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mc:AlternateContent xmlns:mc="http://schemas.openxmlformats.org/markup-compatibility/2006">
    <mc:Choice Requires="x15">
      <x15ac:absPath xmlns:x15ac="http://schemas.microsoft.com/office/spreadsheetml/2010/11/ac" url="C:\Users\k21\OneDrive - Oak Ridge National Laboratory\EPA Tools\SDCC\"/>
    </mc:Choice>
  </mc:AlternateContent>
  <xr:revisionPtr revIDLastSave="266" documentId="8_{76AEBF79-723C-44ED-BE58-F99939F22EB7}" xr6:coauthVersionLast="45" xr6:coauthVersionMax="45" xr10:uidLastSave="{D548E6A1-2AC0-4B3C-B296-352DD5C3F126}"/>
  <bookViews>
    <workbookView xWindow="-120" yWindow="-120" windowWidth="29040" windowHeight="15840" tabRatio="747" xr2:uid="{00000000-000D-0000-FFFF-FFFF00000000}"/>
  </bookViews>
  <sheets>
    <sheet name="Instructions" sheetId="42" r:id="rId1"/>
    <sheet name="Rad_Spec" sheetId="38" r:id="rId2"/>
    <sheet name="Fsurf" sheetId="41" r:id="rId3"/>
    <sheet name="acf" sheetId="39" r:id="rId4"/>
    <sheet name="pef" sheetId="4" r:id="rId5"/>
    <sheet name="d" sheetId="3" r:id="rId6"/>
    <sheet name="d_res" sheetId="6" r:id="rId7"/>
    <sheet name="d_ind" sheetId="7" r:id="rId8"/>
    <sheet name="d_out" sheetId="8" r:id="rId9"/>
    <sheet name="d_com" sheetId="9" r:id="rId10"/>
    <sheet name="st" sheetId="24" r:id="rId11"/>
    <sheet name="st_res" sheetId="12" r:id="rId12"/>
    <sheet name="st_ind" sheetId="13" r:id="rId13"/>
    <sheet name="st_out" sheetId="14" r:id="rId14"/>
    <sheet name="st_com" sheetId="15" r:id="rId15"/>
    <sheet name="st_res_dose" sheetId="34" r:id="rId16"/>
    <sheet name="st_ind_dose" sheetId="35" r:id="rId17"/>
    <sheet name="st_out_dose" sheetId="36" r:id="rId18"/>
    <sheet name="st_com_dose" sheetId="37" r:id="rId19"/>
  </sheets>
  <externalReferences>
    <externalReference r:id="rId20"/>
    <externalReference r:id="rId21"/>
  </externalReferences>
  <definedNames>
    <definedName name="_xlnm._FilterDatabase" localSheetId="3" hidden="1">acf!$A$1:$L$134</definedName>
    <definedName name="_xlnm._FilterDatabase" localSheetId="9" hidden="1">d_com!$A$1:$R$134</definedName>
    <definedName name="_xlnm._FilterDatabase" localSheetId="7" hidden="1">d_ind!$A$1:$R$134</definedName>
    <definedName name="_xlnm._FilterDatabase" localSheetId="8" hidden="1">d_out!$A$1:$R$134</definedName>
    <definedName name="_xlnm._FilterDatabase" localSheetId="6" hidden="1">d_res!$A$1:$R$139</definedName>
    <definedName name="_xlnm._FilterDatabase" localSheetId="2" hidden="1">Fsurf!$A$1:$D$134</definedName>
    <definedName name="_xlnm._FilterDatabase" localSheetId="1" hidden="1">Rad_Spec!$A$1:$BG$134</definedName>
    <definedName name="_xlnm._FilterDatabase" localSheetId="14" hidden="1">st_com!$A$1:$H$134</definedName>
    <definedName name="_xlnm._FilterDatabase" localSheetId="18" hidden="1">st_com_dose!$A$1:$I$134</definedName>
    <definedName name="_xlnm._FilterDatabase" localSheetId="12" hidden="1">st_ind!$A$1:$H$134</definedName>
    <definedName name="_xlnm._FilterDatabase" localSheetId="16" hidden="1">st_ind_dose!$A$1:$I$134</definedName>
    <definedName name="_xlnm._FilterDatabase" localSheetId="13" hidden="1">st_out!$A$1:$H$134</definedName>
    <definedName name="_xlnm._FilterDatabase" localSheetId="17" hidden="1">st_out_dose!$A$1:$I$134</definedName>
    <definedName name="_xlnm._FilterDatabase" localSheetId="11" hidden="1">st_res!$A$1:$H$134</definedName>
    <definedName name="_xlnm._FilterDatabase" localSheetId="15" hidden="1">st_res_dose!$A$1:$I$134</definedName>
    <definedName name="A__sc">[1]d!$W$31</definedName>
    <definedName name="A_excav">[1]d!$W$14</definedName>
    <definedName name="a_i">pef!$Q$4</definedName>
    <definedName name="a_p">pef!$N$11</definedName>
    <definedName name="A_R">[1]d!$T$5</definedName>
    <definedName name="A_sc">[1]d!$T$19</definedName>
    <definedName name="A_surf">[1]d!$W$10</definedName>
    <definedName name="A_till">[1]d!$W$23</definedName>
    <definedName name="A_wind">[1]d!$Q$9</definedName>
    <definedName name="Ac">[1]d!$T$15</definedName>
    <definedName name="Ac_doz">[1]d!$W$26</definedName>
    <definedName name="Ac_grade">[1]d!$W$25</definedName>
    <definedName name="As">[1]d!$Q$8</definedName>
    <definedName name="B__sc">[1]d!$W$32</definedName>
    <definedName name="B_doz">[1]d!$W$27</definedName>
    <definedName name="B_grade">[1]d!$W$28</definedName>
    <definedName name="b_i">pef!$Q$5</definedName>
    <definedName name="B_sc">[1]d!$T$20</definedName>
    <definedName name="B_wind">[1]d!$Q$10</definedName>
    <definedName name="BW_a">[1]d!#REF!</definedName>
    <definedName name="BW_c">[1]d!#REF!</definedName>
    <definedName name="C_">[1]d!$B$3</definedName>
    <definedName name="C__sc">[1]d!$W$33</definedName>
    <definedName name="c_p">pef!$N$12</definedName>
    <definedName name="C_sc">[1]d!$T$21</definedName>
    <definedName name="C_wear">pef!$N$9</definedName>
    <definedName name="C_wind">[1]d!$Q$11</definedName>
    <definedName name="d__p">pef!$N$13</definedName>
    <definedName name="d_A">pef!$E$8</definedName>
    <definedName name="d_AAFres_a">d!$E$19</definedName>
    <definedName name="d_AAFres_c">d!$E$18</definedName>
    <definedName name="d_AR">pef!$E$12</definedName>
    <definedName name="d_As">pef!$E$9</definedName>
    <definedName name="d_Asw">pef!$B$9</definedName>
    <definedName name="d_AVK__CA_urban_interstate">pef!$E$22</definedName>
    <definedName name="d_Aw">pef!$B$8</definedName>
    <definedName name="d_B">pef!$E$10</definedName>
    <definedName name="d_Bw">pef!$B$10</definedName>
    <definedName name="d_C">pef!$E$11</definedName>
    <definedName name="d_Cw">pef!$B$11</definedName>
    <definedName name="d_DL">d!$B$2</definedName>
    <definedName name="d_ED">pef!$E$24</definedName>
    <definedName name="d_ED_iw">d!$N$3</definedName>
    <definedName name="d_ED_ow">d!$K$3</definedName>
    <definedName name="d_ED_res">d!$E$4</definedName>
    <definedName name="d_ED_res_a">d!$E$3</definedName>
    <definedName name="d_ED_res_c">d!$E$2</definedName>
    <definedName name="d_ED_w">d!$H$3</definedName>
    <definedName name="d_EF_iw">d!$N$4</definedName>
    <definedName name="d_EF_ow">d!$K$4</definedName>
    <definedName name="d_EF_res">d!$E$7</definedName>
    <definedName name="d_EF_res_a">d!$E$6</definedName>
    <definedName name="d_EF_res_c">d!$E$5</definedName>
    <definedName name="d_EF_w">d!$H$4</definedName>
    <definedName name="d_ET_iw">d!$N$5</definedName>
    <definedName name="d_ET_ow">d!$K$5</definedName>
    <definedName name="d_ET_res_a_h">d!$E$12</definedName>
    <definedName name="d_ET_res_c_h">d!$E$13</definedName>
    <definedName name="d_ET_res_i">d!$E$15</definedName>
    <definedName name="d_ET_res_o">d!$E$14</definedName>
    <definedName name="d_ET_w">d!$H$5</definedName>
    <definedName name="d_excav">[1]d!$W$15</definedName>
    <definedName name="d_Fam">d!$B$4</definedName>
    <definedName name="d_Fd">pef!#REF!</definedName>
    <definedName name="d_Foffset">d!$B$5</definedName>
    <definedName name="d_FQ_iw">d!$N$8</definedName>
    <definedName name="d_FQ_ow">d!$K$8</definedName>
    <definedName name="d_FQ_res_a">d!$E$8</definedName>
    <definedName name="d_FQ_res_c">d!$E$9</definedName>
    <definedName name="d_FQ_w">d!$H$8</definedName>
    <definedName name="d_FTSS_h">d!$B$6</definedName>
    <definedName name="d_GSF_i">d!$B$9</definedName>
    <definedName name="d_GSF_s">d!$B$8</definedName>
    <definedName name="d_HR__w">d!$H$2</definedName>
    <definedName name="d_HR_iw">d!$N$2</definedName>
    <definedName name="d_HR_ow">d!$K$2</definedName>
    <definedName name="d_IFAres_adj">d!$E$22</definedName>
    <definedName name="d_IFD_iw">d!$N$10</definedName>
    <definedName name="d_IFD_ow">d!$K$10</definedName>
    <definedName name="d_IFD_w">d!$H$10</definedName>
    <definedName name="d_IFDres_adj">d!$E$21</definedName>
    <definedName name="d_IRA_iw">d!$N$6</definedName>
    <definedName name="d_IRA_ow">d!$K$6</definedName>
    <definedName name="d_IRA_res_a">d!$E$11</definedName>
    <definedName name="d_IRA_res_c">d!$E$10</definedName>
    <definedName name="d_IRA_w">d!$H$6</definedName>
    <definedName name="d_k">d!$B$3</definedName>
    <definedName name="d_k_pp">pef!$E$18</definedName>
    <definedName name="d_Km__CA_urban_interstate">pef!$E$23</definedName>
    <definedName name="d_LR">pef!$E$13</definedName>
    <definedName name="d_LS">pef!$E$21</definedName>
    <definedName name="d_p">pef!$E$19</definedName>
    <definedName name="d_PEF">pef!$B$2</definedName>
    <definedName name="d_PEFm_pp">pef!$E$2</definedName>
    <definedName name="d_Q_Cm">pef!$E$3</definedName>
    <definedName name="d_SA_iw">d!$N$7</definedName>
    <definedName name="d_SA_ow">d!$K$7</definedName>
    <definedName name="d_SA_res_a">d!$E$16</definedName>
    <definedName name="d_SA_res_c">d!$E$17</definedName>
    <definedName name="d_SA_w">d!$H$7</definedName>
    <definedName name="d_SE">d!$B$7</definedName>
    <definedName name="d_sL">pef!$E$16</definedName>
    <definedName name="d_SLF">d!$B$10</definedName>
    <definedName name="d_T">pef!$E$15</definedName>
    <definedName name="d_tc">pef!#REF!</definedName>
    <definedName name="d_VKT">pef!$E$20</definedName>
    <definedName name="d_W">pef!$E$17</definedName>
    <definedName name="d_WR">pef!$E$14</definedName>
    <definedName name="day_wk">pef!$K$12</definedName>
    <definedName name="distance">[1]d!$T$11</definedName>
    <definedName name="DL">[1]d!$B$2</definedName>
    <definedName name="DW_cw">[1]d!$N$7</definedName>
    <definedName name="ED_com">[1]d!$K$2</definedName>
    <definedName name="ED_con">[1]d!$N$2</definedName>
    <definedName name="ED_cw">[1]d!$N$2</definedName>
    <definedName name="ED_exc">[1]d!#REF!</definedName>
    <definedName name="ED_ind">[1]d!$E$2</definedName>
    <definedName name="ED_iw">[1]d!$E$2</definedName>
    <definedName name="ED_out">[1]d!$H$2</definedName>
    <definedName name="ED_ow">[1]d!$H$2</definedName>
    <definedName name="ED_w">[1]d!$K$2</definedName>
    <definedName name="EF_cw">[1]d!$N$6</definedName>
    <definedName name="EF_iw">[1]d!$E$6</definedName>
    <definedName name="EF_ow">[1]d!$H$6</definedName>
    <definedName name="EF_w">[1]d!$K$6</definedName>
    <definedName name="ET_cw_i">[1]d!$N$10</definedName>
    <definedName name="ET_cw_o">[1]d!$N$9</definedName>
    <definedName name="ET_iw_i">[1]d!$E$8</definedName>
    <definedName name="ET_ow_o">[1]d!$H$7</definedName>
    <definedName name="ET_w_i">[1]d!$K$8</definedName>
    <definedName name="ET_w_o">[1]d!$K$7</definedName>
    <definedName name="EW_cw">[1]d!$N$8</definedName>
    <definedName name="F_D">[1]d!$T$8</definedName>
    <definedName name="F_x">[1]d!$Q$5</definedName>
    <definedName name="GSF_a">[1]d!$B$5</definedName>
    <definedName name="IRA_cw">[1]d!$N$4</definedName>
    <definedName name="IRA_iw">[1]d!$E$4</definedName>
    <definedName name="IRA_ow">[1]d!$H$4</definedName>
    <definedName name="IRA_w">[1]d!$K$4</definedName>
    <definedName name="IRS_cw">[1]d!$N$5</definedName>
    <definedName name="IRS_iw">[1]d!$E$5</definedName>
    <definedName name="IRS_ow">[1]d!$H$5</definedName>
    <definedName name="IRS_w">[1]d!$K$5</definedName>
    <definedName name="J__T">[1]d!$W$4</definedName>
    <definedName name="k_decay_iw_state">st!$N$11</definedName>
    <definedName name="k_decay_ow_state">st!$K$11</definedName>
    <definedName name="k_decay_res_state">st!$E$23</definedName>
    <definedName name="k_decay_w_state">st!$H$11</definedName>
    <definedName name="km_trip">pef!$K$9</definedName>
    <definedName name="L_R">[1]d!$T$10</definedName>
    <definedName name="LS">pef!$K$14</definedName>
    <definedName name="M_doz">[1]d!$W$7</definedName>
    <definedName name="M_dry">[1]d!$T$16</definedName>
    <definedName name="M_excav">[1]d!$W$6</definedName>
    <definedName name="M_grade">[1]d!$W$8</definedName>
    <definedName name="M_m_doz">[1]d!$W$19</definedName>
    <definedName name="M_m_excav">[1]d!$W$17</definedName>
    <definedName name="M_pc_wind">[1]d!$W$5</definedName>
    <definedName name="M_till">[1]d!$W$9</definedName>
    <definedName name="N_A_doz">[1]d!$W$29</definedName>
    <definedName name="N_A_dump">[1]d!$W$16</definedName>
    <definedName name="N_A_grade">[1]d!$W$30</definedName>
    <definedName name="N_A_till">[1]d!$W$24</definedName>
    <definedName name="N_cars">[1]d!$T$13</definedName>
    <definedName name="N_trucks">[1]d!$T$14</definedName>
    <definedName name="number_cars">pef!$K$4</definedName>
    <definedName name="number_trucks">pef!$K$6</definedName>
    <definedName name="p_days">[1]d!$T$17</definedName>
    <definedName name="PEF__sc">[1]d!$W$2</definedName>
    <definedName name="PEF_wind">[1]d!$Q$2</definedName>
    <definedName name="PEFsc">[1]d!$T$2</definedName>
    <definedName name="Q_C__sc">[1]d!$W$3</definedName>
    <definedName name="Q_C_sc">[1]d!$T$3</definedName>
    <definedName name="Q_C_wind">[1]d!$Q$7</definedName>
    <definedName name="s">[1]d!$T$18</definedName>
    <definedName name="s_A">pef!$H$4</definedName>
    <definedName name="s_A__sc">[1]ss!$W$31</definedName>
    <definedName name="s_A_excav">[1]ss!$W$14</definedName>
    <definedName name="s_A_R">[1]ss!$T$5</definedName>
    <definedName name="s_A_sc">[1]ss!$T$19</definedName>
    <definedName name="s_A_surf">[1]ss!$W$10</definedName>
    <definedName name="s_A_till">[1]ss!$W$23</definedName>
    <definedName name="s_A_wind">[1]ss!$Q$9</definedName>
    <definedName name="s_Ac">[1]ss!$T$15</definedName>
    <definedName name="s_Ac_doz">[1]ss!$W$26</definedName>
    <definedName name="s_Ac_grade">[1]ss!$W$25</definedName>
    <definedName name="s_AR">pef!$H$8</definedName>
    <definedName name="s_As" localSheetId="0">[1]ss!$Q$8</definedName>
    <definedName name="s_As">pef!$H$5</definedName>
    <definedName name="s_Asw">pef!$B$21</definedName>
    <definedName name="s_AVK__TN_rural_interstate">pef!$H$18</definedName>
    <definedName name="s_Aw">pef!$B$20</definedName>
    <definedName name="s_B">pef!$H$6</definedName>
    <definedName name="s_B__sc">[1]ss!$W$32</definedName>
    <definedName name="s_B_doz">[1]ss!$W$27</definedName>
    <definedName name="s_B_grade">[1]ss!$W$28</definedName>
    <definedName name="s_B_sc">[1]ss!$T$20</definedName>
    <definedName name="s_B_wind">[1]ss!$Q$10</definedName>
    <definedName name="s_Bw">pef!$B$22</definedName>
    <definedName name="s_BW_a">[1]ss!#REF!</definedName>
    <definedName name="s_BW_c">[1]ss!#REF!</definedName>
    <definedName name="s_C" localSheetId="0">[1]ss!$B$3</definedName>
    <definedName name="s_C">pef!$H$7</definedName>
    <definedName name="s_C__sc">[1]ss!$W$33</definedName>
    <definedName name="s_C_sc">[1]ss!$T$21</definedName>
    <definedName name="s_C_wind">[1]ss!$Q$11</definedName>
    <definedName name="s_Cw">pef!$B$23</definedName>
    <definedName name="s_d_excav">[1]ss!$W$15</definedName>
    <definedName name="s_distance">[1]ss!$T$11</definedName>
    <definedName name="s_DL">[1]ss!$B$2</definedName>
    <definedName name="s_doz">[1]d!$W$18</definedName>
    <definedName name="S_doz_speed">[1]d!$W$20</definedName>
    <definedName name="s_DW_cw">[1]ss!$N$7</definedName>
    <definedName name="s_ED">pef!$H$20</definedName>
    <definedName name="s_ED_com">[1]ss!$K$2</definedName>
    <definedName name="s_ED_con">[1]ss!$N$2</definedName>
    <definedName name="s_ED_ind">[1]ss!$E$2</definedName>
    <definedName name="s_ED_out">[1]ss!$H$2</definedName>
    <definedName name="s_ED_rec">[2]ss!$H$4</definedName>
    <definedName name="s_EF_cw">[1]ss!$N$6</definedName>
    <definedName name="s_EF_iw">[1]ss!$E$6</definedName>
    <definedName name="s_EF_ow">[1]ss!$H$6</definedName>
    <definedName name="s_EF_rec">[2]ss!$H$20</definedName>
    <definedName name="s_EF_w">[1]ss!$K$6</definedName>
    <definedName name="s_ET_cw_i">[1]ss!$N$10</definedName>
    <definedName name="s_ET_cw_o">[1]ss!$N$9</definedName>
    <definedName name="s_ET_iw_i">[1]ss!$E$8</definedName>
    <definedName name="s_ET_ow_i">[1]ss!$H$8</definedName>
    <definedName name="s_ET_ow_o">[1]ss!$H$7</definedName>
    <definedName name="s_ET_rec">[2]ss!$H$21</definedName>
    <definedName name="s_ET_w_i">[1]ss!$K$8</definedName>
    <definedName name="s_ET_w_o">[1]ss!$K$7</definedName>
    <definedName name="s_EW_cw">[1]ss!$N$8</definedName>
    <definedName name="s_F_D">[1]ss!$T$8</definedName>
    <definedName name="s_F_x">[1]ss!$Q$5</definedName>
    <definedName name="s_F_x_w">pef!$B$19</definedName>
    <definedName name="s_Fd">pef!#REF!</definedName>
    <definedName name="S_grade">[1]d!$W$21</definedName>
    <definedName name="s_GSF_a">[1]ss!$B$5</definedName>
    <definedName name="s_IFA_rec_adj">[2]ss!$H$8</definedName>
    <definedName name="s_IRA_cw">[1]ss!$N$4</definedName>
    <definedName name="s_IRA_iw">[1]ss!$E$4</definedName>
    <definedName name="s_IRA_ow">[1]ss!$H$4</definedName>
    <definedName name="s_IRA_w">[1]ss!$K$4</definedName>
    <definedName name="s_IRS_cw">[1]ss!$N$5</definedName>
    <definedName name="s_IRS_iw">[1]ss!$E$5</definedName>
    <definedName name="s_IRS_ow">[1]ss!$H$5</definedName>
    <definedName name="s_IRS_w">[1]ss!$K$5</definedName>
    <definedName name="s_J__T">[1]ss!$W$4</definedName>
    <definedName name="s_k_pp">pef!$H$14</definedName>
    <definedName name="s_k_ui">pef!$Q$3</definedName>
    <definedName name="s_k_up">pef!$N$7</definedName>
    <definedName name="s_Km_TN_rural_interstate">pef!$H$19</definedName>
    <definedName name="s_L_R">[1]ss!$T$10</definedName>
    <definedName name="s_LR">pef!$H$9</definedName>
    <definedName name="s_LS">pef!$H$17</definedName>
    <definedName name="s_M_doz">[1]ss!$W$7</definedName>
    <definedName name="s_M_dry">[1]ss!$T$16</definedName>
    <definedName name="s_M_excav">[1]ss!$W$6</definedName>
    <definedName name="s_M_grade">[1]ss!$W$8</definedName>
    <definedName name="s_M_m_doz">[1]ss!$W$19</definedName>
    <definedName name="s_M_m_excav">[1]ss!$W$17</definedName>
    <definedName name="s_M_moisture">pef!$N$5</definedName>
    <definedName name="s_M_pc_wind">[1]ss!$W$5</definedName>
    <definedName name="s_M_till">[1]ss!$W$9</definedName>
    <definedName name="s_N_A_doz">[1]ss!$W$29</definedName>
    <definedName name="s_N_A_dump">[1]ss!$W$16</definedName>
    <definedName name="s_N_A_grade">[1]ss!$W$30</definedName>
    <definedName name="s_N_A_till">[1]ss!$W$24</definedName>
    <definedName name="s_N_cars">[1]ss!$T$13</definedName>
    <definedName name="s_N_trucks">[1]ss!$T$14</definedName>
    <definedName name="s_p">pef!$H$15</definedName>
    <definedName name="s_p_days">[1]ss!$T$17</definedName>
    <definedName name="s_PEF">pef!$B$14</definedName>
    <definedName name="s_PEF__sc">[1]ss!$W$2</definedName>
    <definedName name="s_PEF_wind">[1]ss!$Q$2</definedName>
    <definedName name="s_PEFm_pp">pef!$K$2</definedName>
    <definedName name="s_PEFm_pp_state">pef!$H$2</definedName>
    <definedName name="s_PEFm_ui">pef!$Q$2</definedName>
    <definedName name="s_PEFm_up">pef!$N$2</definedName>
    <definedName name="s_PEFsc">[1]ss!$T$2</definedName>
    <definedName name="s_Q_C__sc">[1]ss!$W$3</definedName>
    <definedName name="s_Q_C_sc">[1]ss!$T$3</definedName>
    <definedName name="s_Q_C_wind">[1]ss!$Q$7</definedName>
    <definedName name="s_Q_Cm">pef!$H$3</definedName>
    <definedName name="s_Q_Cw">pef!$B$15</definedName>
    <definedName name="s_s">[1]ss!$T$18</definedName>
    <definedName name="s_s_doz">[1]ss!$W$18</definedName>
    <definedName name="s_S_doz_speed">[1]ss!$W$20</definedName>
    <definedName name="s_S_grade">[1]ss!$W$21</definedName>
    <definedName name="s_S_speed">pef!$N$6</definedName>
    <definedName name="s_s_till">[1]ss!$W$22</definedName>
    <definedName name="s_silt">pef!$N$4</definedName>
    <definedName name="s_sL">pef!$H$12</definedName>
    <definedName name="s_T">pef!$H$11</definedName>
    <definedName name="s_t_c">[1]ss!$T$9</definedName>
    <definedName name="s_t_com">[1]ss!$K$3</definedName>
    <definedName name="s_t_con">[1]ss!$N$3</definedName>
    <definedName name="s_t_ind">[1]ss!$E$3</definedName>
    <definedName name="s_t_out">[1]ss!$H$3</definedName>
    <definedName name="s_T_t">[1]ss!$T$4</definedName>
    <definedName name="s_tc">pef!#REF!</definedName>
    <definedName name="s_till">[1]d!$W$22</definedName>
    <definedName name="s_Um">[1]ss!$Q$3</definedName>
    <definedName name="s_Umw">pef!$B$17</definedName>
    <definedName name="s_Ut">[1]ss!$Q$4</definedName>
    <definedName name="s_Utw">pef!$B$18</definedName>
    <definedName name="s_V">[1]ss!$Q$6</definedName>
    <definedName name="s_VKT_up">pef!$N$8</definedName>
    <definedName name="s_VKTm_pp">pef!$K$3</definedName>
    <definedName name="s_VKTm_st">pef!$H$16</definedName>
    <definedName name="s_Vw">pef!$B$16</definedName>
    <definedName name="s_W" localSheetId="0">[1]ss!$T$6</definedName>
    <definedName name="s_W">pef!$H$13</definedName>
    <definedName name="s_W_R">[1]ss!$T$12</definedName>
    <definedName name="s_WR">pef!$H$10</definedName>
    <definedName name="s_ρ_soil">[1]ss!$W$13</definedName>
    <definedName name="s_Σ_VKT">[1]ss!$T$7</definedName>
    <definedName name="s_Σ_VKT_doz">[1]ss!$W$11</definedName>
    <definedName name="s_Σ_VKT_grade">[1]ss!$W$12</definedName>
    <definedName name="ss_ED">pef!$N$10</definedName>
    <definedName name="ss_sL">pef!$K$13</definedName>
    <definedName name="ss_T">pef!$N$3</definedName>
    <definedName name="st_AAFres_a">st!$E$19</definedName>
    <definedName name="st_AAFres_c">st!$E$18</definedName>
    <definedName name="st_DL">st!$B$2</definedName>
    <definedName name="st_ED_iw">st!$N$3</definedName>
    <definedName name="st_ED_ow">st!$K$3</definedName>
    <definedName name="st_ED_res">st!$E$4</definedName>
    <definedName name="st_ED_res_a">st!$E$3</definedName>
    <definedName name="st_ED_res_c">st!$E$2</definedName>
    <definedName name="st_ED_w">st!$H$3</definedName>
    <definedName name="st_EF_iw">st!$N$4</definedName>
    <definedName name="st_EF_ow">st!$K$4</definedName>
    <definedName name="st_EF_res">st!$E$7</definedName>
    <definedName name="st_EF_res_a">st!$E$6</definedName>
    <definedName name="st_EF_res_c">st!$E$5</definedName>
    <definedName name="st_EF_w">st!$H$4</definedName>
    <definedName name="st_ET_iw">st!$N$5</definedName>
    <definedName name="st_ET_ow">st!$K$5</definedName>
    <definedName name="st_ET_res_a_h">st!$E$12</definedName>
    <definedName name="st_ET_res_c_h">st!$E$13</definedName>
    <definedName name="st_ET_res_i">st!$E$15</definedName>
    <definedName name="st_ET_res_o">st!$E$14</definedName>
    <definedName name="st_ET_w">st!$H$5</definedName>
    <definedName name="st_F_cd">st!#REF!</definedName>
    <definedName name="st_Fam">st!$B$4</definedName>
    <definedName name="st_Foffset">st!$B$5</definedName>
    <definedName name="st_FQ_iw">st!$N$8</definedName>
    <definedName name="st_FQ_ow">st!$K$8</definedName>
    <definedName name="st_FQ_res_a">st!$E$8</definedName>
    <definedName name="st_FQ_res_c">st!$E$9</definedName>
    <definedName name="st_FQ_w">st!$H$8</definedName>
    <definedName name="st_FTSS_h">st!$B$6</definedName>
    <definedName name="st_GSF_i">st!$B$9</definedName>
    <definedName name="st_GSF_s">st!$B$8</definedName>
    <definedName name="st_HR__w">st!$H$2</definedName>
    <definedName name="st_HR_iw">st!$N$2</definedName>
    <definedName name="st_HR_ow">st!$K$2</definedName>
    <definedName name="st_IFAres_adj">st!$E$22</definedName>
    <definedName name="st_IFD_iw">st!$N$10</definedName>
    <definedName name="st_IFD_ow">st!$K$10</definedName>
    <definedName name="st_IFD_w">st!$H$10</definedName>
    <definedName name="st_IFDres_adj">st!$E$21</definedName>
    <definedName name="st_IRA_iw">st!$N$6</definedName>
    <definedName name="st_IRA_ow">st!$K$6</definedName>
    <definedName name="st_IRA_res_a">st!$E$11</definedName>
    <definedName name="st_IRA_res_c">st!$E$10</definedName>
    <definedName name="st_IRA_w">st!$H$6</definedName>
    <definedName name="st_k">st!$B$3</definedName>
    <definedName name="st_SA_iw">st!$N$7</definedName>
    <definedName name="st_SA_ow">st!$K$7</definedName>
    <definedName name="st_SA_res_a">st!$E$16</definedName>
    <definedName name="st_SA_res_c">st!$E$17</definedName>
    <definedName name="st_SA_w">st!$H$7</definedName>
    <definedName name="st_SE">st!$B$7</definedName>
    <definedName name="st_SLF">st!$B$10</definedName>
    <definedName name="st_t_com">st!$H$9</definedName>
    <definedName name="st_t_ind">st!$N$9</definedName>
    <definedName name="st_t_out">st!$K$9</definedName>
    <definedName name="st_t_res">st!$E$20</definedName>
    <definedName name="t_c">[1]d!$T$9</definedName>
    <definedName name="t_com" localSheetId="0">[1]d!$K$3</definedName>
    <definedName name="t_com">d!$H$9</definedName>
    <definedName name="t_con">[1]d!$N$3</definedName>
    <definedName name="t_ind" localSheetId="0">[1]d!$E$3</definedName>
    <definedName name="t_ind">d!$N$9</definedName>
    <definedName name="t_out" localSheetId="0">[1]d!$H$3</definedName>
    <definedName name="t_out">d!$K$9</definedName>
    <definedName name="t_res">d!$E$20</definedName>
    <definedName name="T_t">[1]d!$T$4</definedName>
    <definedName name="total_vehic">pef!$K$8</definedName>
    <definedName name="trip_day">pef!$K$10</definedName>
    <definedName name="Um">[1]d!$Q$3</definedName>
    <definedName name="Ut">[1]d!$Q$4</definedName>
    <definedName name="V">[1]d!$Q$6</definedName>
    <definedName name="W">[1]d!$T$6</definedName>
    <definedName name="W_R">[1]d!$T$12</definedName>
    <definedName name="wk_yr">pef!$K$11</definedName>
    <definedName name="ρ_soil">[1]d!$W$13</definedName>
    <definedName name="Σ_VKT">[1]d!$T$7</definedName>
    <definedName name="Σ_VKT_doz">[1]d!$W$11</definedName>
    <definedName name="Σ_VKT_grade">[1]d!$W$12</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18" i="4" l="1"/>
  <c r="E4" i="3"/>
  <c r="E19" i="24"/>
  <c r="E18" i="24"/>
  <c r="E22" i="4"/>
  <c r="E13" i="4"/>
  <c r="E21" i="4"/>
  <c r="E20" i="4"/>
  <c r="H9" i="4"/>
  <c r="H17" i="4"/>
  <c r="H16" i="4"/>
  <c r="E15" i="4"/>
  <c r="B15" i="4"/>
  <c r="K14" i="4"/>
  <c r="B14" i="4"/>
  <c r="H13" i="4"/>
  <c r="E12" i="4"/>
  <c r="H11" i="4"/>
  <c r="K9" i="4"/>
  <c r="K8" i="4"/>
  <c r="N8" i="4"/>
  <c r="H8" i="4"/>
  <c r="N3" i="4"/>
  <c r="K3" i="4"/>
  <c r="H3" i="4"/>
  <c r="E3" i="4"/>
  <c r="B3" i="4"/>
  <c r="Q2" i="4"/>
  <c r="N2" i="4"/>
  <c r="K2" i="4"/>
  <c r="H2" i="4"/>
  <c r="E2" i="4"/>
  <c r="B2" i="4"/>
  <c r="N11" i="24"/>
  <c r="BF17" i="38"/>
  <c r="E17" i="13"/>
  <c r="BF11" i="38"/>
  <c r="E11" i="13"/>
  <c r="F11" i="13"/>
  <c r="N10" i="24"/>
  <c r="C11" i="13"/>
  <c r="BF121" i="38"/>
  <c r="F121" i="13"/>
  <c r="E121" i="13"/>
  <c r="C121" i="13"/>
  <c r="G121" i="13"/>
  <c r="BF119" i="38"/>
  <c r="F119" i="13"/>
  <c r="E119" i="13"/>
  <c r="C119" i="13"/>
  <c r="BF98" i="38"/>
  <c r="F98" i="13"/>
  <c r="E98" i="13"/>
  <c r="C98" i="13"/>
  <c r="G98" i="13"/>
  <c r="BF96" i="38"/>
  <c r="F96" i="13"/>
  <c r="E96" i="13"/>
  <c r="C96" i="13"/>
  <c r="BF91" i="38"/>
  <c r="F91" i="13"/>
  <c r="E91" i="13"/>
  <c r="C91" i="13"/>
  <c r="G91" i="13"/>
  <c r="BF84" i="38"/>
  <c r="F84" i="13"/>
  <c r="E84" i="13"/>
  <c r="C84" i="13"/>
  <c r="BF83" i="38"/>
  <c r="F83" i="13"/>
  <c r="E83" i="13"/>
  <c r="C83" i="13"/>
  <c r="G83" i="13"/>
  <c r="BF81" i="38"/>
  <c r="F81" i="13"/>
  <c r="E81" i="13"/>
  <c r="C81" i="13"/>
  <c r="BF77" i="38"/>
  <c r="F77" i="13"/>
  <c r="E77" i="13"/>
  <c r="C77" i="13"/>
  <c r="BF76" i="38"/>
  <c r="F76" i="13"/>
  <c r="E76" i="13"/>
  <c r="C76" i="13"/>
  <c r="BF49" i="38"/>
  <c r="F49" i="13"/>
  <c r="E49" i="13"/>
  <c r="C49" i="13"/>
  <c r="BF19" i="38"/>
  <c r="F19" i="13"/>
  <c r="E19" i="13"/>
  <c r="C19" i="13"/>
  <c r="G11" i="13"/>
  <c r="G119" i="13"/>
  <c r="G19" i="13"/>
  <c r="G76" i="13"/>
  <c r="G81" i="13"/>
  <c r="G84" i="13"/>
  <c r="G96" i="13"/>
  <c r="G49" i="13"/>
  <c r="G77" i="13"/>
  <c r="BF6" i="38"/>
  <c r="D6" i="7"/>
  <c r="BF31" i="38"/>
  <c r="D31" i="7"/>
  <c r="D98" i="7"/>
  <c r="D91" i="7"/>
  <c r="H10" i="3"/>
  <c r="E21" i="24"/>
  <c r="E23" i="24"/>
  <c r="E22" i="24"/>
  <c r="R6" i="9"/>
  <c r="F6" i="9"/>
  <c r="R6" i="8"/>
  <c r="F6" i="8"/>
  <c r="R6" i="7"/>
  <c r="F6" i="7"/>
  <c r="R6" i="6"/>
  <c r="O6" i="6"/>
  <c r="Q6" i="6"/>
  <c r="P6" i="6"/>
  <c r="N6" i="6"/>
  <c r="N6" i="9"/>
  <c r="Q6" i="9"/>
  <c r="M6" i="9"/>
  <c r="I6" i="9"/>
  <c r="P6" i="8"/>
  <c r="L6" i="8"/>
  <c r="P6" i="9"/>
  <c r="L6" i="9"/>
  <c r="O6" i="8"/>
  <c r="K6" i="8"/>
  <c r="I6" i="6"/>
  <c r="Q6" i="8"/>
  <c r="I6" i="8"/>
  <c r="O6" i="9"/>
  <c r="K6" i="9"/>
  <c r="N6" i="8"/>
  <c r="J6" i="8"/>
  <c r="J6" i="9"/>
  <c r="M6" i="8"/>
  <c r="L6" i="6"/>
  <c r="J6" i="7"/>
  <c r="N6" i="7"/>
  <c r="M6" i="6"/>
  <c r="K6" i="7"/>
  <c r="O6" i="7"/>
  <c r="J6" i="6"/>
  <c r="L6" i="7"/>
  <c r="P6" i="7"/>
  <c r="F6" i="6"/>
  <c r="K6" i="6"/>
  <c r="I6" i="7"/>
  <c r="M6" i="7"/>
  <c r="Q6" i="7"/>
  <c r="BF2" i="38"/>
  <c r="P2" i="9"/>
  <c r="L2" i="9"/>
  <c r="F2" i="9"/>
  <c r="O2" i="9"/>
  <c r="K2" i="9"/>
  <c r="R2" i="9"/>
  <c r="N2" i="9"/>
  <c r="J2" i="9"/>
  <c r="Q2" i="9"/>
  <c r="M2" i="9"/>
  <c r="I2" i="9"/>
  <c r="Q2" i="8"/>
  <c r="M2" i="8"/>
  <c r="I2" i="8"/>
  <c r="P2" i="8"/>
  <c r="L2" i="8"/>
  <c r="F2" i="8"/>
  <c r="O2" i="8"/>
  <c r="K2" i="8"/>
  <c r="R2" i="8"/>
  <c r="N2" i="8"/>
  <c r="J2" i="8"/>
  <c r="P2" i="7"/>
  <c r="L2" i="7"/>
  <c r="F2" i="7"/>
  <c r="O2" i="7"/>
  <c r="K2" i="7"/>
  <c r="R2" i="7"/>
  <c r="N2" i="7"/>
  <c r="J2" i="7"/>
  <c r="Q2" i="7"/>
  <c r="M2" i="7"/>
  <c r="I2" i="7"/>
  <c r="O2" i="6"/>
  <c r="K2" i="6"/>
  <c r="J2" i="6"/>
  <c r="R2" i="6"/>
  <c r="N2" i="6"/>
  <c r="Q2" i="6"/>
  <c r="M2" i="6"/>
  <c r="I2" i="6"/>
  <c r="L2" i="6"/>
  <c r="P2" i="6"/>
  <c r="F2" i="6"/>
  <c r="BF134" i="38"/>
  <c r="BF133" i="38"/>
  <c r="BF132" i="38"/>
  <c r="BF131" i="38"/>
  <c r="BF130" i="38"/>
  <c r="BF129" i="38"/>
  <c r="BF128" i="38"/>
  <c r="BF127" i="38"/>
  <c r="BF126" i="38"/>
  <c r="BF125" i="38"/>
  <c r="BF124" i="38"/>
  <c r="BF123" i="38"/>
  <c r="BF122" i="38"/>
  <c r="BF120" i="38"/>
  <c r="BF118" i="38"/>
  <c r="BF117" i="38"/>
  <c r="BF116" i="38"/>
  <c r="BF115" i="38"/>
  <c r="BF114" i="38"/>
  <c r="BF113" i="38"/>
  <c r="BF112" i="38"/>
  <c r="BF111" i="38"/>
  <c r="BF110" i="38"/>
  <c r="BF109" i="38"/>
  <c r="BF108" i="38"/>
  <c r="BF107" i="38"/>
  <c r="BF106" i="38"/>
  <c r="BF105" i="38"/>
  <c r="BF104" i="38"/>
  <c r="BF103" i="38"/>
  <c r="BF102" i="38"/>
  <c r="BF101" i="38"/>
  <c r="BF100" i="38"/>
  <c r="BF99" i="38"/>
  <c r="BF97" i="38"/>
  <c r="BF95" i="38"/>
  <c r="BF94" i="38"/>
  <c r="BF93" i="38"/>
  <c r="BF92" i="38"/>
  <c r="BF90" i="38"/>
  <c r="BF89" i="38"/>
  <c r="BF88" i="38"/>
  <c r="BF87" i="38"/>
  <c r="BF86" i="38"/>
  <c r="BF85" i="38"/>
  <c r="BF82" i="38"/>
  <c r="BF80" i="38"/>
  <c r="BF79" i="38"/>
  <c r="BF78" i="38"/>
  <c r="BF75" i="38"/>
  <c r="BF74" i="38"/>
  <c r="BF73" i="38"/>
  <c r="BF72" i="38"/>
  <c r="BF71" i="38"/>
  <c r="BF70" i="38"/>
  <c r="BF69" i="38"/>
  <c r="BF68" i="38"/>
  <c r="BF67" i="38"/>
  <c r="BF66" i="38"/>
  <c r="BF65" i="38"/>
  <c r="BF64" i="38"/>
  <c r="BF63" i="38"/>
  <c r="BF62" i="38"/>
  <c r="BF61" i="38"/>
  <c r="BF60" i="38"/>
  <c r="BF59" i="38"/>
  <c r="BF58" i="38"/>
  <c r="BF57" i="38"/>
  <c r="BF56" i="38"/>
  <c r="BF55" i="38"/>
  <c r="BF54" i="38"/>
  <c r="BF53" i="38"/>
  <c r="BF52" i="38"/>
  <c r="BF51" i="38"/>
  <c r="BF50" i="38"/>
  <c r="BF48" i="38"/>
  <c r="BF47" i="38"/>
  <c r="BF46" i="38"/>
  <c r="BF45" i="38"/>
  <c r="BF44" i="38"/>
  <c r="BF43" i="38"/>
  <c r="BF42" i="38"/>
  <c r="BF41" i="38"/>
  <c r="BF40" i="38"/>
  <c r="BF39" i="38"/>
  <c r="BF38" i="38"/>
  <c r="BF37" i="38"/>
  <c r="BF36" i="38"/>
  <c r="BF35" i="38"/>
  <c r="BF34" i="38"/>
  <c r="BF33" i="38"/>
  <c r="BF32" i="38"/>
  <c r="BF30" i="38"/>
  <c r="BF29" i="38"/>
  <c r="BF28" i="38"/>
  <c r="BF27" i="38"/>
  <c r="BF26" i="38"/>
  <c r="BF25" i="38"/>
  <c r="BF24" i="38"/>
  <c r="BF23" i="38"/>
  <c r="BF22" i="38"/>
  <c r="BF21" i="38"/>
  <c r="BF20" i="38"/>
  <c r="BF18" i="38"/>
  <c r="BF16" i="38"/>
  <c r="BF15" i="38"/>
  <c r="BF14" i="38"/>
  <c r="BF13" i="38"/>
  <c r="BF12" i="38"/>
  <c r="BF10" i="38"/>
  <c r="BF9" i="38"/>
  <c r="BF8" i="38"/>
  <c r="BF7" i="38"/>
  <c r="BF5" i="38"/>
  <c r="BF4" i="38"/>
  <c r="BF3" i="38"/>
  <c r="L134" i="39"/>
  <c r="K134" i="39"/>
  <c r="I134" i="39"/>
  <c r="P13" i="9"/>
  <c r="L13" i="9"/>
  <c r="F13" i="9"/>
  <c r="O13" i="9"/>
  <c r="K13" i="9"/>
  <c r="R13" i="9"/>
  <c r="N13" i="9"/>
  <c r="J13" i="9"/>
  <c r="Q13" i="9"/>
  <c r="M13" i="9"/>
  <c r="I13" i="9"/>
  <c r="Q13" i="8"/>
  <c r="M13" i="8"/>
  <c r="I13" i="8"/>
  <c r="P13" i="8"/>
  <c r="L13" i="8"/>
  <c r="F13" i="8"/>
  <c r="O13" i="8"/>
  <c r="K13" i="8"/>
  <c r="R13" i="8"/>
  <c r="N13" i="8"/>
  <c r="J13" i="8"/>
  <c r="Q13" i="7"/>
  <c r="M13" i="7"/>
  <c r="I13" i="7"/>
  <c r="P13" i="7"/>
  <c r="L13" i="7"/>
  <c r="F13" i="7"/>
  <c r="O13" i="7"/>
  <c r="K13" i="7"/>
  <c r="R13" i="7"/>
  <c r="N13" i="7"/>
  <c r="J13" i="7"/>
  <c r="O13" i="6"/>
  <c r="K13" i="6"/>
  <c r="R13" i="6"/>
  <c r="N13" i="6"/>
  <c r="J13" i="6"/>
  <c r="Q13" i="6"/>
  <c r="M13" i="6"/>
  <c r="I13" i="6"/>
  <c r="P13" i="6"/>
  <c r="L13" i="6"/>
  <c r="F13" i="6"/>
  <c r="O25" i="9"/>
  <c r="K25" i="9"/>
  <c r="Q25" i="9"/>
  <c r="M25" i="9"/>
  <c r="I25" i="9"/>
  <c r="L25" i="9"/>
  <c r="R25" i="9"/>
  <c r="J25" i="9"/>
  <c r="P25" i="9"/>
  <c r="F25" i="9"/>
  <c r="N25" i="9"/>
  <c r="Q25" i="8"/>
  <c r="M25" i="8"/>
  <c r="I25" i="8"/>
  <c r="P25" i="8"/>
  <c r="L25" i="8"/>
  <c r="F25" i="8"/>
  <c r="O25" i="8"/>
  <c r="K25" i="8"/>
  <c r="R25" i="8"/>
  <c r="N25" i="8"/>
  <c r="J25" i="8"/>
  <c r="Q25" i="7"/>
  <c r="M25" i="7"/>
  <c r="I25" i="7"/>
  <c r="P25" i="7"/>
  <c r="L25" i="7"/>
  <c r="F25" i="7"/>
  <c r="O25" i="7"/>
  <c r="K25" i="7"/>
  <c r="R25" i="7"/>
  <c r="N25" i="7"/>
  <c r="J25" i="7"/>
  <c r="O25" i="6"/>
  <c r="K25" i="6"/>
  <c r="R25" i="6"/>
  <c r="N25" i="6"/>
  <c r="J25" i="6"/>
  <c r="Q25" i="6"/>
  <c r="M25" i="6"/>
  <c r="I25" i="6"/>
  <c r="P25" i="6"/>
  <c r="L25" i="6"/>
  <c r="F25" i="6"/>
  <c r="P37" i="9"/>
  <c r="L37" i="9"/>
  <c r="F37" i="9"/>
  <c r="O37" i="9"/>
  <c r="K37" i="9"/>
  <c r="R37" i="9"/>
  <c r="N37" i="9"/>
  <c r="J37" i="9"/>
  <c r="Q37" i="9"/>
  <c r="M37" i="9"/>
  <c r="I37" i="9"/>
  <c r="Q37" i="8"/>
  <c r="M37" i="8"/>
  <c r="I37" i="8"/>
  <c r="P37" i="8"/>
  <c r="L37" i="8"/>
  <c r="F37" i="8"/>
  <c r="O37" i="8"/>
  <c r="K37" i="8"/>
  <c r="R37" i="8"/>
  <c r="N37" i="8"/>
  <c r="J37" i="8"/>
  <c r="Q37" i="7"/>
  <c r="M37" i="7"/>
  <c r="I37" i="7"/>
  <c r="P37" i="7"/>
  <c r="L37" i="7"/>
  <c r="F37" i="7"/>
  <c r="O37" i="7"/>
  <c r="K37" i="7"/>
  <c r="R37" i="7"/>
  <c r="N37" i="7"/>
  <c r="J37" i="7"/>
  <c r="O37" i="6"/>
  <c r="K37" i="6"/>
  <c r="R37" i="6"/>
  <c r="N37" i="6"/>
  <c r="J37" i="6"/>
  <c r="Q37" i="6"/>
  <c r="M37" i="6"/>
  <c r="I37" i="6"/>
  <c r="P37" i="6"/>
  <c r="L37" i="6"/>
  <c r="F37" i="6"/>
  <c r="R10" i="9"/>
  <c r="N10" i="9"/>
  <c r="J10" i="9"/>
  <c r="Q10" i="9"/>
  <c r="M10" i="9"/>
  <c r="I10" i="9"/>
  <c r="P10" i="9"/>
  <c r="L10" i="9"/>
  <c r="F10" i="9"/>
  <c r="O10" i="9"/>
  <c r="K10" i="9"/>
  <c r="O10" i="8"/>
  <c r="K10" i="8"/>
  <c r="R10" i="8"/>
  <c r="N10" i="8"/>
  <c r="J10" i="8"/>
  <c r="Q10" i="8"/>
  <c r="M10" i="8"/>
  <c r="I10" i="8"/>
  <c r="P10" i="8"/>
  <c r="L10" i="8"/>
  <c r="F10" i="8"/>
  <c r="O10" i="7"/>
  <c r="K10" i="7"/>
  <c r="R10" i="7"/>
  <c r="N10" i="7"/>
  <c r="Q10" i="7"/>
  <c r="M10" i="7"/>
  <c r="I10" i="7"/>
  <c r="P10" i="7"/>
  <c r="L10" i="7"/>
  <c r="F10" i="7"/>
  <c r="J10" i="7"/>
  <c r="Q10" i="6"/>
  <c r="M10" i="6"/>
  <c r="I10" i="6"/>
  <c r="P10" i="6"/>
  <c r="L10" i="6"/>
  <c r="F10" i="6"/>
  <c r="O10" i="6"/>
  <c r="K10" i="6"/>
  <c r="R10" i="6"/>
  <c r="N10" i="6"/>
  <c r="J10" i="6"/>
  <c r="Q26" i="9"/>
  <c r="M26" i="9"/>
  <c r="I26" i="9"/>
  <c r="O26" i="9"/>
  <c r="K26" i="9"/>
  <c r="N26" i="9"/>
  <c r="L26" i="9"/>
  <c r="R26" i="9"/>
  <c r="J26" i="9"/>
  <c r="P26" i="9"/>
  <c r="F26" i="9"/>
  <c r="O26" i="8"/>
  <c r="K26" i="8"/>
  <c r="R26" i="8"/>
  <c r="N26" i="8"/>
  <c r="J26" i="8"/>
  <c r="Q26" i="8"/>
  <c r="M26" i="8"/>
  <c r="I26" i="8"/>
  <c r="P26" i="8"/>
  <c r="L26" i="8"/>
  <c r="F26" i="8"/>
  <c r="O26" i="7"/>
  <c r="K26" i="7"/>
  <c r="R26" i="7"/>
  <c r="N26" i="7"/>
  <c r="J26" i="7"/>
  <c r="Q26" i="7"/>
  <c r="M26" i="7"/>
  <c r="I26" i="7"/>
  <c r="P26" i="7"/>
  <c r="L26" i="7"/>
  <c r="F26" i="7"/>
  <c r="Q26" i="6"/>
  <c r="M26" i="6"/>
  <c r="I26" i="6"/>
  <c r="P26" i="6"/>
  <c r="L26" i="6"/>
  <c r="F26" i="6"/>
  <c r="O26" i="6"/>
  <c r="K26" i="6"/>
  <c r="R26" i="6"/>
  <c r="N26" i="6"/>
  <c r="J26" i="6"/>
  <c r="R34" i="9"/>
  <c r="N34" i="9"/>
  <c r="J34" i="9"/>
  <c r="Q34" i="9"/>
  <c r="M34" i="9"/>
  <c r="I34" i="9"/>
  <c r="P34" i="9"/>
  <c r="L34" i="9"/>
  <c r="F34" i="9"/>
  <c r="O34" i="9"/>
  <c r="K34" i="9"/>
  <c r="O34" i="8"/>
  <c r="K34" i="8"/>
  <c r="R34" i="8"/>
  <c r="N34" i="8"/>
  <c r="J34" i="8"/>
  <c r="Q34" i="8"/>
  <c r="M34" i="8"/>
  <c r="I34" i="8"/>
  <c r="P34" i="8"/>
  <c r="L34" i="8"/>
  <c r="F34" i="8"/>
  <c r="O34" i="7"/>
  <c r="K34" i="7"/>
  <c r="R34" i="7"/>
  <c r="N34" i="7"/>
  <c r="J34" i="7"/>
  <c r="Q34" i="7"/>
  <c r="M34" i="7"/>
  <c r="I34" i="7"/>
  <c r="P34" i="7"/>
  <c r="L34" i="7"/>
  <c r="F34" i="7"/>
  <c r="Q34" i="6"/>
  <c r="M34" i="6"/>
  <c r="I34" i="6"/>
  <c r="P34" i="6"/>
  <c r="L34" i="6"/>
  <c r="F34" i="6"/>
  <c r="O34" i="6"/>
  <c r="K34" i="6"/>
  <c r="R34" i="6"/>
  <c r="N34" i="6"/>
  <c r="J34" i="6"/>
  <c r="R46" i="9"/>
  <c r="N46" i="9"/>
  <c r="J46" i="9"/>
  <c r="Q46" i="9"/>
  <c r="M46" i="9"/>
  <c r="I46" i="9"/>
  <c r="P46" i="9"/>
  <c r="L46" i="9"/>
  <c r="F46" i="9"/>
  <c r="O46" i="9"/>
  <c r="K46" i="9"/>
  <c r="O46" i="8"/>
  <c r="K46" i="8"/>
  <c r="R46" i="8"/>
  <c r="N46" i="8"/>
  <c r="J46" i="8"/>
  <c r="Q46" i="8"/>
  <c r="M46" i="8"/>
  <c r="I46" i="8"/>
  <c r="P46" i="8"/>
  <c r="L46" i="8"/>
  <c r="F46" i="8"/>
  <c r="O46" i="7"/>
  <c r="K46" i="7"/>
  <c r="R46" i="7"/>
  <c r="N46" i="7"/>
  <c r="J46" i="7"/>
  <c r="Q46" i="7"/>
  <c r="M46" i="7"/>
  <c r="I46" i="7"/>
  <c r="P46" i="7"/>
  <c r="L46" i="7"/>
  <c r="F46" i="7"/>
  <c r="Q46" i="6"/>
  <c r="M46" i="6"/>
  <c r="I46" i="6"/>
  <c r="P46" i="6"/>
  <c r="L46" i="6"/>
  <c r="F46" i="6"/>
  <c r="O46" i="6"/>
  <c r="K46" i="6"/>
  <c r="R46" i="6"/>
  <c r="N46" i="6"/>
  <c r="J46" i="6"/>
  <c r="C134" i="9"/>
  <c r="C132" i="9"/>
  <c r="C127" i="9"/>
  <c r="C131" i="9"/>
  <c r="C128" i="9"/>
  <c r="C126" i="9"/>
  <c r="C124" i="9"/>
  <c r="C122" i="9"/>
  <c r="C120" i="9"/>
  <c r="C118" i="9"/>
  <c r="C116" i="9"/>
  <c r="C133" i="9"/>
  <c r="C129" i="9"/>
  <c r="C130" i="9"/>
  <c r="C125" i="9"/>
  <c r="C123" i="9"/>
  <c r="C121" i="9"/>
  <c r="C119" i="9"/>
  <c r="C117" i="9"/>
  <c r="C115" i="9"/>
  <c r="C114" i="9"/>
  <c r="C112" i="9"/>
  <c r="C110" i="9"/>
  <c r="C108" i="9"/>
  <c r="C106" i="9"/>
  <c r="C104" i="9"/>
  <c r="C102" i="9"/>
  <c r="C100" i="9"/>
  <c r="C98" i="9"/>
  <c r="C96" i="9"/>
  <c r="C94" i="9"/>
  <c r="C92" i="9"/>
  <c r="C90" i="9"/>
  <c r="C88" i="9"/>
  <c r="C86" i="9"/>
  <c r="C84" i="9"/>
  <c r="C82" i="9"/>
  <c r="C80" i="9"/>
  <c r="C78" i="9"/>
  <c r="C76" i="9"/>
  <c r="C113" i="9"/>
  <c r="C111" i="9"/>
  <c r="C109" i="9"/>
  <c r="C107" i="9"/>
  <c r="C105" i="9"/>
  <c r="C103" i="9"/>
  <c r="C101" i="9"/>
  <c r="C99" i="9"/>
  <c r="C97" i="9"/>
  <c r="C95" i="9"/>
  <c r="C93" i="9"/>
  <c r="C91" i="9"/>
  <c r="C89" i="9"/>
  <c r="C87" i="9"/>
  <c r="C85" i="9"/>
  <c r="C83" i="9"/>
  <c r="C81" i="9"/>
  <c r="C79" i="9"/>
  <c r="C77" i="9"/>
  <c r="C75" i="9"/>
  <c r="C73" i="9"/>
  <c r="C71" i="9"/>
  <c r="C69" i="9"/>
  <c r="C67" i="9"/>
  <c r="C72" i="9"/>
  <c r="C68" i="9"/>
  <c r="C66" i="9"/>
  <c r="C64" i="9"/>
  <c r="C62" i="9"/>
  <c r="C60" i="9"/>
  <c r="C58" i="9"/>
  <c r="C56" i="9"/>
  <c r="C54" i="9"/>
  <c r="C52" i="9"/>
  <c r="C50" i="9"/>
  <c r="C48" i="9"/>
  <c r="C46" i="9"/>
  <c r="C44" i="9"/>
  <c r="C42" i="9"/>
  <c r="C40" i="9"/>
  <c r="C38" i="9"/>
  <c r="C36" i="9"/>
  <c r="C34" i="9"/>
  <c r="C32" i="9"/>
  <c r="C30" i="9"/>
  <c r="C28" i="9"/>
  <c r="C26" i="9"/>
  <c r="C24" i="9"/>
  <c r="C74" i="9"/>
  <c r="C70" i="9"/>
  <c r="C65" i="9"/>
  <c r="C63" i="9"/>
  <c r="C61" i="9"/>
  <c r="C59" i="9"/>
  <c r="C57" i="9"/>
  <c r="C55" i="9"/>
  <c r="C53" i="9"/>
  <c r="C51" i="9"/>
  <c r="C49" i="9"/>
  <c r="C47" i="9"/>
  <c r="C45" i="9"/>
  <c r="C43" i="9"/>
  <c r="C41" i="9"/>
  <c r="C39" i="9"/>
  <c r="C37" i="9"/>
  <c r="C35" i="9"/>
  <c r="C33" i="9"/>
  <c r="C31" i="9"/>
  <c r="C29" i="9"/>
  <c r="C27" i="9"/>
  <c r="C25" i="9"/>
  <c r="C23" i="9"/>
  <c r="C22" i="9"/>
  <c r="C20" i="9"/>
  <c r="C18" i="9"/>
  <c r="C16" i="9"/>
  <c r="C14" i="9"/>
  <c r="C12" i="9"/>
  <c r="C10" i="9"/>
  <c r="C8" i="9"/>
  <c r="C5" i="9"/>
  <c r="C3" i="9"/>
  <c r="C21" i="9"/>
  <c r="C19" i="9"/>
  <c r="C17" i="9"/>
  <c r="C15" i="9"/>
  <c r="C13" i="9"/>
  <c r="C11" i="9"/>
  <c r="C9" i="9"/>
  <c r="C7" i="9"/>
  <c r="C4" i="9"/>
  <c r="C2" i="9"/>
  <c r="C6" i="9"/>
  <c r="R3" i="9"/>
  <c r="N3" i="9"/>
  <c r="J3" i="9"/>
  <c r="Q3" i="9"/>
  <c r="M3" i="9"/>
  <c r="I3" i="9"/>
  <c r="P3" i="9"/>
  <c r="L3" i="9"/>
  <c r="F3" i="9"/>
  <c r="O3" i="9"/>
  <c r="K3" i="9"/>
  <c r="O3" i="8"/>
  <c r="K3" i="8"/>
  <c r="R3" i="8"/>
  <c r="N3" i="8"/>
  <c r="J3" i="8"/>
  <c r="Q3" i="8"/>
  <c r="M3" i="8"/>
  <c r="I3" i="8"/>
  <c r="P3" i="8"/>
  <c r="L3" i="8"/>
  <c r="F3" i="8"/>
  <c r="R3" i="7"/>
  <c r="N3" i="7"/>
  <c r="J3" i="7"/>
  <c r="Q3" i="7"/>
  <c r="M3" i="7"/>
  <c r="I3" i="7"/>
  <c r="P3" i="7"/>
  <c r="L3" i="7"/>
  <c r="F3" i="7"/>
  <c r="O3" i="7"/>
  <c r="K3" i="7"/>
  <c r="Q3" i="6"/>
  <c r="M3" i="6"/>
  <c r="I3" i="6"/>
  <c r="P3" i="6"/>
  <c r="L3" i="6"/>
  <c r="F3" i="6"/>
  <c r="O3" i="6"/>
  <c r="K3" i="6"/>
  <c r="R3" i="6"/>
  <c r="N3" i="6"/>
  <c r="J3" i="6"/>
  <c r="R8" i="9"/>
  <c r="N8" i="9"/>
  <c r="J8" i="9"/>
  <c r="Q8" i="9"/>
  <c r="M8" i="9"/>
  <c r="I8" i="9"/>
  <c r="P8" i="9"/>
  <c r="L8" i="9"/>
  <c r="F8" i="9"/>
  <c r="O8" i="9"/>
  <c r="K8" i="9"/>
  <c r="O8" i="8"/>
  <c r="K8" i="8"/>
  <c r="R8" i="8"/>
  <c r="N8" i="8"/>
  <c r="J8" i="8"/>
  <c r="Q8" i="8"/>
  <c r="M8" i="8"/>
  <c r="I8" i="8"/>
  <c r="P8" i="8"/>
  <c r="L8" i="8"/>
  <c r="F8" i="8"/>
  <c r="O8" i="7"/>
  <c r="K8" i="7"/>
  <c r="Q8" i="7"/>
  <c r="M8" i="7"/>
  <c r="I8" i="7"/>
  <c r="N8" i="7"/>
  <c r="L8" i="7"/>
  <c r="R8" i="7"/>
  <c r="J8" i="7"/>
  <c r="P8" i="7"/>
  <c r="F8" i="7"/>
  <c r="Q8" i="6"/>
  <c r="M8" i="6"/>
  <c r="I8" i="6"/>
  <c r="P8" i="6"/>
  <c r="L8" i="6"/>
  <c r="F8" i="6"/>
  <c r="O8" i="6"/>
  <c r="K8" i="6"/>
  <c r="R8" i="6"/>
  <c r="N8" i="6"/>
  <c r="J8" i="6"/>
  <c r="R12" i="9"/>
  <c r="N12" i="9"/>
  <c r="J12" i="9"/>
  <c r="Q12" i="9"/>
  <c r="M12" i="9"/>
  <c r="I12" i="9"/>
  <c r="P12" i="9"/>
  <c r="L12" i="9"/>
  <c r="F12" i="9"/>
  <c r="O12" i="9"/>
  <c r="K12" i="9"/>
  <c r="O12" i="8"/>
  <c r="K12" i="8"/>
  <c r="R12" i="8"/>
  <c r="N12" i="8"/>
  <c r="J12" i="8"/>
  <c r="Q12" i="8"/>
  <c r="M12" i="8"/>
  <c r="I12" i="8"/>
  <c r="P12" i="8"/>
  <c r="L12" i="8"/>
  <c r="F12" i="8"/>
  <c r="O12" i="7"/>
  <c r="K12" i="7"/>
  <c r="R12" i="7"/>
  <c r="N12" i="7"/>
  <c r="J12" i="7"/>
  <c r="Q12" i="7"/>
  <c r="M12" i="7"/>
  <c r="I12" i="7"/>
  <c r="P12" i="7"/>
  <c r="L12" i="7"/>
  <c r="F12" i="7"/>
  <c r="Q12" i="6"/>
  <c r="M12" i="6"/>
  <c r="I12" i="6"/>
  <c r="P12" i="6"/>
  <c r="L12" i="6"/>
  <c r="F12" i="6"/>
  <c r="O12" i="6"/>
  <c r="K12" i="6"/>
  <c r="R12" i="6"/>
  <c r="N12" i="6"/>
  <c r="J12" i="6"/>
  <c r="R16" i="9"/>
  <c r="N16" i="9"/>
  <c r="J16" i="9"/>
  <c r="Q16" i="9"/>
  <c r="M16" i="9"/>
  <c r="I16" i="9"/>
  <c r="P16" i="9"/>
  <c r="L16" i="9"/>
  <c r="F16" i="9"/>
  <c r="O16" i="9"/>
  <c r="K16" i="9"/>
  <c r="O16" i="8"/>
  <c r="K16" i="8"/>
  <c r="R16" i="8"/>
  <c r="N16" i="8"/>
  <c r="J16" i="8"/>
  <c r="Q16" i="8"/>
  <c r="M16" i="8"/>
  <c r="I16" i="8"/>
  <c r="P16" i="8"/>
  <c r="L16" i="8"/>
  <c r="F16" i="8"/>
  <c r="O16" i="7"/>
  <c r="K16" i="7"/>
  <c r="R16" i="7"/>
  <c r="N16" i="7"/>
  <c r="J16" i="7"/>
  <c r="Q16" i="7"/>
  <c r="M16" i="7"/>
  <c r="I16" i="7"/>
  <c r="P16" i="7"/>
  <c r="L16" i="7"/>
  <c r="F16" i="7"/>
  <c r="Q16" i="6"/>
  <c r="M16" i="6"/>
  <c r="I16" i="6"/>
  <c r="P16" i="6"/>
  <c r="L16" i="6"/>
  <c r="F16" i="6"/>
  <c r="O16" i="6"/>
  <c r="K16" i="6"/>
  <c r="R16" i="6"/>
  <c r="N16" i="6"/>
  <c r="J16" i="6"/>
  <c r="R20" i="9"/>
  <c r="N20" i="9"/>
  <c r="J20" i="9"/>
  <c r="Q20" i="9"/>
  <c r="M20" i="9"/>
  <c r="I20" i="9"/>
  <c r="P20" i="9"/>
  <c r="L20" i="9"/>
  <c r="F20" i="9"/>
  <c r="O20" i="9"/>
  <c r="K20" i="9"/>
  <c r="O20" i="8"/>
  <c r="K20" i="8"/>
  <c r="R20" i="8"/>
  <c r="N20" i="8"/>
  <c r="J20" i="8"/>
  <c r="Q20" i="8"/>
  <c r="M20" i="8"/>
  <c r="I20" i="8"/>
  <c r="P20" i="8"/>
  <c r="L20" i="8"/>
  <c r="F20" i="8"/>
  <c r="O20" i="7"/>
  <c r="K20" i="7"/>
  <c r="R20" i="7"/>
  <c r="N20" i="7"/>
  <c r="J20" i="7"/>
  <c r="Q20" i="7"/>
  <c r="M20" i="7"/>
  <c r="I20" i="7"/>
  <c r="P20" i="7"/>
  <c r="L20" i="7"/>
  <c r="F20" i="7"/>
  <c r="Q20" i="6"/>
  <c r="M20" i="6"/>
  <c r="I20" i="6"/>
  <c r="P20" i="6"/>
  <c r="L20" i="6"/>
  <c r="F20" i="6"/>
  <c r="O20" i="6"/>
  <c r="K20" i="6"/>
  <c r="R20" i="6"/>
  <c r="N20" i="6"/>
  <c r="J20" i="6"/>
  <c r="Q24" i="9"/>
  <c r="M24" i="9"/>
  <c r="I24" i="9"/>
  <c r="O24" i="9"/>
  <c r="K24" i="9"/>
  <c r="R24" i="9"/>
  <c r="J24" i="9"/>
  <c r="P24" i="9"/>
  <c r="F24" i="9"/>
  <c r="N24" i="9"/>
  <c r="L24" i="9"/>
  <c r="O24" i="8"/>
  <c r="K24" i="8"/>
  <c r="R24" i="8"/>
  <c r="N24" i="8"/>
  <c r="J24" i="8"/>
  <c r="Q24" i="8"/>
  <c r="M24" i="8"/>
  <c r="I24" i="8"/>
  <c r="P24" i="8"/>
  <c r="L24" i="8"/>
  <c r="F24" i="8"/>
  <c r="O24" i="7"/>
  <c r="K24" i="7"/>
  <c r="R24" i="7"/>
  <c r="N24" i="7"/>
  <c r="J24" i="7"/>
  <c r="Q24" i="7"/>
  <c r="M24" i="7"/>
  <c r="I24" i="7"/>
  <c r="P24" i="7"/>
  <c r="L24" i="7"/>
  <c r="F24" i="7"/>
  <c r="Q24" i="6"/>
  <c r="M24" i="6"/>
  <c r="I24" i="6"/>
  <c r="P24" i="6"/>
  <c r="L24" i="6"/>
  <c r="F24" i="6"/>
  <c r="O24" i="6"/>
  <c r="K24" i="6"/>
  <c r="R24" i="6"/>
  <c r="N24" i="6"/>
  <c r="J24" i="6"/>
  <c r="Q28" i="9"/>
  <c r="M28" i="9"/>
  <c r="I28" i="9"/>
  <c r="O28" i="9"/>
  <c r="K28" i="9"/>
  <c r="R28" i="9"/>
  <c r="J28" i="9"/>
  <c r="P28" i="9"/>
  <c r="F28" i="9"/>
  <c r="N28" i="9"/>
  <c r="L28" i="9"/>
  <c r="O28" i="8"/>
  <c r="K28" i="8"/>
  <c r="R28" i="8"/>
  <c r="N28" i="8"/>
  <c r="J28" i="8"/>
  <c r="Q28" i="8"/>
  <c r="M28" i="8"/>
  <c r="I28" i="8"/>
  <c r="P28" i="8"/>
  <c r="L28" i="8"/>
  <c r="F28" i="8"/>
  <c r="O28" i="7"/>
  <c r="K28" i="7"/>
  <c r="R28" i="7"/>
  <c r="N28" i="7"/>
  <c r="J28" i="7"/>
  <c r="Q28" i="7"/>
  <c r="M28" i="7"/>
  <c r="I28" i="7"/>
  <c r="P28" i="7"/>
  <c r="L28" i="7"/>
  <c r="F28" i="7"/>
  <c r="Q28" i="6"/>
  <c r="M28" i="6"/>
  <c r="I28" i="6"/>
  <c r="P28" i="6"/>
  <c r="L28" i="6"/>
  <c r="F28" i="6"/>
  <c r="O28" i="6"/>
  <c r="K28" i="6"/>
  <c r="R28" i="6"/>
  <c r="N28" i="6"/>
  <c r="J28" i="6"/>
  <c r="R32" i="9"/>
  <c r="N32" i="9"/>
  <c r="J32" i="9"/>
  <c r="Q32" i="9"/>
  <c r="M32" i="9"/>
  <c r="I32" i="9"/>
  <c r="P32" i="9"/>
  <c r="L32" i="9"/>
  <c r="F32" i="9"/>
  <c r="O32" i="9"/>
  <c r="K32" i="9"/>
  <c r="O32" i="8"/>
  <c r="K32" i="8"/>
  <c r="R32" i="8"/>
  <c r="N32" i="8"/>
  <c r="J32" i="8"/>
  <c r="Q32" i="8"/>
  <c r="M32" i="8"/>
  <c r="I32" i="8"/>
  <c r="P32" i="8"/>
  <c r="L32" i="8"/>
  <c r="F32" i="8"/>
  <c r="O32" i="7"/>
  <c r="K32" i="7"/>
  <c r="R32" i="7"/>
  <c r="N32" i="7"/>
  <c r="J32" i="7"/>
  <c r="Q32" i="7"/>
  <c r="M32" i="7"/>
  <c r="I32" i="7"/>
  <c r="P32" i="7"/>
  <c r="L32" i="7"/>
  <c r="F32" i="7"/>
  <c r="Q32" i="6"/>
  <c r="M32" i="6"/>
  <c r="I32" i="6"/>
  <c r="P32" i="6"/>
  <c r="L32" i="6"/>
  <c r="F32" i="6"/>
  <c r="O32" i="6"/>
  <c r="K32" i="6"/>
  <c r="R32" i="6"/>
  <c r="N32" i="6"/>
  <c r="J32" i="6"/>
  <c r="R36" i="9"/>
  <c r="N36" i="9"/>
  <c r="J36" i="9"/>
  <c r="Q36" i="9"/>
  <c r="M36" i="9"/>
  <c r="I36" i="9"/>
  <c r="P36" i="9"/>
  <c r="L36" i="9"/>
  <c r="F36" i="9"/>
  <c r="O36" i="9"/>
  <c r="K36" i="9"/>
  <c r="O36" i="8"/>
  <c r="K36" i="8"/>
  <c r="R36" i="8"/>
  <c r="N36" i="8"/>
  <c r="J36" i="8"/>
  <c r="Q36" i="8"/>
  <c r="M36" i="8"/>
  <c r="I36" i="8"/>
  <c r="P36" i="8"/>
  <c r="L36" i="8"/>
  <c r="F36" i="8"/>
  <c r="O36" i="7"/>
  <c r="K36" i="7"/>
  <c r="R36" i="7"/>
  <c r="N36" i="7"/>
  <c r="J36" i="7"/>
  <c r="Q36" i="7"/>
  <c r="M36" i="7"/>
  <c r="I36" i="7"/>
  <c r="P36" i="7"/>
  <c r="L36" i="7"/>
  <c r="F36" i="7"/>
  <c r="Q36" i="6"/>
  <c r="M36" i="6"/>
  <c r="I36" i="6"/>
  <c r="P36" i="6"/>
  <c r="L36" i="6"/>
  <c r="F36" i="6"/>
  <c r="O36" i="6"/>
  <c r="K36" i="6"/>
  <c r="R36" i="6"/>
  <c r="N36" i="6"/>
  <c r="J36" i="6"/>
  <c r="R40" i="9"/>
  <c r="N40" i="9"/>
  <c r="J40" i="9"/>
  <c r="Q40" i="9"/>
  <c r="M40" i="9"/>
  <c r="I40" i="9"/>
  <c r="P40" i="9"/>
  <c r="L40" i="9"/>
  <c r="F40" i="9"/>
  <c r="O40" i="9"/>
  <c r="K40" i="9"/>
  <c r="O40" i="8"/>
  <c r="K40" i="8"/>
  <c r="R40" i="8"/>
  <c r="N40" i="8"/>
  <c r="J40" i="8"/>
  <c r="Q40" i="8"/>
  <c r="M40" i="8"/>
  <c r="I40" i="8"/>
  <c r="P40" i="8"/>
  <c r="L40" i="8"/>
  <c r="F40" i="8"/>
  <c r="O40" i="7"/>
  <c r="K40" i="7"/>
  <c r="R40" i="7"/>
  <c r="N40" i="7"/>
  <c r="J40" i="7"/>
  <c r="Q40" i="7"/>
  <c r="M40" i="7"/>
  <c r="I40" i="7"/>
  <c r="P40" i="7"/>
  <c r="L40" i="7"/>
  <c r="F40" i="7"/>
  <c r="Q40" i="6"/>
  <c r="M40" i="6"/>
  <c r="I40" i="6"/>
  <c r="P40" i="6"/>
  <c r="L40" i="6"/>
  <c r="F40" i="6"/>
  <c r="O40" i="6"/>
  <c r="K40" i="6"/>
  <c r="R40" i="6"/>
  <c r="N40" i="6"/>
  <c r="J40" i="6"/>
  <c r="R44" i="9"/>
  <c r="N44" i="9"/>
  <c r="J44" i="9"/>
  <c r="Q44" i="9"/>
  <c r="M44" i="9"/>
  <c r="I44" i="9"/>
  <c r="P44" i="9"/>
  <c r="L44" i="9"/>
  <c r="F44" i="9"/>
  <c r="O44" i="9"/>
  <c r="K44" i="9"/>
  <c r="O44" i="8"/>
  <c r="K44" i="8"/>
  <c r="R44" i="8"/>
  <c r="N44" i="8"/>
  <c r="J44" i="8"/>
  <c r="Q44" i="8"/>
  <c r="M44" i="8"/>
  <c r="I44" i="8"/>
  <c r="P44" i="8"/>
  <c r="L44" i="8"/>
  <c r="F44" i="8"/>
  <c r="O44" i="7"/>
  <c r="K44" i="7"/>
  <c r="R44" i="7"/>
  <c r="N44" i="7"/>
  <c r="J44" i="7"/>
  <c r="Q44" i="7"/>
  <c r="M44" i="7"/>
  <c r="I44" i="7"/>
  <c r="P44" i="7"/>
  <c r="L44" i="7"/>
  <c r="F44" i="7"/>
  <c r="Q44" i="6"/>
  <c r="M44" i="6"/>
  <c r="I44" i="6"/>
  <c r="P44" i="6"/>
  <c r="L44" i="6"/>
  <c r="F44" i="6"/>
  <c r="O44" i="6"/>
  <c r="K44" i="6"/>
  <c r="R44" i="6"/>
  <c r="N44" i="6"/>
  <c r="J44" i="6"/>
  <c r="R48" i="9"/>
  <c r="N48" i="9"/>
  <c r="J48" i="9"/>
  <c r="Q48" i="9"/>
  <c r="M48" i="9"/>
  <c r="I48" i="9"/>
  <c r="P48" i="9"/>
  <c r="L48" i="9"/>
  <c r="F48" i="9"/>
  <c r="O48" i="9"/>
  <c r="K48" i="9"/>
  <c r="O48" i="8"/>
  <c r="K48" i="8"/>
  <c r="R48" i="8"/>
  <c r="N48" i="8"/>
  <c r="J48" i="8"/>
  <c r="Q48" i="8"/>
  <c r="M48" i="8"/>
  <c r="I48" i="8"/>
  <c r="P48" i="8"/>
  <c r="L48" i="8"/>
  <c r="F48" i="8"/>
  <c r="O48" i="7"/>
  <c r="K48" i="7"/>
  <c r="R48" i="7"/>
  <c r="N48" i="7"/>
  <c r="J48" i="7"/>
  <c r="Q48" i="7"/>
  <c r="M48" i="7"/>
  <c r="I48" i="7"/>
  <c r="P48" i="7"/>
  <c r="L48" i="7"/>
  <c r="F48" i="7"/>
  <c r="Q48" i="6"/>
  <c r="M48" i="6"/>
  <c r="I48" i="6"/>
  <c r="P48" i="6"/>
  <c r="L48" i="6"/>
  <c r="F48" i="6"/>
  <c r="O48" i="6"/>
  <c r="K48" i="6"/>
  <c r="R48" i="6"/>
  <c r="N48" i="6"/>
  <c r="J48" i="6"/>
  <c r="R52" i="9"/>
  <c r="N52" i="9"/>
  <c r="J52" i="9"/>
  <c r="Q52" i="9"/>
  <c r="M52" i="9"/>
  <c r="I52" i="9"/>
  <c r="P52" i="9"/>
  <c r="L52" i="9"/>
  <c r="F52" i="9"/>
  <c r="O52" i="9"/>
  <c r="K52" i="9"/>
  <c r="O52" i="8"/>
  <c r="K52" i="8"/>
  <c r="R52" i="8"/>
  <c r="N52" i="8"/>
  <c r="J52" i="8"/>
  <c r="Q52" i="8"/>
  <c r="M52" i="8"/>
  <c r="I52" i="8"/>
  <c r="P52" i="8"/>
  <c r="L52" i="8"/>
  <c r="F52" i="8"/>
  <c r="O52" i="7"/>
  <c r="K52" i="7"/>
  <c r="R52" i="7"/>
  <c r="N52" i="7"/>
  <c r="J52" i="7"/>
  <c r="Q52" i="7"/>
  <c r="M52" i="7"/>
  <c r="I52" i="7"/>
  <c r="P52" i="7"/>
  <c r="L52" i="7"/>
  <c r="F52" i="7"/>
  <c r="Q52" i="6"/>
  <c r="M52" i="6"/>
  <c r="I52" i="6"/>
  <c r="P52" i="6"/>
  <c r="L52" i="6"/>
  <c r="F52" i="6"/>
  <c r="O52" i="6"/>
  <c r="K52" i="6"/>
  <c r="R52" i="6"/>
  <c r="N52" i="6"/>
  <c r="J52" i="6"/>
  <c r="R56" i="9"/>
  <c r="N56" i="9"/>
  <c r="J56" i="9"/>
  <c r="Q56" i="9"/>
  <c r="M56" i="9"/>
  <c r="I56" i="9"/>
  <c r="P56" i="9"/>
  <c r="L56" i="9"/>
  <c r="F56" i="9"/>
  <c r="O56" i="9"/>
  <c r="K56" i="9"/>
  <c r="O56" i="8"/>
  <c r="K56" i="8"/>
  <c r="R56" i="8"/>
  <c r="N56" i="8"/>
  <c r="J56" i="8"/>
  <c r="Q56" i="8"/>
  <c r="M56" i="8"/>
  <c r="I56" i="8"/>
  <c r="P56" i="8"/>
  <c r="L56" i="8"/>
  <c r="F56" i="8"/>
  <c r="O56" i="7"/>
  <c r="K56" i="7"/>
  <c r="R56" i="7"/>
  <c r="N56" i="7"/>
  <c r="J56" i="7"/>
  <c r="Q56" i="7"/>
  <c r="M56" i="7"/>
  <c r="I56" i="7"/>
  <c r="P56" i="7"/>
  <c r="L56" i="7"/>
  <c r="F56" i="7"/>
  <c r="Q56" i="6"/>
  <c r="M56" i="6"/>
  <c r="I56" i="6"/>
  <c r="P56" i="6"/>
  <c r="L56" i="6"/>
  <c r="F56" i="6"/>
  <c r="O56" i="6"/>
  <c r="K56" i="6"/>
  <c r="R56" i="6"/>
  <c r="N56" i="6"/>
  <c r="J56" i="6"/>
  <c r="R60" i="9"/>
  <c r="N60" i="9"/>
  <c r="J60" i="9"/>
  <c r="Q60" i="9"/>
  <c r="M60" i="9"/>
  <c r="I60" i="9"/>
  <c r="P60" i="9"/>
  <c r="L60" i="9"/>
  <c r="F60" i="9"/>
  <c r="O60" i="9"/>
  <c r="K60" i="9"/>
  <c r="O60" i="8"/>
  <c r="K60" i="8"/>
  <c r="R60" i="8"/>
  <c r="N60" i="8"/>
  <c r="J60" i="8"/>
  <c r="Q60" i="8"/>
  <c r="M60" i="8"/>
  <c r="I60" i="8"/>
  <c r="P60" i="8"/>
  <c r="L60" i="8"/>
  <c r="F60" i="8"/>
  <c r="O60" i="7"/>
  <c r="K60" i="7"/>
  <c r="R60" i="7"/>
  <c r="N60" i="7"/>
  <c r="J60" i="7"/>
  <c r="Q60" i="7"/>
  <c r="M60" i="7"/>
  <c r="I60" i="7"/>
  <c r="P60" i="7"/>
  <c r="L60" i="7"/>
  <c r="F60" i="7"/>
  <c r="P60" i="6"/>
  <c r="L60" i="6"/>
  <c r="F60" i="6"/>
  <c r="O60" i="6"/>
  <c r="K60" i="6"/>
  <c r="R60" i="6"/>
  <c r="N60" i="6"/>
  <c r="J60" i="6"/>
  <c r="Q60" i="6"/>
  <c r="M60" i="6"/>
  <c r="I60" i="6"/>
  <c r="R64" i="9"/>
  <c r="N64" i="9"/>
  <c r="J64" i="9"/>
  <c r="Q64" i="9"/>
  <c r="M64" i="9"/>
  <c r="I64" i="9"/>
  <c r="P64" i="9"/>
  <c r="L64" i="9"/>
  <c r="F64" i="9"/>
  <c r="O64" i="9"/>
  <c r="K64" i="9"/>
  <c r="Q64" i="8"/>
  <c r="P64" i="8"/>
  <c r="L64" i="8"/>
  <c r="F64" i="8"/>
  <c r="R64" i="8"/>
  <c r="N64" i="8"/>
  <c r="J64" i="8"/>
  <c r="K64" i="8"/>
  <c r="I64" i="8"/>
  <c r="O64" i="8"/>
  <c r="M64" i="8"/>
  <c r="O64" i="7"/>
  <c r="K64" i="7"/>
  <c r="R64" i="7"/>
  <c r="N64" i="7"/>
  <c r="J64" i="7"/>
  <c r="Q64" i="7"/>
  <c r="M64" i="7"/>
  <c r="I64" i="7"/>
  <c r="P64" i="7"/>
  <c r="L64" i="7"/>
  <c r="F64" i="7"/>
  <c r="P64" i="6"/>
  <c r="L64" i="6"/>
  <c r="F64" i="6"/>
  <c r="O64" i="6"/>
  <c r="K64" i="6"/>
  <c r="R64" i="6"/>
  <c r="N64" i="6"/>
  <c r="J64" i="6"/>
  <c r="Q64" i="6"/>
  <c r="M64" i="6"/>
  <c r="I64" i="6"/>
  <c r="R68" i="9"/>
  <c r="N68" i="9"/>
  <c r="J68" i="9"/>
  <c r="O68" i="9"/>
  <c r="K68" i="9"/>
  <c r="P68" i="9"/>
  <c r="F68" i="9"/>
  <c r="M68" i="9"/>
  <c r="L68" i="9"/>
  <c r="Q68" i="9"/>
  <c r="I68" i="9"/>
  <c r="Q68" i="8"/>
  <c r="M68" i="8"/>
  <c r="I68" i="8"/>
  <c r="P68" i="8"/>
  <c r="L68" i="8"/>
  <c r="F68" i="8"/>
  <c r="O68" i="8"/>
  <c r="K68" i="8"/>
  <c r="R68" i="8"/>
  <c r="N68" i="8"/>
  <c r="J68" i="8"/>
  <c r="O68" i="7"/>
  <c r="K68" i="7"/>
  <c r="R68" i="7"/>
  <c r="N68" i="7"/>
  <c r="J68" i="7"/>
  <c r="Q68" i="7"/>
  <c r="M68" i="7"/>
  <c r="I68" i="7"/>
  <c r="P68" i="7"/>
  <c r="L68" i="7"/>
  <c r="F68" i="7"/>
  <c r="P68" i="6"/>
  <c r="L68" i="6"/>
  <c r="F68" i="6"/>
  <c r="O68" i="6"/>
  <c r="K68" i="6"/>
  <c r="R68" i="6"/>
  <c r="N68" i="6"/>
  <c r="J68" i="6"/>
  <c r="Q68" i="6"/>
  <c r="M68" i="6"/>
  <c r="I68" i="6"/>
  <c r="R72" i="9"/>
  <c r="N72" i="9"/>
  <c r="J72" i="9"/>
  <c r="O72" i="9"/>
  <c r="K72" i="9"/>
  <c r="P72" i="9"/>
  <c r="F72" i="9"/>
  <c r="M72" i="9"/>
  <c r="L72" i="9"/>
  <c r="Q72" i="9"/>
  <c r="I72" i="9"/>
  <c r="Q72" i="8"/>
  <c r="M72" i="8"/>
  <c r="I72" i="8"/>
  <c r="P72" i="8"/>
  <c r="L72" i="8"/>
  <c r="F72" i="8"/>
  <c r="O72" i="8"/>
  <c r="K72" i="8"/>
  <c r="R72" i="8"/>
  <c r="N72" i="8"/>
  <c r="J72" i="8"/>
  <c r="O72" i="7"/>
  <c r="K72" i="7"/>
  <c r="R72" i="7"/>
  <c r="N72" i="7"/>
  <c r="J72" i="7"/>
  <c r="Q72" i="7"/>
  <c r="M72" i="7"/>
  <c r="I72" i="7"/>
  <c r="P72" i="7"/>
  <c r="L72" i="7"/>
  <c r="F72" i="7"/>
  <c r="P72" i="6"/>
  <c r="L72" i="6"/>
  <c r="F72" i="6"/>
  <c r="O72" i="6"/>
  <c r="K72" i="6"/>
  <c r="R72" i="6"/>
  <c r="N72" i="6"/>
  <c r="J72" i="6"/>
  <c r="Q72" i="6"/>
  <c r="M72" i="6"/>
  <c r="I72" i="6"/>
  <c r="R76" i="9"/>
  <c r="N76" i="9"/>
  <c r="J76" i="9"/>
  <c r="Q76" i="9"/>
  <c r="M76" i="9"/>
  <c r="I76" i="9"/>
  <c r="O76" i="9"/>
  <c r="K76" i="9"/>
  <c r="F76" i="9"/>
  <c r="P76" i="9"/>
  <c r="L76" i="9"/>
  <c r="Q76" i="8"/>
  <c r="M76" i="8"/>
  <c r="I76" i="8"/>
  <c r="P76" i="8"/>
  <c r="L76" i="8"/>
  <c r="F76" i="8"/>
  <c r="O76" i="8"/>
  <c r="K76" i="8"/>
  <c r="R76" i="8"/>
  <c r="N76" i="8"/>
  <c r="J76" i="8"/>
  <c r="O76" i="7"/>
  <c r="K76" i="7"/>
  <c r="R76" i="7"/>
  <c r="N76" i="7"/>
  <c r="J76" i="7"/>
  <c r="Q76" i="7"/>
  <c r="M76" i="7"/>
  <c r="I76" i="7"/>
  <c r="P76" i="7"/>
  <c r="L76" i="7"/>
  <c r="F76" i="7"/>
  <c r="P76" i="6"/>
  <c r="L76" i="6"/>
  <c r="F76" i="6"/>
  <c r="O76" i="6"/>
  <c r="K76" i="6"/>
  <c r="R76" i="6"/>
  <c r="N76" i="6"/>
  <c r="J76" i="6"/>
  <c r="Q76" i="6"/>
  <c r="M76" i="6"/>
  <c r="I76" i="6"/>
  <c r="R80" i="9"/>
  <c r="N80" i="9"/>
  <c r="J80" i="9"/>
  <c r="Q80" i="9"/>
  <c r="M80" i="9"/>
  <c r="I80" i="9"/>
  <c r="P80" i="9"/>
  <c r="L80" i="9"/>
  <c r="F80" i="9"/>
  <c r="O80" i="9"/>
  <c r="K80" i="9"/>
  <c r="Q80" i="8"/>
  <c r="M80" i="8"/>
  <c r="I80" i="8"/>
  <c r="P80" i="8"/>
  <c r="L80" i="8"/>
  <c r="F80" i="8"/>
  <c r="O80" i="8"/>
  <c r="K80" i="8"/>
  <c r="R80" i="8"/>
  <c r="N80" i="8"/>
  <c r="J80" i="8"/>
  <c r="O80" i="7"/>
  <c r="K80" i="7"/>
  <c r="R80" i="7"/>
  <c r="N80" i="7"/>
  <c r="J80" i="7"/>
  <c r="Q80" i="7"/>
  <c r="M80" i="7"/>
  <c r="I80" i="7"/>
  <c r="P80" i="7"/>
  <c r="L80" i="7"/>
  <c r="F80" i="7"/>
  <c r="P80" i="6"/>
  <c r="L80" i="6"/>
  <c r="F80" i="6"/>
  <c r="O80" i="6"/>
  <c r="K80" i="6"/>
  <c r="R80" i="6"/>
  <c r="N80" i="6"/>
  <c r="J80" i="6"/>
  <c r="Q80" i="6"/>
  <c r="M80" i="6"/>
  <c r="I80" i="6"/>
  <c r="R84" i="9"/>
  <c r="N84" i="9"/>
  <c r="J84" i="9"/>
  <c r="Q84" i="9"/>
  <c r="M84" i="9"/>
  <c r="I84" i="9"/>
  <c r="P84" i="9"/>
  <c r="L84" i="9"/>
  <c r="F84" i="9"/>
  <c r="O84" i="9"/>
  <c r="K84" i="9"/>
  <c r="Q84" i="8"/>
  <c r="M84" i="8"/>
  <c r="I84" i="8"/>
  <c r="P84" i="8"/>
  <c r="L84" i="8"/>
  <c r="F84" i="8"/>
  <c r="O84" i="8"/>
  <c r="K84" i="8"/>
  <c r="R84" i="8"/>
  <c r="N84" i="8"/>
  <c r="J84" i="8"/>
  <c r="O84" i="7"/>
  <c r="K84" i="7"/>
  <c r="R84" i="7"/>
  <c r="N84" i="7"/>
  <c r="J84" i="7"/>
  <c r="Q84" i="7"/>
  <c r="M84" i="7"/>
  <c r="I84" i="7"/>
  <c r="P84" i="7"/>
  <c r="L84" i="7"/>
  <c r="F84" i="7"/>
  <c r="P84" i="6"/>
  <c r="L84" i="6"/>
  <c r="F84" i="6"/>
  <c r="O84" i="6"/>
  <c r="K84" i="6"/>
  <c r="R84" i="6"/>
  <c r="N84" i="6"/>
  <c r="J84" i="6"/>
  <c r="Q84" i="6"/>
  <c r="M84" i="6"/>
  <c r="I84" i="6"/>
  <c r="R88" i="9"/>
  <c r="N88" i="9"/>
  <c r="J88" i="9"/>
  <c r="Q88" i="9"/>
  <c r="M88" i="9"/>
  <c r="I88" i="9"/>
  <c r="P88" i="9"/>
  <c r="L88" i="9"/>
  <c r="F88" i="9"/>
  <c r="O88" i="9"/>
  <c r="K88" i="9"/>
  <c r="Q88" i="8"/>
  <c r="M88" i="8"/>
  <c r="I88" i="8"/>
  <c r="P88" i="8"/>
  <c r="L88" i="8"/>
  <c r="F88" i="8"/>
  <c r="O88" i="8"/>
  <c r="K88" i="8"/>
  <c r="R88" i="8"/>
  <c r="N88" i="8"/>
  <c r="J88" i="8"/>
  <c r="O88" i="7"/>
  <c r="K88" i="7"/>
  <c r="R88" i="7"/>
  <c r="N88" i="7"/>
  <c r="J88" i="7"/>
  <c r="Q88" i="7"/>
  <c r="M88" i="7"/>
  <c r="I88" i="7"/>
  <c r="P88" i="7"/>
  <c r="L88" i="7"/>
  <c r="F88" i="7"/>
  <c r="P88" i="6"/>
  <c r="L88" i="6"/>
  <c r="F88" i="6"/>
  <c r="O88" i="6"/>
  <c r="K88" i="6"/>
  <c r="R88" i="6"/>
  <c r="N88" i="6"/>
  <c r="J88" i="6"/>
  <c r="Q88" i="6"/>
  <c r="M88" i="6"/>
  <c r="I88" i="6"/>
  <c r="R92" i="9"/>
  <c r="N92" i="9"/>
  <c r="J92" i="9"/>
  <c r="Q92" i="9"/>
  <c r="M92" i="9"/>
  <c r="I92" i="9"/>
  <c r="P92" i="9"/>
  <c r="L92" i="9"/>
  <c r="F92" i="9"/>
  <c r="O92" i="9"/>
  <c r="K92" i="9"/>
  <c r="Q92" i="8"/>
  <c r="M92" i="8"/>
  <c r="I92" i="8"/>
  <c r="P92" i="8"/>
  <c r="L92" i="8"/>
  <c r="F92" i="8"/>
  <c r="O92" i="8"/>
  <c r="K92" i="8"/>
  <c r="R92" i="8"/>
  <c r="N92" i="8"/>
  <c r="J92" i="8"/>
  <c r="O92" i="7"/>
  <c r="K92" i="7"/>
  <c r="R92" i="7"/>
  <c r="N92" i="7"/>
  <c r="J92" i="7"/>
  <c r="Q92" i="7"/>
  <c r="M92" i="7"/>
  <c r="I92" i="7"/>
  <c r="P92" i="7"/>
  <c r="L92" i="7"/>
  <c r="F92" i="7"/>
  <c r="P92" i="6"/>
  <c r="L92" i="6"/>
  <c r="F92" i="6"/>
  <c r="O92" i="6"/>
  <c r="K92" i="6"/>
  <c r="R92" i="6"/>
  <c r="N92" i="6"/>
  <c r="J92" i="6"/>
  <c r="Q92" i="6"/>
  <c r="M92" i="6"/>
  <c r="I92" i="6"/>
  <c r="R96" i="9"/>
  <c r="N96" i="9"/>
  <c r="J96" i="9"/>
  <c r="Q96" i="9"/>
  <c r="M96" i="9"/>
  <c r="I96" i="9"/>
  <c r="P96" i="9"/>
  <c r="L96" i="9"/>
  <c r="F96" i="9"/>
  <c r="O96" i="9"/>
  <c r="K96" i="9"/>
  <c r="Q96" i="8"/>
  <c r="M96" i="8"/>
  <c r="I96" i="8"/>
  <c r="P96" i="8"/>
  <c r="L96" i="8"/>
  <c r="F96" i="8"/>
  <c r="O96" i="8"/>
  <c r="K96" i="8"/>
  <c r="R96" i="8"/>
  <c r="N96" i="8"/>
  <c r="J96" i="8"/>
  <c r="O96" i="7"/>
  <c r="K96" i="7"/>
  <c r="R96" i="7"/>
  <c r="N96" i="7"/>
  <c r="J96" i="7"/>
  <c r="Q96" i="7"/>
  <c r="M96" i="7"/>
  <c r="I96" i="7"/>
  <c r="P96" i="7"/>
  <c r="L96" i="7"/>
  <c r="F96" i="7"/>
  <c r="P96" i="6"/>
  <c r="L96" i="6"/>
  <c r="F96" i="6"/>
  <c r="O96" i="6"/>
  <c r="K96" i="6"/>
  <c r="R96" i="6"/>
  <c r="N96" i="6"/>
  <c r="J96" i="6"/>
  <c r="Q96" i="6"/>
  <c r="M96" i="6"/>
  <c r="I96" i="6"/>
  <c r="R100" i="9"/>
  <c r="N100" i="9"/>
  <c r="J100" i="9"/>
  <c r="Q100" i="9"/>
  <c r="M100" i="9"/>
  <c r="I100" i="9"/>
  <c r="P100" i="9"/>
  <c r="L100" i="9"/>
  <c r="F100" i="9"/>
  <c r="O100" i="9"/>
  <c r="K100" i="9"/>
  <c r="Q100" i="8"/>
  <c r="M100" i="8"/>
  <c r="I100" i="8"/>
  <c r="P100" i="8"/>
  <c r="L100" i="8"/>
  <c r="F100" i="8"/>
  <c r="O100" i="8"/>
  <c r="K100" i="8"/>
  <c r="R100" i="8"/>
  <c r="N100" i="8"/>
  <c r="J100" i="8"/>
  <c r="P100" i="7"/>
  <c r="L100" i="7"/>
  <c r="F100" i="7"/>
  <c r="R100" i="7"/>
  <c r="N100" i="7"/>
  <c r="J100" i="7"/>
  <c r="Q100" i="7"/>
  <c r="I100" i="7"/>
  <c r="O100" i="7"/>
  <c r="M100" i="7"/>
  <c r="K100" i="7"/>
  <c r="P100" i="6"/>
  <c r="L100" i="6"/>
  <c r="F100" i="6"/>
  <c r="O100" i="6"/>
  <c r="K100" i="6"/>
  <c r="R100" i="6"/>
  <c r="N100" i="6"/>
  <c r="J100" i="6"/>
  <c r="Q100" i="6"/>
  <c r="M100" i="6"/>
  <c r="I100" i="6"/>
  <c r="R104" i="9"/>
  <c r="N104" i="9"/>
  <c r="J104" i="9"/>
  <c r="Q104" i="9"/>
  <c r="M104" i="9"/>
  <c r="I104" i="9"/>
  <c r="P104" i="9"/>
  <c r="L104" i="9"/>
  <c r="F104" i="9"/>
  <c r="O104" i="9"/>
  <c r="K104" i="9"/>
  <c r="Q104" i="8"/>
  <c r="M104" i="8"/>
  <c r="I104" i="8"/>
  <c r="P104" i="8"/>
  <c r="L104" i="8"/>
  <c r="F104" i="8"/>
  <c r="O104" i="8"/>
  <c r="K104" i="8"/>
  <c r="R104" i="8"/>
  <c r="N104" i="8"/>
  <c r="J104" i="8"/>
  <c r="P104" i="7"/>
  <c r="L104" i="7"/>
  <c r="F104" i="7"/>
  <c r="R104" i="7"/>
  <c r="N104" i="7"/>
  <c r="J104" i="7"/>
  <c r="Q104" i="7"/>
  <c r="I104" i="7"/>
  <c r="O104" i="7"/>
  <c r="M104" i="7"/>
  <c r="K104" i="7"/>
  <c r="P104" i="6"/>
  <c r="L104" i="6"/>
  <c r="F104" i="6"/>
  <c r="O104" i="6"/>
  <c r="K104" i="6"/>
  <c r="R104" i="6"/>
  <c r="N104" i="6"/>
  <c r="J104" i="6"/>
  <c r="Q104" i="6"/>
  <c r="M104" i="6"/>
  <c r="I104" i="6"/>
  <c r="R108" i="9"/>
  <c r="N108" i="9"/>
  <c r="J108" i="9"/>
  <c r="Q108" i="9"/>
  <c r="M108" i="9"/>
  <c r="I108" i="9"/>
  <c r="P108" i="9"/>
  <c r="L108" i="9"/>
  <c r="F108" i="9"/>
  <c r="O108" i="9"/>
  <c r="K108" i="9"/>
  <c r="Q108" i="8"/>
  <c r="M108" i="8"/>
  <c r="I108" i="8"/>
  <c r="P108" i="8"/>
  <c r="L108" i="8"/>
  <c r="F108" i="8"/>
  <c r="O108" i="8"/>
  <c r="K108" i="8"/>
  <c r="R108" i="8"/>
  <c r="N108" i="8"/>
  <c r="J108" i="8"/>
  <c r="P108" i="7"/>
  <c r="L108" i="7"/>
  <c r="F108" i="7"/>
  <c r="R108" i="7"/>
  <c r="N108" i="7"/>
  <c r="J108" i="7"/>
  <c r="Q108" i="7"/>
  <c r="I108" i="7"/>
  <c r="O108" i="7"/>
  <c r="M108" i="7"/>
  <c r="K108" i="7"/>
  <c r="P108" i="6"/>
  <c r="L108" i="6"/>
  <c r="F108" i="6"/>
  <c r="O108" i="6"/>
  <c r="K108" i="6"/>
  <c r="R108" i="6"/>
  <c r="N108" i="6"/>
  <c r="J108" i="6"/>
  <c r="Q108" i="6"/>
  <c r="M108" i="6"/>
  <c r="I108" i="6"/>
  <c r="R112" i="9"/>
  <c r="N112" i="9"/>
  <c r="J112" i="9"/>
  <c r="Q112" i="9"/>
  <c r="M112" i="9"/>
  <c r="I112" i="9"/>
  <c r="P112" i="9"/>
  <c r="L112" i="9"/>
  <c r="F112" i="9"/>
  <c r="O112" i="9"/>
  <c r="K112" i="9"/>
  <c r="Q112" i="8"/>
  <c r="M112" i="8"/>
  <c r="I112" i="8"/>
  <c r="P112" i="8"/>
  <c r="L112" i="8"/>
  <c r="F112" i="8"/>
  <c r="O112" i="8"/>
  <c r="K112" i="8"/>
  <c r="R112" i="8"/>
  <c r="N112" i="8"/>
  <c r="J112" i="8"/>
  <c r="Q112" i="7"/>
  <c r="M112" i="7"/>
  <c r="P112" i="7"/>
  <c r="L112" i="7"/>
  <c r="F112" i="7"/>
  <c r="R112" i="7"/>
  <c r="N112" i="7"/>
  <c r="J112" i="7"/>
  <c r="I112" i="7"/>
  <c r="O112" i="7"/>
  <c r="K112" i="7"/>
  <c r="P112" i="6"/>
  <c r="L112" i="6"/>
  <c r="F112" i="6"/>
  <c r="O112" i="6"/>
  <c r="K112" i="6"/>
  <c r="R112" i="6"/>
  <c r="N112" i="6"/>
  <c r="J112" i="6"/>
  <c r="Q112" i="6"/>
  <c r="M112" i="6"/>
  <c r="I112" i="6"/>
  <c r="R116" i="9"/>
  <c r="N116" i="9"/>
  <c r="J116" i="9"/>
  <c r="Q116" i="9"/>
  <c r="M116" i="9"/>
  <c r="I116" i="9"/>
  <c r="P116" i="9"/>
  <c r="L116" i="9"/>
  <c r="F116" i="9"/>
  <c r="O116" i="9"/>
  <c r="K116" i="9"/>
  <c r="Q116" i="8"/>
  <c r="M116" i="8"/>
  <c r="I116" i="8"/>
  <c r="P116" i="8"/>
  <c r="L116" i="8"/>
  <c r="F116" i="8"/>
  <c r="O116" i="8"/>
  <c r="K116" i="8"/>
  <c r="R116" i="8"/>
  <c r="N116" i="8"/>
  <c r="J116" i="8"/>
  <c r="Q116" i="7"/>
  <c r="M116" i="7"/>
  <c r="I116" i="7"/>
  <c r="P116" i="7"/>
  <c r="L116" i="7"/>
  <c r="F116" i="7"/>
  <c r="O116" i="7"/>
  <c r="K116" i="7"/>
  <c r="R116" i="7"/>
  <c r="N116" i="7"/>
  <c r="J116" i="7"/>
  <c r="P116" i="6"/>
  <c r="L116" i="6"/>
  <c r="F116" i="6"/>
  <c r="O116" i="6"/>
  <c r="K116" i="6"/>
  <c r="R116" i="6"/>
  <c r="N116" i="6"/>
  <c r="J116" i="6"/>
  <c r="Q116" i="6"/>
  <c r="M116" i="6"/>
  <c r="I116" i="6"/>
  <c r="R120" i="9"/>
  <c r="N120" i="9"/>
  <c r="J120" i="9"/>
  <c r="Q120" i="9"/>
  <c r="M120" i="9"/>
  <c r="I120" i="9"/>
  <c r="P120" i="9"/>
  <c r="L120" i="9"/>
  <c r="F120" i="9"/>
  <c r="O120" i="9"/>
  <c r="K120" i="9"/>
  <c r="Q120" i="8"/>
  <c r="M120" i="8"/>
  <c r="I120" i="8"/>
  <c r="P120" i="8"/>
  <c r="L120" i="8"/>
  <c r="F120" i="8"/>
  <c r="O120" i="8"/>
  <c r="K120" i="8"/>
  <c r="R120" i="8"/>
  <c r="N120" i="8"/>
  <c r="J120" i="8"/>
  <c r="Q120" i="7"/>
  <c r="M120" i="7"/>
  <c r="I120" i="7"/>
  <c r="P120" i="7"/>
  <c r="L120" i="7"/>
  <c r="F120" i="7"/>
  <c r="O120" i="7"/>
  <c r="K120" i="7"/>
  <c r="R120" i="7"/>
  <c r="N120" i="7"/>
  <c r="J120" i="7"/>
  <c r="P120" i="6"/>
  <c r="L120" i="6"/>
  <c r="F120" i="6"/>
  <c r="O120" i="6"/>
  <c r="K120" i="6"/>
  <c r="R120" i="6"/>
  <c r="N120" i="6"/>
  <c r="J120" i="6"/>
  <c r="Q120" i="6"/>
  <c r="M120" i="6"/>
  <c r="I120" i="6"/>
  <c r="R124" i="9"/>
  <c r="N124" i="9"/>
  <c r="J124" i="9"/>
  <c r="Q124" i="9"/>
  <c r="M124" i="9"/>
  <c r="I124" i="9"/>
  <c r="P124" i="9"/>
  <c r="L124" i="9"/>
  <c r="F124" i="9"/>
  <c r="O124" i="9"/>
  <c r="K124" i="9"/>
  <c r="Q124" i="8"/>
  <c r="M124" i="8"/>
  <c r="I124" i="8"/>
  <c r="P124" i="8"/>
  <c r="L124" i="8"/>
  <c r="F124" i="8"/>
  <c r="O124" i="8"/>
  <c r="K124" i="8"/>
  <c r="R124" i="8"/>
  <c r="N124" i="8"/>
  <c r="J124" i="8"/>
  <c r="Q124" i="7"/>
  <c r="M124" i="7"/>
  <c r="I124" i="7"/>
  <c r="P124" i="7"/>
  <c r="L124" i="7"/>
  <c r="F124" i="7"/>
  <c r="O124" i="7"/>
  <c r="K124" i="7"/>
  <c r="R124" i="7"/>
  <c r="N124" i="7"/>
  <c r="J124" i="7"/>
  <c r="P124" i="6"/>
  <c r="L124" i="6"/>
  <c r="F124" i="6"/>
  <c r="O124" i="6"/>
  <c r="K124" i="6"/>
  <c r="R124" i="6"/>
  <c r="N124" i="6"/>
  <c r="J124" i="6"/>
  <c r="Q124" i="6"/>
  <c r="M124" i="6"/>
  <c r="I124" i="6"/>
  <c r="R128" i="9"/>
  <c r="N128" i="9"/>
  <c r="J128" i="9"/>
  <c r="P128" i="9"/>
  <c r="L128" i="9"/>
  <c r="F128" i="9"/>
  <c r="O128" i="9"/>
  <c r="M128" i="9"/>
  <c r="K128" i="9"/>
  <c r="Q128" i="9"/>
  <c r="I128" i="9"/>
  <c r="Q128" i="8"/>
  <c r="M128" i="8"/>
  <c r="I128" i="8"/>
  <c r="P128" i="8"/>
  <c r="L128" i="8"/>
  <c r="F128" i="8"/>
  <c r="O128" i="8"/>
  <c r="K128" i="8"/>
  <c r="R128" i="8"/>
  <c r="N128" i="8"/>
  <c r="J128" i="8"/>
  <c r="Q128" i="7"/>
  <c r="M128" i="7"/>
  <c r="I128" i="7"/>
  <c r="P128" i="7"/>
  <c r="L128" i="7"/>
  <c r="F128" i="7"/>
  <c r="O128" i="7"/>
  <c r="K128" i="7"/>
  <c r="R128" i="7"/>
  <c r="N128" i="7"/>
  <c r="J128" i="7"/>
  <c r="P128" i="6"/>
  <c r="L128" i="6"/>
  <c r="F128" i="6"/>
  <c r="O128" i="6"/>
  <c r="K128" i="6"/>
  <c r="R128" i="6"/>
  <c r="N128" i="6"/>
  <c r="J128" i="6"/>
  <c r="Q128" i="6"/>
  <c r="M128" i="6"/>
  <c r="I128" i="6"/>
  <c r="R132" i="9"/>
  <c r="N132" i="9"/>
  <c r="J132" i="9"/>
  <c r="Q132" i="9"/>
  <c r="M132" i="9"/>
  <c r="I132" i="9"/>
  <c r="P132" i="9"/>
  <c r="L132" i="9"/>
  <c r="F132" i="9"/>
  <c r="K132" i="9"/>
  <c r="O132" i="9"/>
  <c r="Q132" i="8"/>
  <c r="M132" i="8"/>
  <c r="I132" i="8"/>
  <c r="P132" i="8"/>
  <c r="L132" i="8"/>
  <c r="F132" i="8"/>
  <c r="O132" i="8"/>
  <c r="K132" i="8"/>
  <c r="R132" i="8"/>
  <c r="N132" i="8"/>
  <c r="J132" i="8"/>
  <c r="Q132" i="7"/>
  <c r="M132" i="7"/>
  <c r="I132" i="7"/>
  <c r="P132" i="7"/>
  <c r="L132" i="7"/>
  <c r="F132" i="7"/>
  <c r="O132" i="7"/>
  <c r="K132" i="7"/>
  <c r="R132" i="7"/>
  <c r="N132" i="7"/>
  <c r="J132" i="7"/>
  <c r="P132" i="6"/>
  <c r="L132" i="6"/>
  <c r="F132" i="6"/>
  <c r="O132" i="6"/>
  <c r="K132" i="6"/>
  <c r="R132" i="6"/>
  <c r="N132" i="6"/>
  <c r="J132" i="6"/>
  <c r="Q132" i="6"/>
  <c r="M132" i="6"/>
  <c r="I132" i="6"/>
  <c r="P17" i="9"/>
  <c r="L17" i="9"/>
  <c r="F17" i="9"/>
  <c r="O17" i="9"/>
  <c r="K17" i="9"/>
  <c r="R17" i="9"/>
  <c r="N17" i="9"/>
  <c r="J17" i="9"/>
  <c r="Q17" i="9"/>
  <c r="M17" i="9"/>
  <c r="I17" i="9"/>
  <c r="Q17" i="8"/>
  <c r="M17" i="8"/>
  <c r="I17" i="8"/>
  <c r="P17" i="8"/>
  <c r="L17" i="8"/>
  <c r="F17" i="8"/>
  <c r="O17" i="8"/>
  <c r="K17" i="8"/>
  <c r="R17" i="8"/>
  <c r="N17" i="8"/>
  <c r="J17" i="8"/>
  <c r="Q17" i="7"/>
  <c r="M17" i="7"/>
  <c r="I17" i="7"/>
  <c r="P17" i="7"/>
  <c r="L17" i="7"/>
  <c r="F17" i="7"/>
  <c r="O17" i="7"/>
  <c r="K17" i="7"/>
  <c r="R17" i="7"/>
  <c r="N17" i="7"/>
  <c r="J17" i="7"/>
  <c r="O17" i="6"/>
  <c r="K17" i="6"/>
  <c r="R17" i="6"/>
  <c r="N17" i="6"/>
  <c r="J17" i="6"/>
  <c r="Q17" i="6"/>
  <c r="M17" i="6"/>
  <c r="I17" i="6"/>
  <c r="P17" i="6"/>
  <c r="L17" i="6"/>
  <c r="F17" i="6"/>
  <c r="P33" i="9"/>
  <c r="L33" i="9"/>
  <c r="F33" i="9"/>
  <c r="O33" i="9"/>
  <c r="K33" i="9"/>
  <c r="R33" i="9"/>
  <c r="N33" i="9"/>
  <c r="J33" i="9"/>
  <c r="Q33" i="9"/>
  <c r="M33" i="9"/>
  <c r="I33" i="9"/>
  <c r="Q33" i="8"/>
  <c r="M33" i="8"/>
  <c r="I33" i="8"/>
  <c r="P33" i="8"/>
  <c r="L33" i="8"/>
  <c r="F33" i="8"/>
  <c r="O33" i="8"/>
  <c r="K33" i="8"/>
  <c r="R33" i="8"/>
  <c r="N33" i="8"/>
  <c r="J33" i="8"/>
  <c r="Q33" i="7"/>
  <c r="M33" i="7"/>
  <c r="I33" i="7"/>
  <c r="P33" i="7"/>
  <c r="L33" i="7"/>
  <c r="F33" i="7"/>
  <c r="O33" i="7"/>
  <c r="K33" i="7"/>
  <c r="R33" i="7"/>
  <c r="N33" i="7"/>
  <c r="J33" i="7"/>
  <c r="O33" i="6"/>
  <c r="K33" i="6"/>
  <c r="R33" i="6"/>
  <c r="N33" i="6"/>
  <c r="J33" i="6"/>
  <c r="Q33" i="6"/>
  <c r="M33" i="6"/>
  <c r="I33" i="6"/>
  <c r="P33" i="6"/>
  <c r="L33" i="6"/>
  <c r="F33" i="6"/>
  <c r="P41" i="9"/>
  <c r="L41" i="9"/>
  <c r="F41" i="9"/>
  <c r="O41" i="9"/>
  <c r="K41" i="9"/>
  <c r="R41" i="9"/>
  <c r="N41" i="9"/>
  <c r="J41" i="9"/>
  <c r="Q41" i="9"/>
  <c r="M41" i="9"/>
  <c r="I41" i="9"/>
  <c r="Q41" i="8"/>
  <c r="M41" i="8"/>
  <c r="I41" i="8"/>
  <c r="P41" i="8"/>
  <c r="L41" i="8"/>
  <c r="F41" i="8"/>
  <c r="O41" i="8"/>
  <c r="K41" i="8"/>
  <c r="R41" i="8"/>
  <c r="N41" i="8"/>
  <c r="J41" i="8"/>
  <c r="Q41" i="7"/>
  <c r="M41" i="7"/>
  <c r="I41" i="7"/>
  <c r="P41" i="7"/>
  <c r="L41" i="7"/>
  <c r="F41" i="7"/>
  <c r="O41" i="7"/>
  <c r="K41" i="7"/>
  <c r="R41" i="7"/>
  <c r="N41" i="7"/>
  <c r="J41" i="7"/>
  <c r="O41" i="6"/>
  <c r="K41" i="6"/>
  <c r="R41" i="6"/>
  <c r="N41" i="6"/>
  <c r="J41" i="6"/>
  <c r="Q41" i="6"/>
  <c r="M41" i="6"/>
  <c r="I41" i="6"/>
  <c r="P41" i="6"/>
  <c r="L41" i="6"/>
  <c r="F41" i="6"/>
  <c r="P45" i="9"/>
  <c r="L45" i="9"/>
  <c r="F45" i="9"/>
  <c r="O45" i="9"/>
  <c r="K45" i="9"/>
  <c r="R45" i="9"/>
  <c r="N45" i="9"/>
  <c r="J45" i="9"/>
  <c r="Q45" i="9"/>
  <c r="M45" i="9"/>
  <c r="I45" i="9"/>
  <c r="Q45" i="8"/>
  <c r="M45" i="8"/>
  <c r="I45" i="8"/>
  <c r="P45" i="8"/>
  <c r="L45" i="8"/>
  <c r="F45" i="8"/>
  <c r="O45" i="8"/>
  <c r="K45" i="8"/>
  <c r="R45" i="8"/>
  <c r="N45" i="8"/>
  <c r="J45" i="8"/>
  <c r="Q45" i="7"/>
  <c r="M45" i="7"/>
  <c r="I45" i="7"/>
  <c r="P45" i="7"/>
  <c r="L45" i="7"/>
  <c r="F45" i="7"/>
  <c r="O45" i="7"/>
  <c r="K45" i="7"/>
  <c r="R45" i="7"/>
  <c r="N45" i="7"/>
  <c r="J45" i="7"/>
  <c r="O45" i="6"/>
  <c r="K45" i="6"/>
  <c r="R45" i="6"/>
  <c r="N45" i="6"/>
  <c r="J45" i="6"/>
  <c r="Q45" i="6"/>
  <c r="M45" i="6"/>
  <c r="I45" i="6"/>
  <c r="P45" i="6"/>
  <c r="L45" i="6"/>
  <c r="F45" i="6"/>
  <c r="P49" i="9"/>
  <c r="L49" i="9"/>
  <c r="F49" i="9"/>
  <c r="O49" i="9"/>
  <c r="K49" i="9"/>
  <c r="R49" i="9"/>
  <c r="N49" i="9"/>
  <c r="J49" i="9"/>
  <c r="Q49" i="9"/>
  <c r="M49" i="9"/>
  <c r="I49" i="9"/>
  <c r="Q49" i="8"/>
  <c r="M49" i="8"/>
  <c r="I49" i="8"/>
  <c r="P49" i="8"/>
  <c r="L49" i="8"/>
  <c r="F49" i="8"/>
  <c r="O49" i="8"/>
  <c r="K49" i="8"/>
  <c r="R49" i="8"/>
  <c r="N49" i="8"/>
  <c r="J49" i="8"/>
  <c r="Q49" i="7"/>
  <c r="M49" i="7"/>
  <c r="I49" i="7"/>
  <c r="P49" i="7"/>
  <c r="L49" i="7"/>
  <c r="F49" i="7"/>
  <c r="O49" i="7"/>
  <c r="K49" i="7"/>
  <c r="R49" i="7"/>
  <c r="N49" i="7"/>
  <c r="J49" i="7"/>
  <c r="O49" i="6"/>
  <c r="K49" i="6"/>
  <c r="R49" i="6"/>
  <c r="N49" i="6"/>
  <c r="J49" i="6"/>
  <c r="Q49" i="6"/>
  <c r="M49" i="6"/>
  <c r="I49" i="6"/>
  <c r="P49" i="6"/>
  <c r="L49" i="6"/>
  <c r="F49" i="6"/>
  <c r="P53" i="9"/>
  <c r="L53" i="9"/>
  <c r="F53" i="9"/>
  <c r="O53" i="9"/>
  <c r="K53" i="9"/>
  <c r="R53" i="9"/>
  <c r="N53" i="9"/>
  <c r="J53" i="9"/>
  <c r="Q53" i="9"/>
  <c r="M53" i="9"/>
  <c r="I53" i="9"/>
  <c r="Q53" i="8"/>
  <c r="M53" i="8"/>
  <c r="I53" i="8"/>
  <c r="P53" i="8"/>
  <c r="L53" i="8"/>
  <c r="F53" i="8"/>
  <c r="O53" i="8"/>
  <c r="K53" i="8"/>
  <c r="R53" i="8"/>
  <c r="N53" i="8"/>
  <c r="J53" i="8"/>
  <c r="Q53" i="7"/>
  <c r="M53" i="7"/>
  <c r="I53" i="7"/>
  <c r="P53" i="7"/>
  <c r="L53" i="7"/>
  <c r="F53" i="7"/>
  <c r="O53" i="7"/>
  <c r="K53" i="7"/>
  <c r="R53" i="7"/>
  <c r="N53" i="7"/>
  <c r="J53" i="7"/>
  <c r="O53" i="6"/>
  <c r="K53" i="6"/>
  <c r="R53" i="6"/>
  <c r="N53" i="6"/>
  <c r="J53" i="6"/>
  <c r="Q53" i="6"/>
  <c r="M53" i="6"/>
  <c r="I53" i="6"/>
  <c r="P53" i="6"/>
  <c r="L53" i="6"/>
  <c r="F53" i="6"/>
  <c r="P57" i="9"/>
  <c r="L57" i="9"/>
  <c r="F57" i="9"/>
  <c r="O57" i="9"/>
  <c r="K57" i="9"/>
  <c r="R57" i="9"/>
  <c r="N57" i="9"/>
  <c r="J57" i="9"/>
  <c r="Q57" i="9"/>
  <c r="M57" i="9"/>
  <c r="I57" i="9"/>
  <c r="Q57" i="8"/>
  <c r="M57" i="8"/>
  <c r="I57" i="8"/>
  <c r="P57" i="8"/>
  <c r="L57" i="8"/>
  <c r="F57" i="8"/>
  <c r="O57" i="8"/>
  <c r="K57" i="8"/>
  <c r="R57" i="8"/>
  <c r="N57" i="8"/>
  <c r="J57" i="8"/>
  <c r="Q57" i="7"/>
  <c r="M57" i="7"/>
  <c r="I57" i="7"/>
  <c r="P57" i="7"/>
  <c r="L57" i="7"/>
  <c r="F57" i="7"/>
  <c r="O57" i="7"/>
  <c r="K57" i="7"/>
  <c r="R57" i="7"/>
  <c r="N57" i="7"/>
  <c r="J57" i="7"/>
  <c r="R57" i="6"/>
  <c r="N57" i="6"/>
  <c r="J57" i="6"/>
  <c r="Q57" i="6"/>
  <c r="M57" i="6"/>
  <c r="I57" i="6"/>
  <c r="P57" i="6"/>
  <c r="L57" i="6"/>
  <c r="O57" i="6"/>
  <c r="K57" i="6"/>
  <c r="F57" i="6"/>
  <c r="P61" i="9"/>
  <c r="L61" i="9"/>
  <c r="F61" i="9"/>
  <c r="O61" i="9"/>
  <c r="K61" i="9"/>
  <c r="R61" i="9"/>
  <c r="N61" i="9"/>
  <c r="J61" i="9"/>
  <c r="Q61" i="9"/>
  <c r="M61" i="9"/>
  <c r="I61" i="9"/>
  <c r="Q61" i="8"/>
  <c r="M61" i="8"/>
  <c r="I61" i="8"/>
  <c r="P61" i="8"/>
  <c r="L61" i="8"/>
  <c r="F61" i="8"/>
  <c r="O61" i="8"/>
  <c r="K61" i="8"/>
  <c r="R61" i="8"/>
  <c r="N61" i="8"/>
  <c r="J61" i="8"/>
  <c r="Q61" i="7"/>
  <c r="M61" i="7"/>
  <c r="I61" i="7"/>
  <c r="P61" i="7"/>
  <c r="L61" i="7"/>
  <c r="F61" i="7"/>
  <c r="O61" i="7"/>
  <c r="K61" i="7"/>
  <c r="R61" i="7"/>
  <c r="N61" i="7"/>
  <c r="J61" i="7"/>
  <c r="R61" i="6"/>
  <c r="N61" i="6"/>
  <c r="J61" i="6"/>
  <c r="Q61" i="6"/>
  <c r="M61" i="6"/>
  <c r="I61" i="6"/>
  <c r="P61" i="6"/>
  <c r="L61" i="6"/>
  <c r="F61" i="6"/>
  <c r="O61" i="6"/>
  <c r="K61" i="6"/>
  <c r="P65" i="9"/>
  <c r="L65" i="9"/>
  <c r="F65" i="9"/>
  <c r="O65" i="9"/>
  <c r="K65" i="9"/>
  <c r="R65" i="9"/>
  <c r="N65" i="9"/>
  <c r="J65" i="9"/>
  <c r="Q65" i="9"/>
  <c r="M65" i="9"/>
  <c r="I65" i="9"/>
  <c r="O65" i="8"/>
  <c r="K65" i="8"/>
  <c r="R65" i="8"/>
  <c r="N65" i="8"/>
  <c r="J65" i="8"/>
  <c r="Q65" i="8"/>
  <c r="M65" i="8"/>
  <c r="I65" i="8"/>
  <c r="P65" i="8"/>
  <c r="L65" i="8"/>
  <c r="F65" i="8"/>
  <c r="Q65" i="7"/>
  <c r="M65" i="7"/>
  <c r="I65" i="7"/>
  <c r="P65" i="7"/>
  <c r="L65" i="7"/>
  <c r="F65" i="7"/>
  <c r="O65" i="7"/>
  <c r="K65" i="7"/>
  <c r="R65" i="7"/>
  <c r="N65" i="7"/>
  <c r="J65" i="7"/>
  <c r="R65" i="6"/>
  <c r="N65" i="6"/>
  <c r="J65" i="6"/>
  <c r="Q65" i="6"/>
  <c r="M65" i="6"/>
  <c r="I65" i="6"/>
  <c r="P65" i="6"/>
  <c r="L65" i="6"/>
  <c r="F65" i="6"/>
  <c r="O65" i="6"/>
  <c r="K65" i="6"/>
  <c r="P69" i="9"/>
  <c r="L69" i="9"/>
  <c r="F69" i="9"/>
  <c r="Q69" i="9"/>
  <c r="M69" i="9"/>
  <c r="I69" i="9"/>
  <c r="R69" i="9"/>
  <c r="J69" i="9"/>
  <c r="O69" i="9"/>
  <c r="N69" i="9"/>
  <c r="K69" i="9"/>
  <c r="O69" i="8"/>
  <c r="K69" i="8"/>
  <c r="R69" i="8"/>
  <c r="N69" i="8"/>
  <c r="J69" i="8"/>
  <c r="Q69" i="8"/>
  <c r="M69" i="8"/>
  <c r="I69" i="8"/>
  <c r="P69" i="8"/>
  <c r="L69" i="8"/>
  <c r="F69" i="8"/>
  <c r="Q69" i="7"/>
  <c r="M69" i="7"/>
  <c r="I69" i="7"/>
  <c r="P69" i="7"/>
  <c r="L69" i="7"/>
  <c r="F69" i="7"/>
  <c r="O69" i="7"/>
  <c r="K69" i="7"/>
  <c r="R69" i="7"/>
  <c r="N69" i="7"/>
  <c r="J69" i="7"/>
  <c r="R69" i="6"/>
  <c r="N69" i="6"/>
  <c r="J69" i="6"/>
  <c r="Q69" i="6"/>
  <c r="M69" i="6"/>
  <c r="I69" i="6"/>
  <c r="P69" i="6"/>
  <c r="L69" i="6"/>
  <c r="F69" i="6"/>
  <c r="O69" i="6"/>
  <c r="K69" i="6"/>
  <c r="P73" i="9"/>
  <c r="L73" i="9"/>
  <c r="F73" i="9"/>
  <c r="Q73" i="9"/>
  <c r="M73" i="9"/>
  <c r="I73" i="9"/>
  <c r="R73" i="9"/>
  <c r="J73" i="9"/>
  <c r="O73" i="9"/>
  <c r="N73" i="9"/>
  <c r="K73" i="9"/>
  <c r="O73" i="8"/>
  <c r="K73" i="8"/>
  <c r="R73" i="8"/>
  <c r="N73" i="8"/>
  <c r="J73" i="8"/>
  <c r="Q73" i="8"/>
  <c r="M73" i="8"/>
  <c r="I73" i="8"/>
  <c r="P73" i="8"/>
  <c r="L73" i="8"/>
  <c r="F73" i="8"/>
  <c r="Q73" i="7"/>
  <c r="M73" i="7"/>
  <c r="I73" i="7"/>
  <c r="P73" i="7"/>
  <c r="L73" i="7"/>
  <c r="F73" i="7"/>
  <c r="O73" i="7"/>
  <c r="K73" i="7"/>
  <c r="R73" i="7"/>
  <c r="N73" i="7"/>
  <c r="J73" i="7"/>
  <c r="R73" i="6"/>
  <c r="N73" i="6"/>
  <c r="J73" i="6"/>
  <c r="Q73" i="6"/>
  <c r="M73" i="6"/>
  <c r="I73" i="6"/>
  <c r="P73" i="6"/>
  <c r="L73" i="6"/>
  <c r="F73" i="6"/>
  <c r="O73" i="6"/>
  <c r="K73" i="6"/>
  <c r="P77" i="9"/>
  <c r="L77" i="9"/>
  <c r="F77" i="9"/>
  <c r="O77" i="9"/>
  <c r="K77" i="9"/>
  <c r="R77" i="9"/>
  <c r="N77" i="9"/>
  <c r="Q77" i="9"/>
  <c r="M77" i="9"/>
  <c r="I77" i="9"/>
  <c r="J77" i="9"/>
  <c r="O77" i="8"/>
  <c r="K77" i="8"/>
  <c r="R77" i="8"/>
  <c r="N77" i="8"/>
  <c r="J77" i="8"/>
  <c r="Q77" i="8"/>
  <c r="M77" i="8"/>
  <c r="I77" i="8"/>
  <c r="P77" i="8"/>
  <c r="L77" i="8"/>
  <c r="F77" i="8"/>
  <c r="Q77" i="7"/>
  <c r="M77" i="7"/>
  <c r="I77" i="7"/>
  <c r="P77" i="7"/>
  <c r="L77" i="7"/>
  <c r="F77" i="7"/>
  <c r="O77" i="7"/>
  <c r="K77" i="7"/>
  <c r="R77" i="7"/>
  <c r="N77" i="7"/>
  <c r="J77" i="7"/>
  <c r="R77" i="6"/>
  <c r="N77" i="6"/>
  <c r="J77" i="6"/>
  <c r="Q77" i="6"/>
  <c r="M77" i="6"/>
  <c r="I77" i="6"/>
  <c r="P77" i="6"/>
  <c r="L77" i="6"/>
  <c r="F77" i="6"/>
  <c r="O77" i="6"/>
  <c r="K77" i="6"/>
  <c r="P81" i="9"/>
  <c r="L81" i="9"/>
  <c r="F81" i="9"/>
  <c r="O81" i="9"/>
  <c r="K81" i="9"/>
  <c r="R81" i="9"/>
  <c r="N81" i="9"/>
  <c r="J81" i="9"/>
  <c r="Q81" i="9"/>
  <c r="M81" i="9"/>
  <c r="I81" i="9"/>
  <c r="O81" i="8"/>
  <c r="K81" i="8"/>
  <c r="R81" i="8"/>
  <c r="N81" i="8"/>
  <c r="J81" i="8"/>
  <c r="Q81" i="8"/>
  <c r="M81" i="8"/>
  <c r="I81" i="8"/>
  <c r="P81" i="8"/>
  <c r="L81" i="8"/>
  <c r="F81" i="8"/>
  <c r="Q81" i="7"/>
  <c r="M81" i="7"/>
  <c r="I81" i="7"/>
  <c r="P81" i="7"/>
  <c r="L81" i="7"/>
  <c r="F81" i="7"/>
  <c r="O81" i="7"/>
  <c r="K81" i="7"/>
  <c r="R81" i="7"/>
  <c r="N81" i="7"/>
  <c r="J81" i="7"/>
  <c r="R81" i="6"/>
  <c r="N81" i="6"/>
  <c r="J81" i="6"/>
  <c r="Q81" i="6"/>
  <c r="M81" i="6"/>
  <c r="I81" i="6"/>
  <c r="P81" i="6"/>
  <c r="L81" i="6"/>
  <c r="F81" i="6"/>
  <c r="O81" i="6"/>
  <c r="K81" i="6"/>
  <c r="P85" i="9"/>
  <c r="L85" i="9"/>
  <c r="F85" i="9"/>
  <c r="O85" i="9"/>
  <c r="K85" i="9"/>
  <c r="R85" i="9"/>
  <c r="N85" i="9"/>
  <c r="J85" i="9"/>
  <c r="Q85" i="9"/>
  <c r="M85" i="9"/>
  <c r="I85" i="9"/>
  <c r="O85" i="8"/>
  <c r="K85" i="8"/>
  <c r="R85" i="8"/>
  <c r="N85" i="8"/>
  <c r="J85" i="8"/>
  <c r="Q85" i="8"/>
  <c r="M85" i="8"/>
  <c r="I85" i="8"/>
  <c r="P85" i="8"/>
  <c r="L85" i="8"/>
  <c r="F85" i="8"/>
  <c r="Q85" i="7"/>
  <c r="M85" i="7"/>
  <c r="I85" i="7"/>
  <c r="P85" i="7"/>
  <c r="L85" i="7"/>
  <c r="F85" i="7"/>
  <c r="O85" i="7"/>
  <c r="K85" i="7"/>
  <c r="R85" i="7"/>
  <c r="N85" i="7"/>
  <c r="J85" i="7"/>
  <c r="R85" i="6"/>
  <c r="N85" i="6"/>
  <c r="J85" i="6"/>
  <c r="Q85" i="6"/>
  <c r="M85" i="6"/>
  <c r="I85" i="6"/>
  <c r="P85" i="6"/>
  <c r="L85" i="6"/>
  <c r="F85" i="6"/>
  <c r="O85" i="6"/>
  <c r="K85" i="6"/>
  <c r="P89" i="9"/>
  <c r="L89" i="9"/>
  <c r="F89" i="9"/>
  <c r="O89" i="9"/>
  <c r="K89" i="9"/>
  <c r="R89" i="9"/>
  <c r="N89" i="9"/>
  <c r="J89" i="9"/>
  <c r="Q89" i="9"/>
  <c r="M89" i="9"/>
  <c r="I89" i="9"/>
  <c r="O89" i="8"/>
  <c r="K89" i="8"/>
  <c r="R89" i="8"/>
  <c r="N89" i="8"/>
  <c r="J89" i="8"/>
  <c r="Q89" i="8"/>
  <c r="M89" i="8"/>
  <c r="I89" i="8"/>
  <c r="P89" i="8"/>
  <c r="L89" i="8"/>
  <c r="F89" i="8"/>
  <c r="Q89" i="7"/>
  <c r="M89" i="7"/>
  <c r="I89" i="7"/>
  <c r="P89" i="7"/>
  <c r="L89" i="7"/>
  <c r="F89" i="7"/>
  <c r="O89" i="7"/>
  <c r="K89" i="7"/>
  <c r="R89" i="7"/>
  <c r="N89" i="7"/>
  <c r="J89" i="7"/>
  <c r="R89" i="6"/>
  <c r="N89" i="6"/>
  <c r="J89" i="6"/>
  <c r="Q89" i="6"/>
  <c r="M89" i="6"/>
  <c r="I89" i="6"/>
  <c r="P89" i="6"/>
  <c r="L89" i="6"/>
  <c r="F89" i="6"/>
  <c r="O89" i="6"/>
  <c r="K89" i="6"/>
  <c r="P93" i="9"/>
  <c r="L93" i="9"/>
  <c r="F93" i="9"/>
  <c r="O93" i="9"/>
  <c r="K93" i="9"/>
  <c r="R93" i="9"/>
  <c r="N93" i="9"/>
  <c r="J93" i="9"/>
  <c r="Q93" i="9"/>
  <c r="M93" i="9"/>
  <c r="I93" i="9"/>
  <c r="O93" i="8"/>
  <c r="K93" i="8"/>
  <c r="R93" i="8"/>
  <c r="N93" i="8"/>
  <c r="J93" i="8"/>
  <c r="Q93" i="8"/>
  <c r="M93" i="8"/>
  <c r="I93" i="8"/>
  <c r="P93" i="8"/>
  <c r="L93" i="8"/>
  <c r="F93" i="8"/>
  <c r="Q93" i="7"/>
  <c r="M93" i="7"/>
  <c r="I93" i="7"/>
  <c r="P93" i="7"/>
  <c r="L93" i="7"/>
  <c r="F93" i="7"/>
  <c r="O93" i="7"/>
  <c r="K93" i="7"/>
  <c r="R93" i="7"/>
  <c r="N93" i="7"/>
  <c r="J93" i="7"/>
  <c r="R93" i="6"/>
  <c r="N93" i="6"/>
  <c r="J93" i="6"/>
  <c r="Q93" i="6"/>
  <c r="M93" i="6"/>
  <c r="I93" i="6"/>
  <c r="P93" i="6"/>
  <c r="L93" i="6"/>
  <c r="F93" i="6"/>
  <c r="O93" i="6"/>
  <c r="K93" i="6"/>
  <c r="P97" i="9"/>
  <c r="L97" i="9"/>
  <c r="F97" i="9"/>
  <c r="O97" i="9"/>
  <c r="K97" i="9"/>
  <c r="R97" i="9"/>
  <c r="N97" i="9"/>
  <c r="J97" i="9"/>
  <c r="Q97" i="9"/>
  <c r="M97" i="9"/>
  <c r="I97" i="9"/>
  <c r="O97" i="8"/>
  <c r="K97" i="8"/>
  <c r="R97" i="8"/>
  <c r="N97" i="8"/>
  <c r="J97" i="8"/>
  <c r="Q97" i="8"/>
  <c r="M97" i="8"/>
  <c r="I97" i="8"/>
  <c r="P97" i="8"/>
  <c r="L97" i="8"/>
  <c r="F97" i="8"/>
  <c r="Q97" i="7"/>
  <c r="M97" i="7"/>
  <c r="I97" i="7"/>
  <c r="P97" i="7"/>
  <c r="L97" i="7"/>
  <c r="F97" i="7"/>
  <c r="O97" i="7"/>
  <c r="K97" i="7"/>
  <c r="R97" i="7"/>
  <c r="N97" i="7"/>
  <c r="J97" i="7"/>
  <c r="R97" i="6"/>
  <c r="N97" i="6"/>
  <c r="J97" i="6"/>
  <c r="Q97" i="6"/>
  <c r="M97" i="6"/>
  <c r="I97" i="6"/>
  <c r="P97" i="6"/>
  <c r="L97" i="6"/>
  <c r="F97" i="6"/>
  <c r="O97" i="6"/>
  <c r="K97" i="6"/>
  <c r="P101" i="9"/>
  <c r="L101" i="9"/>
  <c r="F101" i="9"/>
  <c r="O101" i="9"/>
  <c r="K101" i="9"/>
  <c r="R101" i="9"/>
  <c r="N101" i="9"/>
  <c r="J101" i="9"/>
  <c r="Q101" i="9"/>
  <c r="M101" i="9"/>
  <c r="I101" i="9"/>
  <c r="O101" i="8"/>
  <c r="K101" i="8"/>
  <c r="R101" i="8"/>
  <c r="N101" i="8"/>
  <c r="J101" i="8"/>
  <c r="Q101" i="8"/>
  <c r="M101" i="8"/>
  <c r="I101" i="8"/>
  <c r="P101" i="8"/>
  <c r="L101" i="8"/>
  <c r="F101" i="8"/>
  <c r="R101" i="7"/>
  <c r="N101" i="7"/>
  <c r="J101" i="7"/>
  <c r="P101" i="7"/>
  <c r="L101" i="7"/>
  <c r="F101" i="7"/>
  <c r="K101" i="7"/>
  <c r="Q101" i="7"/>
  <c r="I101" i="7"/>
  <c r="O101" i="7"/>
  <c r="M101" i="7"/>
  <c r="R101" i="6"/>
  <c r="N101" i="6"/>
  <c r="J101" i="6"/>
  <c r="Q101" i="6"/>
  <c r="M101" i="6"/>
  <c r="I101" i="6"/>
  <c r="P101" i="6"/>
  <c r="L101" i="6"/>
  <c r="F101" i="6"/>
  <c r="O101" i="6"/>
  <c r="K101" i="6"/>
  <c r="P105" i="9"/>
  <c r="L105" i="9"/>
  <c r="F105" i="9"/>
  <c r="O105" i="9"/>
  <c r="K105" i="9"/>
  <c r="R105" i="9"/>
  <c r="N105" i="9"/>
  <c r="J105" i="9"/>
  <c r="Q105" i="9"/>
  <c r="M105" i="9"/>
  <c r="I105" i="9"/>
  <c r="O105" i="8"/>
  <c r="K105" i="8"/>
  <c r="R105" i="8"/>
  <c r="N105" i="8"/>
  <c r="J105" i="8"/>
  <c r="Q105" i="8"/>
  <c r="M105" i="8"/>
  <c r="I105" i="8"/>
  <c r="P105" i="8"/>
  <c r="L105" i="8"/>
  <c r="F105" i="8"/>
  <c r="R105" i="7"/>
  <c r="N105" i="7"/>
  <c r="J105" i="7"/>
  <c r="P105" i="7"/>
  <c r="L105" i="7"/>
  <c r="F105" i="7"/>
  <c r="K105" i="7"/>
  <c r="Q105" i="7"/>
  <c r="I105" i="7"/>
  <c r="O105" i="7"/>
  <c r="M105" i="7"/>
  <c r="R105" i="6"/>
  <c r="N105" i="6"/>
  <c r="J105" i="6"/>
  <c r="Q105" i="6"/>
  <c r="M105" i="6"/>
  <c r="I105" i="6"/>
  <c r="P105" i="6"/>
  <c r="L105" i="6"/>
  <c r="F105" i="6"/>
  <c r="O105" i="6"/>
  <c r="K105" i="6"/>
  <c r="P109" i="9"/>
  <c r="L109" i="9"/>
  <c r="F109" i="9"/>
  <c r="O109" i="9"/>
  <c r="K109" i="9"/>
  <c r="R109" i="9"/>
  <c r="N109" i="9"/>
  <c r="J109" i="9"/>
  <c r="Q109" i="9"/>
  <c r="M109" i="9"/>
  <c r="I109" i="9"/>
  <c r="O109" i="8"/>
  <c r="K109" i="8"/>
  <c r="R109" i="8"/>
  <c r="N109" i="8"/>
  <c r="J109" i="8"/>
  <c r="Q109" i="8"/>
  <c r="M109" i="8"/>
  <c r="I109" i="8"/>
  <c r="P109" i="8"/>
  <c r="L109" i="8"/>
  <c r="F109" i="8"/>
  <c r="R109" i="7"/>
  <c r="N109" i="7"/>
  <c r="J109" i="7"/>
  <c r="P109" i="7"/>
  <c r="L109" i="7"/>
  <c r="F109" i="7"/>
  <c r="K109" i="7"/>
  <c r="Q109" i="7"/>
  <c r="I109" i="7"/>
  <c r="O109" i="7"/>
  <c r="M109" i="7"/>
  <c r="R109" i="6"/>
  <c r="N109" i="6"/>
  <c r="J109" i="6"/>
  <c r="Q109" i="6"/>
  <c r="M109" i="6"/>
  <c r="I109" i="6"/>
  <c r="P109" i="6"/>
  <c r="L109" i="6"/>
  <c r="F109" i="6"/>
  <c r="O109" i="6"/>
  <c r="K109" i="6"/>
  <c r="P113" i="9"/>
  <c r="L113" i="9"/>
  <c r="F113" i="9"/>
  <c r="O113" i="9"/>
  <c r="K113" i="9"/>
  <c r="R113" i="9"/>
  <c r="N113" i="9"/>
  <c r="J113" i="9"/>
  <c r="Q113" i="9"/>
  <c r="M113" i="9"/>
  <c r="I113" i="9"/>
  <c r="O113" i="8"/>
  <c r="K113" i="8"/>
  <c r="R113" i="8"/>
  <c r="N113" i="8"/>
  <c r="J113" i="8"/>
  <c r="Q113" i="8"/>
  <c r="M113" i="8"/>
  <c r="I113" i="8"/>
  <c r="P113" i="8"/>
  <c r="L113" i="8"/>
  <c r="F113" i="8"/>
  <c r="O113" i="7"/>
  <c r="K113" i="7"/>
  <c r="R113" i="7"/>
  <c r="N113" i="7"/>
  <c r="J113" i="7"/>
  <c r="Q113" i="7"/>
  <c r="M113" i="7"/>
  <c r="I113" i="7"/>
  <c r="P113" i="7"/>
  <c r="L113" i="7"/>
  <c r="F113" i="7"/>
  <c r="R113" i="6"/>
  <c r="N113" i="6"/>
  <c r="J113" i="6"/>
  <c r="Q113" i="6"/>
  <c r="M113" i="6"/>
  <c r="I113" i="6"/>
  <c r="P113" i="6"/>
  <c r="L113" i="6"/>
  <c r="F113" i="6"/>
  <c r="O113" i="6"/>
  <c r="K113" i="6"/>
  <c r="P117" i="9"/>
  <c r="L117" i="9"/>
  <c r="F117" i="9"/>
  <c r="O117" i="9"/>
  <c r="K117" i="9"/>
  <c r="R117" i="9"/>
  <c r="N117" i="9"/>
  <c r="J117" i="9"/>
  <c r="Q117" i="9"/>
  <c r="M117" i="9"/>
  <c r="I117" i="9"/>
  <c r="O117" i="8"/>
  <c r="K117" i="8"/>
  <c r="R117" i="8"/>
  <c r="N117" i="8"/>
  <c r="J117" i="8"/>
  <c r="Q117" i="8"/>
  <c r="M117" i="8"/>
  <c r="I117" i="8"/>
  <c r="P117" i="8"/>
  <c r="L117" i="8"/>
  <c r="F117" i="8"/>
  <c r="O117" i="7"/>
  <c r="K117" i="7"/>
  <c r="R117" i="7"/>
  <c r="N117" i="7"/>
  <c r="J117" i="7"/>
  <c r="Q117" i="7"/>
  <c r="M117" i="7"/>
  <c r="I117" i="7"/>
  <c r="P117" i="7"/>
  <c r="L117" i="7"/>
  <c r="F117" i="7"/>
  <c r="R117" i="6"/>
  <c r="N117" i="6"/>
  <c r="J117" i="6"/>
  <c r="Q117" i="6"/>
  <c r="M117" i="6"/>
  <c r="I117" i="6"/>
  <c r="P117" i="6"/>
  <c r="L117" i="6"/>
  <c r="F117" i="6"/>
  <c r="O117" i="6"/>
  <c r="K117" i="6"/>
  <c r="P121" i="9"/>
  <c r="L121" i="9"/>
  <c r="F121" i="9"/>
  <c r="O121" i="9"/>
  <c r="K121" i="9"/>
  <c r="R121" i="9"/>
  <c r="N121" i="9"/>
  <c r="J121" i="9"/>
  <c r="Q121" i="9"/>
  <c r="M121" i="9"/>
  <c r="I121" i="9"/>
  <c r="O121" i="8"/>
  <c r="K121" i="8"/>
  <c r="R121" i="8"/>
  <c r="N121" i="8"/>
  <c r="J121" i="8"/>
  <c r="Q121" i="8"/>
  <c r="M121" i="8"/>
  <c r="I121" i="8"/>
  <c r="P121" i="8"/>
  <c r="L121" i="8"/>
  <c r="F121" i="8"/>
  <c r="O121" i="7"/>
  <c r="K121" i="7"/>
  <c r="R121" i="7"/>
  <c r="N121" i="7"/>
  <c r="J121" i="7"/>
  <c r="Q121" i="7"/>
  <c r="M121" i="7"/>
  <c r="I121" i="7"/>
  <c r="P121" i="7"/>
  <c r="L121" i="7"/>
  <c r="F121" i="7"/>
  <c r="R121" i="6"/>
  <c r="N121" i="6"/>
  <c r="J121" i="6"/>
  <c r="Q121" i="6"/>
  <c r="M121" i="6"/>
  <c r="I121" i="6"/>
  <c r="P121" i="6"/>
  <c r="L121" i="6"/>
  <c r="F121" i="6"/>
  <c r="O121" i="6"/>
  <c r="K121" i="6"/>
  <c r="P125" i="9"/>
  <c r="L125" i="9"/>
  <c r="F125" i="9"/>
  <c r="O125" i="9"/>
  <c r="K125" i="9"/>
  <c r="R125" i="9"/>
  <c r="N125" i="9"/>
  <c r="J125" i="9"/>
  <c r="Q125" i="9"/>
  <c r="M125" i="9"/>
  <c r="I125" i="9"/>
  <c r="O125" i="8"/>
  <c r="K125" i="8"/>
  <c r="R125" i="8"/>
  <c r="N125" i="8"/>
  <c r="J125" i="8"/>
  <c r="Q125" i="8"/>
  <c r="M125" i="8"/>
  <c r="I125" i="8"/>
  <c r="P125" i="8"/>
  <c r="L125" i="8"/>
  <c r="F125" i="8"/>
  <c r="O125" i="7"/>
  <c r="K125" i="7"/>
  <c r="R125" i="7"/>
  <c r="N125" i="7"/>
  <c r="J125" i="7"/>
  <c r="Q125" i="7"/>
  <c r="M125" i="7"/>
  <c r="I125" i="7"/>
  <c r="P125" i="7"/>
  <c r="L125" i="7"/>
  <c r="F125" i="7"/>
  <c r="R125" i="6"/>
  <c r="N125" i="6"/>
  <c r="J125" i="6"/>
  <c r="Q125" i="6"/>
  <c r="M125" i="6"/>
  <c r="I125" i="6"/>
  <c r="P125" i="6"/>
  <c r="L125" i="6"/>
  <c r="F125" i="6"/>
  <c r="O125" i="6"/>
  <c r="K125" i="6"/>
  <c r="P129" i="9"/>
  <c r="L129" i="9"/>
  <c r="F129" i="9"/>
  <c r="R129" i="9"/>
  <c r="N129" i="9"/>
  <c r="J129" i="9"/>
  <c r="Q129" i="9"/>
  <c r="I129" i="9"/>
  <c r="O129" i="9"/>
  <c r="M129" i="9"/>
  <c r="K129" i="9"/>
  <c r="O129" i="8"/>
  <c r="K129" i="8"/>
  <c r="R129" i="8"/>
  <c r="N129" i="8"/>
  <c r="J129" i="8"/>
  <c r="Q129" i="8"/>
  <c r="M129" i="8"/>
  <c r="I129" i="8"/>
  <c r="P129" i="8"/>
  <c r="L129" i="8"/>
  <c r="F129" i="8"/>
  <c r="O129" i="7"/>
  <c r="K129" i="7"/>
  <c r="R129" i="7"/>
  <c r="N129" i="7"/>
  <c r="J129" i="7"/>
  <c r="Q129" i="7"/>
  <c r="M129" i="7"/>
  <c r="I129" i="7"/>
  <c r="P129" i="7"/>
  <c r="L129" i="7"/>
  <c r="F129" i="7"/>
  <c r="R129" i="6"/>
  <c r="N129" i="6"/>
  <c r="J129" i="6"/>
  <c r="Q129" i="6"/>
  <c r="M129" i="6"/>
  <c r="I129" i="6"/>
  <c r="P129" i="6"/>
  <c r="L129" i="6"/>
  <c r="F129" i="6"/>
  <c r="O129" i="6"/>
  <c r="K129" i="6"/>
  <c r="P133" i="9"/>
  <c r="L133" i="9"/>
  <c r="F133" i="9"/>
  <c r="O133" i="9"/>
  <c r="K133" i="9"/>
  <c r="R133" i="9"/>
  <c r="N133" i="9"/>
  <c r="J133" i="9"/>
  <c r="M133" i="9"/>
  <c r="I133" i="9"/>
  <c r="Q133" i="9"/>
  <c r="O133" i="8"/>
  <c r="K133" i="8"/>
  <c r="R133" i="8"/>
  <c r="N133" i="8"/>
  <c r="J133" i="8"/>
  <c r="Q133" i="8"/>
  <c r="M133" i="8"/>
  <c r="I133" i="8"/>
  <c r="P133" i="8"/>
  <c r="L133" i="8"/>
  <c r="F133" i="8"/>
  <c r="O133" i="7"/>
  <c r="K133" i="7"/>
  <c r="R133" i="7"/>
  <c r="N133" i="7"/>
  <c r="J133" i="7"/>
  <c r="Q133" i="7"/>
  <c r="M133" i="7"/>
  <c r="I133" i="7"/>
  <c r="P133" i="7"/>
  <c r="L133" i="7"/>
  <c r="F133" i="7"/>
  <c r="R133" i="6"/>
  <c r="N133" i="6"/>
  <c r="J133" i="6"/>
  <c r="Q133" i="6"/>
  <c r="M133" i="6"/>
  <c r="I133" i="6"/>
  <c r="P133" i="6"/>
  <c r="L133" i="6"/>
  <c r="F133" i="6"/>
  <c r="O133" i="6"/>
  <c r="K133" i="6"/>
  <c r="P4" i="9"/>
  <c r="L4" i="9"/>
  <c r="F4" i="9"/>
  <c r="O4" i="9"/>
  <c r="K4" i="9"/>
  <c r="R4" i="9"/>
  <c r="N4" i="9"/>
  <c r="J4" i="9"/>
  <c r="Q4" i="9"/>
  <c r="M4" i="9"/>
  <c r="I4" i="9"/>
  <c r="Q4" i="8"/>
  <c r="M4" i="8"/>
  <c r="I4" i="8"/>
  <c r="P4" i="8"/>
  <c r="L4" i="8"/>
  <c r="F4" i="8"/>
  <c r="O4" i="8"/>
  <c r="K4" i="8"/>
  <c r="R4" i="8"/>
  <c r="N4" i="8"/>
  <c r="J4" i="8"/>
  <c r="P4" i="7"/>
  <c r="L4" i="7"/>
  <c r="F4" i="7"/>
  <c r="O4" i="7"/>
  <c r="K4" i="7"/>
  <c r="R4" i="7"/>
  <c r="N4" i="7"/>
  <c r="J4" i="7"/>
  <c r="Q4" i="7"/>
  <c r="M4" i="7"/>
  <c r="I4" i="7"/>
  <c r="O4" i="6"/>
  <c r="K4" i="6"/>
  <c r="R4" i="6"/>
  <c r="N4" i="6"/>
  <c r="J4" i="6"/>
  <c r="Q4" i="6"/>
  <c r="M4" i="6"/>
  <c r="I4" i="6"/>
  <c r="P4" i="6"/>
  <c r="L4" i="6"/>
  <c r="F4" i="6"/>
  <c r="O29" i="9"/>
  <c r="K29" i="9"/>
  <c r="Q29" i="9"/>
  <c r="M29" i="9"/>
  <c r="I29" i="9"/>
  <c r="L29" i="9"/>
  <c r="R29" i="9"/>
  <c r="J29" i="9"/>
  <c r="P29" i="9"/>
  <c r="F29" i="9"/>
  <c r="N29" i="9"/>
  <c r="Q29" i="8"/>
  <c r="M29" i="8"/>
  <c r="I29" i="8"/>
  <c r="P29" i="8"/>
  <c r="L29" i="8"/>
  <c r="F29" i="8"/>
  <c r="O29" i="8"/>
  <c r="K29" i="8"/>
  <c r="R29" i="8"/>
  <c r="N29" i="8"/>
  <c r="J29" i="8"/>
  <c r="Q29" i="7"/>
  <c r="M29" i="7"/>
  <c r="I29" i="7"/>
  <c r="P29" i="7"/>
  <c r="L29" i="7"/>
  <c r="F29" i="7"/>
  <c r="O29" i="7"/>
  <c r="K29" i="7"/>
  <c r="R29" i="7"/>
  <c r="N29" i="7"/>
  <c r="J29" i="7"/>
  <c r="O29" i="6"/>
  <c r="K29" i="6"/>
  <c r="R29" i="6"/>
  <c r="N29" i="6"/>
  <c r="J29" i="6"/>
  <c r="Q29" i="6"/>
  <c r="M29" i="6"/>
  <c r="I29" i="6"/>
  <c r="P29" i="6"/>
  <c r="L29" i="6"/>
  <c r="F29" i="6"/>
  <c r="R5" i="9"/>
  <c r="N5" i="9"/>
  <c r="J5" i="9"/>
  <c r="Q5" i="9"/>
  <c r="M5" i="9"/>
  <c r="I5" i="9"/>
  <c r="P5" i="9"/>
  <c r="L5" i="9"/>
  <c r="F5" i="9"/>
  <c r="O5" i="9"/>
  <c r="K5" i="9"/>
  <c r="O5" i="8"/>
  <c r="K5" i="8"/>
  <c r="R5" i="8"/>
  <c r="N5" i="8"/>
  <c r="J5" i="8"/>
  <c r="Q5" i="8"/>
  <c r="M5" i="8"/>
  <c r="I5" i="8"/>
  <c r="P5" i="8"/>
  <c r="L5" i="8"/>
  <c r="F5" i="8"/>
  <c r="R5" i="7"/>
  <c r="N5" i="7"/>
  <c r="J5" i="7"/>
  <c r="Q5" i="7"/>
  <c r="M5" i="7"/>
  <c r="I5" i="7"/>
  <c r="P5" i="7"/>
  <c r="L5" i="7"/>
  <c r="F5" i="7"/>
  <c r="O5" i="7"/>
  <c r="K5" i="7"/>
  <c r="Q5" i="6"/>
  <c r="M5" i="6"/>
  <c r="I5" i="6"/>
  <c r="P5" i="6"/>
  <c r="L5" i="6"/>
  <c r="F5" i="6"/>
  <c r="O5" i="6"/>
  <c r="K5" i="6"/>
  <c r="R5" i="6"/>
  <c r="N5" i="6"/>
  <c r="J5" i="6"/>
  <c r="R18" i="9"/>
  <c r="N18" i="9"/>
  <c r="J18" i="9"/>
  <c r="Q18" i="9"/>
  <c r="M18" i="9"/>
  <c r="I18" i="9"/>
  <c r="P18" i="9"/>
  <c r="L18" i="9"/>
  <c r="F18" i="9"/>
  <c r="O18" i="9"/>
  <c r="K18" i="9"/>
  <c r="O18" i="8"/>
  <c r="K18" i="8"/>
  <c r="R18" i="8"/>
  <c r="N18" i="8"/>
  <c r="J18" i="8"/>
  <c r="Q18" i="8"/>
  <c r="M18" i="8"/>
  <c r="I18" i="8"/>
  <c r="P18" i="8"/>
  <c r="L18" i="8"/>
  <c r="F18" i="8"/>
  <c r="O18" i="7"/>
  <c r="K18" i="7"/>
  <c r="R18" i="7"/>
  <c r="N18" i="7"/>
  <c r="J18" i="7"/>
  <c r="Q18" i="7"/>
  <c r="M18" i="7"/>
  <c r="I18" i="7"/>
  <c r="P18" i="7"/>
  <c r="L18" i="7"/>
  <c r="F18" i="7"/>
  <c r="Q18" i="6"/>
  <c r="M18" i="6"/>
  <c r="I18" i="6"/>
  <c r="P18" i="6"/>
  <c r="L18" i="6"/>
  <c r="F18" i="6"/>
  <c r="O18" i="6"/>
  <c r="K18" i="6"/>
  <c r="R18" i="6"/>
  <c r="N18" i="6"/>
  <c r="J18" i="6"/>
  <c r="R38" i="9"/>
  <c r="N38" i="9"/>
  <c r="J38" i="9"/>
  <c r="Q38" i="9"/>
  <c r="M38" i="9"/>
  <c r="I38" i="9"/>
  <c r="P38" i="9"/>
  <c r="L38" i="9"/>
  <c r="F38" i="9"/>
  <c r="O38" i="9"/>
  <c r="K38" i="9"/>
  <c r="O38" i="8"/>
  <c r="K38" i="8"/>
  <c r="R38" i="8"/>
  <c r="N38" i="8"/>
  <c r="J38" i="8"/>
  <c r="Q38" i="8"/>
  <c r="M38" i="8"/>
  <c r="I38" i="8"/>
  <c r="P38" i="8"/>
  <c r="L38" i="8"/>
  <c r="F38" i="8"/>
  <c r="O38" i="7"/>
  <c r="K38" i="7"/>
  <c r="R38" i="7"/>
  <c r="N38" i="7"/>
  <c r="J38" i="7"/>
  <c r="Q38" i="7"/>
  <c r="M38" i="7"/>
  <c r="I38" i="7"/>
  <c r="P38" i="7"/>
  <c r="L38" i="7"/>
  <c r="F38" i="7"/>
  <c r="Q38" i="6"/>
  <c r="M38" i="6"/>
  <c r="I38" i="6"/>
  <c r="P38" i="6"/>
  <c r="L38" i="6"/>
  <c r="F38" i="6"/>
  <c r="O38" i="6"/>
  <c r="K38" i="6"/>
  <c r="R38" i="6"/>
  <c r="N38" i="6"/>
  <c r="J38" i="6"/>
  <c r="R50" i="9"/>
  <c r="N50" i="9"/>
  <c r="J50" i="9"/>
  <c r="Q50" i="9"/>
  <c r="M50" i="9"/>
  <c r="I50" i="9"/>
  <c r="P50" i="9"/>
  <c r="L50" i="9"/>
  <c r="F50" i="9"/>
  <c r="O50" i="9"/>
  <c r="K50" i="9"/>
  <c r="O50" i="8"/>
  <c r="K50" i="8"/>
  <c r="R50" i="8"/>
  <c r="N50" i="8"/>
  <c r="J50" i="8"/>
  <c r="Q50" i="8"/>
  <c r="M50" i="8"/>
  <c r="I50" i="8"/>
  <c r="P50" i="8"/>
  <c r="L50" i="8"/>
  <c r="F50" i="8"/>
  <c r="O50" i="7"/>
  <c r="K50" i="7"/>
  <c r="R50" i="7"/>
  <c r="N50" i="7"/>
  <c r="J50" i="7"/>
  <c r="Q50" i="7"/>
  <c r="M50" i="7"/>
  <c r="I50" i="7"/>
  <c r="P50" i="7"/>
  <c r="L50" i="7"/>
  <c r="F50" i="7"/>
  <c r="Q50" i="6"/>
  <c r="M50" i="6"/>
  <c r="I50" i="6"/>
  <c r="P50" i="6"/>
  <c r="L50" i="6"/>
  <c r="F50" i="6"/>
  <c r="O50" i="6"/>
  <c r="K50" i="6"/>
  <c r="R50" i="6"/>
  <c r="N50" i="6"/>
  <c r="J50" i="6"/>
  <c r="R58" i="9"/>
  <c r="N58" i="9"/>
  <c r="J58" i="9"/>
  <c r="Q58" i="9"/>
  <c r="M58" i="9"/>
  <c r="I58" i="9"/>
  <c r="P58" i="9"/>
  <c r="L58" i="9"/>
  <c r="F58" i="9"/>
  <c r="O58" i="9"/>
  <c r="K58" i="9"/>
  <c r="O58" i="8"/>
  <c r="K58" i="8"/>
  <c r="R58" i="8"/>
  <c r="N58" i="8"/>
  <c r="J58" i="8"/>
  <c r="Q58" i="8"/>
  <c r="M58" i="8"/>
  <c r="I58" i="8"/>
  <c r="P58" i="8"/>
  <c r="L58" i="8"/>
  <c r="F58" i="8"/>
  <c r="O58" i="7"/>
  <c r="K58" i="7"/>
  <c r="R58" i="7"/>
  <c r="N58" i="7"/>
  <c r="J58" i="7"/>
  <c r="Q58" i="7"/>
  <c r="M58" i="7"/>
  <c r="I58" i="7"/>
  <c r="P58" i="7"/>
  <c r="L58" i="7"/>
  <c r="F58" i="7"/>
  <c r="P58" i="6"/>
  <c r="L58" i="6"/>
  <c r="F58" i="6"/>
  <c r="O58" i="6"/>
  <c r="K58" i="6"/>
  <c r="R58" i="6"/>
  <c r="N58" i="6"/>
  <c r="J58" i="6"/>
  <c r="Q58" i="6"/>
  <c r="M58" i="6"/>
  <c r="I58" i="6"/>
  <c r="R62" i="9"/>
  <c r="N62" i="9"/>
  <c r="J62" i="9"/>
  <c r="Q62" i="9"/>
  <c r="M62" i="9"/>
  <c r="I62" i="9"/>
  <c r="P62" i="9"/>
  <c r="L62" i="9"/>
  <c r="F62" i="9"/>
  <c r="O62" i="9"/>
  <c r="K62" i="9"/>
  <c r="P62" i="8"/>
  <c r="L62" i="8"/>
  <c r="R62" i="8"/>
  <c r="N62" i="8"/>
  <c r="J62" i="8"/>
  <c r="O62" i="8"/>
  <c r="F62" i="8"/>
  <c r="M62" i="8"/>
  <c r="K62" i="8"/>
  <c r="Q62" i="8"/>
  <c r="I62" i="8"/>
  <c r="O62" i="7"/>
  <c r="K62" i="7"/>
  <c r="R62" i="7"/>
  <c r="N62" i="7"/>
  <c r="J62" i="7"/>
  <c r="Q62" i="7"/>
  <c r="M62" i="7"/>
  <c r="I62" i="7"/>
  <c r="P62" i="7"/>
  <c r="L62" i="7"/>
  <c r="F62" i="7"/>
  <c r="P62" i="6"/>
  <c r="L62" i="6"/>
  <c r="F62" i="6"/>
  <c r="O62" i="6"/>
  <c r="K62" i="6"/>
  <c r="R62" i="6"/>
  <c r="N62" i="6"/>
  <c r="J62" i="6"/>
  <c r="Q62" i="6"/>
  <c r="M62" i="6"/>
  <c r="I62" i="6"/>
  <c r="R66" i="9"/>
  <c r="N66" i="9"/>
  <c r="J66" i="9"/>
  <c r="O66" i="9"/>
  <c r="K66" i="9"/>
  <c r="L66" i="9"/>
  <c r="Q66" i="9"/>
  <c r="I66" i="9"/>
  <c r="P66" i="9"/>
  <c r="F66" i="9"/>
  <c r="M66" i="9"/>
  <c r="Q66" i="8"/>
  <c r="M66" i="8"/>
  <c r="I66" i="8"/>
  <c r="P66" i="8"/>
  <c r="L66" i="8"/>
  <c r="F66" i="8"/>
  <c r="O66" i="8"/>
  <c r="K66" i="8"/>
  <c r="R66" i="8"/>
  <c r="N66" i="8"/>
  <c r="J66" i="8"/>
  <c r="O66" i="7"/>
  <c r="K66" i="7"/>
  <c r="R66" i="7"/>
  <c r="N66" i="7"/>
  <c r="J66" i="7"/>
  <c r="Q66" i="7"/>
  <c r="M66" i="7"/>
  <c r="I66" i="7"/>
  <c r="P66" i="7"/>
  <c r="L66" i="7"/>
  <c r="F66" i="7"/>
  <c r="P66" i="6"/>
  <c r="L66" i="6"/>
  <c r="F66" i="6"/>
  <c r="O66" i="6"/>
  <c r="K66" i="6"/>
  <c r="R66" i="6"/>
  <c r="N66" i="6"/>
  <c r="J66" i="6"/>
  <c r="Q66" i="6"/>
  <c r="M66" i="6"/>
  <c r="I66" i="6"/>
  <c r="R70" i="9"/>
  <c r="N70" i="9"/>
  <c r="J70" i="9"/>
  <c r="O70" i="9"/>
  <c r="K70" i="9"/>
  <c r="L70" i="9"/>
  <c r="Q70" i="9"/>
  <c r="I70" i="9"/>
  <c r="P70" i="9"/>
  <c r="F70" i="9"/>
  <c r="M70" i="9"/>
  <c r="Q70" i="8"/>
  <c r="M70" i="8"/>
  <c r="I70" i="8"/>
  <c r="P70" i="8"/>
  <c r="L70" i="8"/>
  <c r="F70" i="8"/>
  <c r="O70" i="8"/>
  <c r="K70" i="8"/>
  <c r="R70" i="8"/>
  <c r="N70" i="8"/>
  <c r="J70" i="8"/>
  <c r="O70" i="7"/>
  <c r="K70" i="7"/>
  <c r="R70" i="7"/>
  <c r="N70" i="7"/>
  <c r="J70" i="7"/>
  <c r="Q70" i="7"/>
  <c r="M70" i="7"/>
  <c r="I70" i="7"/>
  <c r="P70" i="7"/>
  <c r="L70" i="7"/>
  <c r="F70" i="7"/>
  <c r="P70" i="6"/>
  <c r="L70" i="6"/>
  <c r="F70" i="6"/>
  <c r="O70" i="6"/>
  <c r="K70" i="6"/>
  <c r="R70" i="6"/>
  <c r="N70" i="6"/>
  <c r="J70" i="6"/>
  <c r="Q70" i="6"/>
  <c r="M70" i="6"/>
  <c r="I70" i="6"/>
  <c r="R74" i="9"/>
  <c r="N74" i="9"/>
  <c r="J74" i="9"/>
  <c r="O74" i="9"/>
  <c r="K74" i="9"/>
  <c r="L74" i="9"/>
  <c r="Q74" i="9"/>
  <c r="I74" i="9"/>
  <c r="P74" i="9"/>
  <c r="F74" i="9"/>
  <c r="M74" i="9"/>
  <c r="Q74" i="8"/>
  <c r="M74" i="8"/>
  <c r="I74" i="8"/>
  <c r="P74" i="8"/>
  <c r="L74" i="8"/>
  <c r="F74" i="8"/>
  <c r="O74" i="8"/>
  <c r="K74" i="8"/>
  <c r="R74" i="8"/>
  <c r="N74" i="8"/>
  <c r="J74" i="8"/>
  <c r="O74" i="7"/>
  <c r="K74" i="7"/>
  <c r="R74" i="7"/>
  <c r="N74" i="7"/>
  <c r="J74" i="7"/>
  <c r="Q74" i="7"/>
  <c r="M74" i="7"/>
  <c r="I74" i="7"/>
  <c r="P74" i="7"/>
  <c r="L74" i="7"/>
  <c r="F74" i="7"/>
  <c r="P74" i="6"/>
  <c r="L74" i="6"/>
  <c r="F74" i="6"/>
  <c r="O74" i="6"/>
  <c r="K74" i="6"/>
  <c r="R74" i="6"/>
  <c r="N74" i="6"/>
  <c r="J74" i="6"/>
  <c r="Q74" i="6"/>
  <c r="M74" i="6"/>
  <c r="I74" i="6"/>
  <c r="R78" i="9"/>
  <c r="N78" i="9"/>
  <c r="J78" i="9"/>
  <c r="Q78" i="9"/>
  <c r="M78" i="9"/>
  <c r="I78" i="9"/>
  <c r="P78" i="9"/>
  <c r="L78" i="9"/>
  <c r="F78" i="9"/>
  <c r="O78" i="9"/>
  <c r="K78" i="9"/>
  <c r="Q78" i="8"/>
  <c r="M78" i="8"/>
  <c r="I78" i="8"/>
  <c r="P78" i="8"/>
  <c r="L78" i="8"/>
  <c r="F78" i="8"/>
  <c r="O78" i="8"/>
  <c r="K78" i="8"/>
  <c r="R78" i="8"/>
  <c r="N78" i="8"/>
  <c r="J78" i="8"/>
  <c r="O78" i="7"/>
  <c r="K78" i="7"/>
  <c r="R78" i="7"/>
  <c r="N78" i="7"/>
  <c r="J78" i="7"/>
  <c r="Q78" i="7"/>
  <c r="M78" i="7"/>
  <c r="I78" i="7"/>
  <c r="P78" i="7"/>
  <c r="L78" i="7"/>
  <c r="F78" i="7"/>
  <c r="P78" i="6"/>
  <c r="L78" i="6"/>
  <c r="F78" i="6"/>
  <c r="O78" i="6"/>
  <c r="K78" i="6"/>
  <c r="R78" i="6"/>
  <c r="N78" i="6"/>
  <c r="J78" i="6"/>
  <c r="Q78" i="6"/>
  <c r="M78" i="6"/>
  <c r="I78" i="6"/>
  <c r="R82" i="9"/>
  <c r="N82" i="9"/>
  <c r="J82" i="9"/>
  <c r="Q82" i="9"/>
  <c r="M82" i="9"/>
  <c r="I82" i="9"/>
  <c r="P82" i="9"/>
  <c r="L82" i="9"/>
  <c r="F82" i="9"/>
  <c r="O82" i="9"/>
  <c r="K82" i="9"/>
  <c r="Q82" i="8"/>
  <c r="M82" i="8"/>
  <c r="I82" i="8"/>
  <c r="P82" i="8"/>
  <c r="L82" i="8"/>
  <c r="F82" i="8"/>
  <c r="O82" i="8"/>
  <c r="K82" i="8"/>
  <c r="R82" i="8"/>
  <c r="N82" i="8"/>
  <c r="J82" i="8"/>
  <c r="O82" i="7"/>
  <c r="K82" i="7"/>
  <c r="R82" i="7"/>
  <c r="N82" i="7"/>
  <c r="J82" i="7"/>
  <c r="Q82" i="7"/>
  <c r="M82" i="7"/>
  <c r="I82" i="7"/>
  <c r="P82" i="7"/>
  <c r="L82" i="7"/>
  <c r="F82" i="7"/>
  <c r="P82" i="6"/>
  <c r="L82" i="6"/>
  <c r="F82" i="6"/>
  <c r="O82" i="6"/>
  <c r="K82" i="6"/>
  <c r="R82" i="6"/>
  <c r="N82" i="6"/>
  <c r="J82" i="6"/>
  <c r="Q82" i="6"/>
  <c r="M82" i="6"/>
  <c r="I82" i="6"/>
  <c r="R86" i="9"/>
  <c r="N86" i="9"/>
  <c r="J86" i="9"/>
  <c r="Q86" i="9"/>
  <c r="M86" i="9"/>
  <c r="I86" i="9"/>
  <c r="P86" i="9"/>
  <c r="L86" i="9"/>
  <c r="F86" i="9"/>
  <c r="O86" i="9"/>
  <c r="K86" i="9"/>
  <c r="Q86" i="8"/>
  <c r="M86" i="8"/>
  <c r="I86" i="8"/>
  <c r="P86" i="8"/>
  <c r="L86" i="8"/>
  <c r="F86" i="8"/>
  <c r="O86" i="8"/>
  <c r="K86" i="8"/>
  <c r="R86" i="8"/>
  <c r="N86" i="8"/>
  <c r="J86" i="8"/>
  <c r="O86" i="7"/>
  <c r="K86" i="7"/>
  <c r="R86" i="7"/>
  <c r="N86" i="7"/>
  <c r="J86" i="7"/>
  <c r="Q86" i="7"/>
  <c r="M86" i="7"/>
  <c r="I86" i="7"/>
  <c r="P86" i="7"/>
  <c r="L86" i="7"/>
  <c r="F86" i="7"/>
  <c r="P86" i="6"/>
  <c r="L86" i="6"/>
  <c r="F86" i="6"/>
  <c r="O86" i="6"/>
  <c r="K86" i="6"/>
  <c r="R86" i="6"/>
  <c r="N86" i="6"/>
  <c r="J86" i="6"/>
  <c r="Q86" i="6"/>
  <c r="M86" i="6"/>
  <c r="I86" i="6"/>
  <c r="R90" i="9"/>
  <c r="N90" i="9"/>
  <c r="J90" i="9"/>
  <c r="Q90" i="9"/>
  <c r="M90" i="9"/>
  <c r="I90" i="9"/>
  <c r="P90" i="9"/>
  <c r="L90" i="9"/>
  <c r="F90" i="9"/>
  <c r="O90" i="9"/>
  <c r="K90" i="9"/>
  <c r="Q90" i="8"/>
  <c r="M90" i="8"/>
  <c r="I90" i="8"/>
  <c r="P90" i="8"/>
  <c r="L90" i="8"/>
  <c r="F90" i="8"/>
  <c r="O90" i="8"/>
  <c r="K90" i="8"/>
  <c r="R90" i="8"/>
  <c r="N90" i="8"/>
  <c r="J90" i="8"/>
  <c r="O90" i="7"/>
  <c r="K90" i="7"/>
  <c r="R90" i="7"/>
  <c r="N90" i="7"/>
  <c r="J90" i="7"/>
  <c r="Q90" i="7"/>
  <c r="M90" i="7"/>
  <c r="I90" i="7"/>
  <c r="P90" i="7"/>
  <c r="L90" i="7"/>
  <c r="F90" i="7"/>
  <c r="P90" i="6"/>
  <c r="L90" i="6"/>
  <c r="F90" i="6"/>
  <c r="O90" i="6"/>
  <c r="K90" i="6"/>
  <c r="R90" i="6"/>
  <c r="N90" i="6"/>
  <c r="J90" i="6"/>
  <c r="Q90" i="6"/>
  <c r="M90" i="6"/>
  <c r="I90" i="6"/>
  <c r="R94" i="9"/>
  <c r="N94" i="9"/>
  <c r="J94" i="9"/>
  <c r="Q94" i="9"/>
  <c r="M94" i="9"/>
  <c r="I94" i="9"/>
  <c r="P94" i="9"/>
  <c r="L94" i="9"/>
  <c r="F94" i="9"/>
  <c r="O94" i="9"/>
  <c r="K94" i="9"/>
  <c r="Q94" i="8"/>
  <c r="M94" i="8"/>
  <c r="I94" i="8"/>
  <c r="P94" i="8"/>
  <c r="L94" i="8"/>
  <c r="F94" i="8"/>
  <c r="O94" i="8"/>
  <c r="K94" i="8"/>
  <c r="R94" i="8"/>
  <c r="N94" i="8"/>
  <c r="J94" i="8"/>
  <c r="O94" i="7"/>
  <c r="K94" i="7"/>
  <c r="R94" i="7"/>
  <c r="N94" i="7"/>
  <c r="J94" i="7"/>
  <c r="Q94" i="7"/>
  <c r="M94" i="7"/>
  <c r="I94" i="7"/>
  <c r="P94" i="7"/>
  <c r="L94" i="7"/>
  <c r="F94" i="7"/>
  <c r="P94" i="6"/>
  <c r="L94" i="6"/>
  <c r="F94" i="6"/>
  <c r="O94" i="6"/>
  <c r="K94" i="6"/>
  <c r="R94" i="6"/>
  <c r="N94" i="6"/>
  <c r="J94" i="6"/>
  <c r="Q94" i="6"/>
  <c r="M94" i="6"/>
  <c r="I94" i="6"/>
  <c r="R98" i="9"/>
  <c r="N98" i="9"/>
  <c r="J98" i="9"/>
  <c r="Q98" i="9"/>
  <c r="M98" i="9"/>
  <c r="I98" i="9"/>
  <c r="P98" i="9"/>
  <c r="L98" i="9"/>
  <c r="F98" i="9"/>
  <c r="O98" i="9"/>
  <c r="K98" i="9"/>
  <c r="Q98" i="8"/>
  <c r="M98" i="8"/>
  <c r="I98" i="8"/>
  <c r="P98" i="8"/>
  <c r="L98" i="8"/>
  <c r="F98" i="8"/>
  <c r="O98" i="8"/>
  <c r="K98" i="8"/>
  <c r="R98" i="8"/>
  <c r="N98" i="8"/>
  <c r="J98" i="8"/>
  <c r="P98" i="7"/>
  <c r="L98" i="7"/>
  <c r="R98" i="7"/>
  <c r="N98" i="7"/>
  <c r="J98" i="7"/>
  <c r="M98" i="7"/>
  <c r="K98" i="7"/>
  <c r="Q98" i="7"/>
  <c r="I98" i="7"/>
  <c r="O98" i="7"/>
  <c r="F98" i="7"/>
  <c r="P98" i="6"/>
  <c r="L98" i="6"/>
  <c r="F98" i="6"/>
  <c r="O98" i="6"/>
  <c r="K98" i="6"/>
  <c r="R98" i="6"/>
  <c r="N98" i="6"/>
  <c r="J98" i="6"/>
  <c r="Q98" i="6"/>
  <c r="M98" i="6"/>
  <c r="I98" i="6"/>
  <c r="R102" i="9"/>
  <c r="N102" i="9"/>
  <c r="J102" i="9"/>
  <c r="Q102" i="9"/>
  <c r="M102" i="9"/>
  <c r="I102" i="9"/>
  <c r="P102" i="9"/>
  <c r="L102" i="9"/>
  <c r="F102" i="9"/>
  <c r="O102" i="9"/>
  <c r="K102" i="9"/>
  <c r="Q102" i="8"/>
  <c r="M102" i="8"/>
  <c r="I102" i="8"/>
  <c r="P102" i="8"/>
  <c r="L102" i="8"/>
  <c r="F102" i="8"/>
  <c r="O102" i="8"/>
  <c r="K102" i="8"/>
  <c r="R102" i="8"/>
  <c r="N102" i="8"/>
  <c r="J102" i="8"/>
  <c r="P102" i="7"/>
  <c r="L102" i="7"/>
  <c r="F102" i="7"/>
  <c r="R102" i="7"/>
  <c r="N102" i="7"/>
  <c r="J102" i="7"/>
  <c r="M102" i="7"/>
  <c r="K102" i="7"/>
  <c r="Q102" i="7"/>
  <c r="I102" i="7"/>
  <c r="O102" i="7"/>
  <c r="P102" i="6"/>
  <c r="L102" i="6"/>
  <c r="F102" i="6"/>
  <c r="O102" i="6"/>
  <c r="K102" i="6"/>
  <c r="R102" i="6"/>
  <c r="N102" i="6"/>
  <c r="J102" i="6"/>
  <c r="Q102" i="6"/>
  <c r="M102" i="6"/>
  <c r="I102" i="6"/>
  <c r="R106" i="9"/>
  <c r="N106" i="9"/>
  <c r="J106" i="9"/>
  <c r="Q106" i="9"/>
  <c r="M106" i="9"/>
  <c r="I106" i="9"/>
  <c r="P106" i="9"/>
  <c r="L106" i="9"/>
  <c r="F106" i="9"/>
  <c r="O106" i="9"/>
  <c r="K106" i="9"/>
  <c r="Q106" i="8"/>
  <c r="M106" i="8"/>
  <c r="I106" i="8"/>
  <c r="P106" i="8"/>
  <c r="L106" i="8"/>
  <c r="F106" i="8"/>
  <c r="O106" i="8"/>
  <c r="K106" i="8"/>
  <c r="R106" i="8"/>
  <c r="N106" i="8"/>
  <c r="J106" i="8"/>
  <c r="P106" i="7"/>
  <c r="L106" i="7"/>
  <c r="F106" i="7"/>
  <c r="R106" i="7"/>
  <c r="N106" i="7"/>
  <c r="J106" i="7"/>
  <c r="M106" i="7"/>
  <c r="K106" i="7"/>
  <c r="Q106" i="7"/>
  <c r="I106" i="7"/>
  <c r="O106" i="7"/>
  <c r="P106" i="6"/>
  <c r="L106" i="6"/>
  <c r="F106" i="6"/>
  <c r="O106" i="6"/>
  <c r="K106" i="6"/>
  <c r="R106" i="6"/>
  <c r="N106" i="6"/>
  <c r="J106" i="6"/>
  <c r="Q106" i="6"/>
  <c r="M106" i="6"/>
  <c r="I106" i="6"/>
  <c r="R110" i="9"/>
  <c r="N110" i="9"/>
  <c r="J110" i="9"/>
  <c r="Q110" i="9"/>
  <c r="M110" i="9"/>
  <c r="I110" i="9"/>
  <c r="P110" i="9"/>
  <c r="L110" i="9"/>
  <c r="F110" i="9"/>
  <c r="O110" i="9"/>
  <c r="K110" i="9"/>
  <c r="Q110" i="8"/>
  <c r="M110" i="8"/>
  <c r="I110" i="8"/>
  <c r="P110" i="8"/>
  <c r="L110" i="8"/>
  <c r="F110" i="8"/>
  <c r="O110" i="8"/>
  <c r="K110" i="8"/>
  <c r="R110" i="8"/>
  <c r="N110" i="8"/>
  <c r="J110" i="8"/>
  <c r="P110" i="7"/>
  <c r="L110" i="7"/>
  <c r="F110" i="7"/>
  <c r="R110" i="7"/>
  <c r="N110" i="7"/>
  <c r="J110" i="7"/>
  <c r="M110" i="7"/>
  <c r="K110" i="7"/>
  <c r="Q110" i="7"/>
  <c r="I110" i="7"/>
  <c r="O110" i="7"/>
  <c r="P110" i="6"/>
  <c r="L110" i="6"/>
  <c r="F110" i="6"/>
  <c r="O110" i="6"/>
  <c r="K110" i="6"/>
  <c r="R110" i="6"/>
  <c r="N110" i="6"/>
  <c r="J110" i="6"/>
  <c r="Q110" i="6"/>
  <c r="M110" i="6"/>
  <c r="I110" i="6"/>
  <c r="Q114" i="9"/>
  <c r="N114" i="9"/>
  <c r="J114" i="9"/>
  <c r="R114" i="9"/>
  <c r="M114" i="9"/>
  <c r="I114" i="9"/>
  <c r="P114" i="9"/>
  <c r="L114" i="9"/>
  <c r="F114" i="9"/>
  <c r="O114" i="9"/>
  <c r="K114" i="9"/>
  <c r="Q114" i="8"/>
  <c r="M114" i="8"/>
  <c r="I114" i="8"/>
  <c r="P114" i="8"/>
  <c r="L114" i="8"/>
  <c r="F114" i="8"/>
  <c r="O114" i="8"/>
  <c r="K114" i="8"/>
  <c r="R114" i="8"/>
  <c r="N114" i="8"/>
  <c r="J114" i="8"/>
  <c r="Q114" i="7"/>
  <c r="M114" i="7"/>
  <c r="I114" i="7"/>
  <c r="P114" i="7"/>
  <c r="L114" i="7"/>
  <c r="F114" i="7"/>
  <c r="O114" i="7"/>
  <c r="K114" i="7"/>
  <c r="R114" i="7"/>
  <c r="N114" i="7"/>
  <c r="J114" i="7"/>
  <c r="P114" i="6"/>
  <c r="L114" i="6"/>
  <c r="F114" i="6"/>
  <c r="O114" i="6"/>
  <c r="K114" i="6"/>
  <c r="R114" i="6"/>
  <c r="N114" i="6"/>
  <c r="J114" i="6"/>
  <c r="Q114" i="6"/>
  <c r="M114" i="6"/>
  <c r="I114" i="6"/>
  <c r="R118" i="9"/>
  <c r="N118" i="9"/>
  <c r="J118" i="9"/>
  <c r="Q118" i="9"/>
  <c r="M118" i="9"/>
  <c r="I118" i="9"/>
  <c r="P118" i="9"/>
  <c r="L118" i="9"/>
  <c r="F118" i="9"/>
  <c r="O118" i="9"/>
  <c r="K118" i="9"/>
  <c r="Q118" i="8"/>
  <c r="M118" i="8"/>
  <c r="I118" i="8"/>
  <c r="P118" i="8"/>
  <c r="L118" i="8"/>
  <c r="F118" i="8"/>
  <c r="O118" i="8"/>
  <c r="K118" i="8"/>
  <c r="R118" i="8"/>
  <c r="N118" i="8"/>
  <c r="J118" i="8"/>
  <c r="Q118" i="7"/>
  <c r="M118" i="7"/>
  <c r="I118" i="7"/>
  <c r="P118" i="7"/>
  <c r="L118" i="7"/>
  <c r="F118" i="7"/>
  <c r="O118" i="7"/>
  <c r="K118" i="7"/>
  <c r="R118" i="7"/>
  <c r="N118" i="7"/>
  <c r="J118" i="7"/>
  <c r="P118" i="6"/>
  <c r="L118" i="6"/>
  <c r="F118" i="6"/>
  <c r="O118" i="6"/>
  <c r="K118" i="6"/>
  <c r="R118" i="6"/>
  <c r="N118" i="6"/>
  <c r="J118" i="6"/>
  <c r="Q118" i="6"/>
  <c r="M118" i="6"/>
  <c r="I118" i="6"/>
  <c r="R122" i="9"/>
  <c r="N122" i="9"/>
  <c r="J122" i="9"/>
  <c r="Q122" i="9"/>
  <c r="M122" i="9"/>
  <c r="I122" i="9"/>
  <c r="P122" i="9"/>
  <c r="L122" i="9"/>
  <c r="F122" i="9"/>
  <c r="O122" i="9"/>
  <c r="K122" i="9"/>
  <c r="Q122" i="8"/>
  <c r="M122" i="8"/>
  <c r="I122" i="8"/>
  <c r="P122" i="8"/>
  <c r="L122" i="8"/>
  <c r="F122" i="8"/>
  <c r="O122" i="8"/>
  <c r="K122" i="8"/>
  <c r="R122" i="8"/>
  <c r="N122" i="8"/>
  <c r="J122" i="8"/>
  <c r="Q122" i="7"/>
  <c r="M122" i="7"/>
  <c r="I122" i="7"/>
  <c r="P122" i="7"/>
  <c r="L122" i="7"/>
  <c r="F122" i="7"/>
  <c r="O122" i="7"/>
  <c r="K122" i="7"/>
  <c r="R122" i="7"/>
  <c r="N122" i="7"/>
  <c r="J122" i="7"/>
  <c r="P122" i="6"/>
  <c r="L122" i="6"/>
  <c r="F122" i="6"/>
  <c r="O122" i="6"/>
  <c r="K122" i="6"/>
  <c r="R122" i="6"/>
  <c r="N122" i="6"/>
  <c r="J122" i="6"/>
  <c r="Q122" i="6"/>
  <c r="M122" i="6"/>
  <c r="I122" i="6"/>
  <c r="R126" i="9"/>
  <c r="N126" i="9"/>
  <c r="J126" i="9"/>
  <c r="P126" i="9"/>
  <c r="L126" i="9"/>
  <c r="K126" i="9"/>
  <c r="Q126" i="9"/>
  <c r="I126" i="9"/>
  <c r="O126" i="9"/>
  <c r="F126" i="9"/>
  <c r="M126" i="9"/>
  <c r="Q126" i="8"/>
  <c r="M126" i="8"/>
  <c r="I126" i="8"/>
  <c r="P126" i="8"/>
  <c r="L126" i="8"/>
  <c r="F126" i="8"/>
  <c r="O126" i="8"/>
  <c r="K126" i="8"/>
  <c r="R126" i="8"/>
  <c r="N126" i="8"/>
  <c r="J126" i="8"/>
  <c r="Q126" i="7"/>
  <c r="M126" i="7"/>
  <c r="I126" i="7"/>
  <c r="P126" i="7"/>
  <c r="L126" i="7"/>
  <c r="F126" i="7"/>
  <c r="O126" i="7"/>
  <c r="K126" i="7"/>
  <c r="R126" i="7"/>
  <c r="N126" i="7"/>
  <c r="J126" i="7"/>
  <c r="P126" i="6"/>
  <c r="L126" i="6"/>
  <c r="F126" i="6"/>
  <c r="O126" i="6"/>
  <c r="K126" i="6"/>
  <c r="R126" i="6"/>
  <c r="N126" i="6"/>
  <c r="J126" i="6"/>
  <c r="Q126" i="6"/>
  <c r="M126" i="6"/>
  <c r="I126" i="6"/>
  <c r="R130" i="9"/>
  <c r="N130" i="9"/>
  <c r="J130" i="9"/>
  <c r="Q130" i="9"/>
  <c r="P130" i="9"/>
  <c r="L130" i="9"/>
  <c r="F130" i="9"/>
  <c r="K130" i="9"/>
  <c r="I130" i="9"/>
  <c r="O130" i="9"/>
  <c r="M130" i="9"/>
  <c r="Q130" i="8"/>
  <c r="M130" i="8"/>
  <c r="I130" i="8"/>
  <c r="P130" i="8"/>
  <c r="L130" i="8"/>
  <c r="F130" i="8"/>
  <c r="O130" i="8"/>
  <c r="K130" i="8"/>
  <c r="R130" i="8"/>
  <c r="N130" i="8"/>
  <c r="J130" i="8"/>
  <c r="Q130" i="7"/>
  <c r="M130" i="7"/>
  <c r="I130" i="7"/>
  <c r="P130" i="7"/>
  <c r="L130" i="7"/>
  <c r="F130" i="7"/>
  <c r="O130" i="7"/>
  <c r="K130" i="7"/>
  <c r="R130" i="7"/>
  <c r="N130" i="7"/>
  <c r="J130" i="7"/>
  <c r="P130" i="6"/>
  <c r="L130" i="6"/>
  <c r="F130" i="6"/>
  <c r="O130" i="6"/>
  <c r="K130" i="6"/>
  <c r="R130" i="6"/>
  <c r="N130" i="6"/>
  <c r="J130" i="6"/>
  <c r="Q130" i="6"/>
  <c r="M130" i="6"/>
  <c r="I130" i="6"/>
  <c r="R134" i="9"/>
  <c r="N134" i="9"/>
  <c r="J134" i="9"/>
  <c r="Q134" i="9"/>
  <c r="M134" i="9"/>
  <c r="I134" i="9"/>
  <c r="P134" i="9"/>
  <c r="L134" i="9"/>
  <c r="F134" i="9"/>
  <c r="O134" i="9"/>
  <c r="K134" i="9"/>
  <c r="Q134" i="8"/>
  <c r="M134" i="8"/>
  <c r="I134" i="8"/>
  <c r="P134" i="8"/>
  <c r="L134" i="8"/>
  <c r="F134" i="8"/>
  <c r="O134" i="8"/>
  <c r="K134" i="8"/>
  <c r="R134" i="8"/>
  <c r="N134" i="8"/>
  <c r="J134" i="8"/>
  <c r="Q134" i="7"/>
  <c r="M134" i="7"/>
  <c r="I134" i="7"/>
  <c r="P134" i="7"/>
  <c r="L134" i="7"/>
  <c r="F134" i="7"/>
  <c r="O134" i="7"/>
  <c r="K134" i="7"/>
  <c r="R134" i="7"/>
  <c r="N134" i="7"/>
  <c r="J134" i="7"/>
  <c r="P134" i="6"/>
  <c r="L134" i="6"/>
  <c r="F134" i="6"/>
  <c r="O134" i="6"/>
  <c r="K134" i="6"/>
  <c r="R134" i="6"/>
  <c r="N134" i="6"/>
  <c r="J134" i="6"/>
  <c r="Q134" i="6"/>
  <c r="M134" i="6"/>
  <c r="I134" i="6"/>
  <c r="P9" i="9"/>
  <c r="L9" i="9"/>
  <c r="F9" i="9"/>
  <c r="O9" i="9"/>
  <c r="K9" i="9"/>
  <c r="R9" i="9"/>
  <c r="N9" i="9"/>
  <c r="J9" i="9"/>
  <c r="Q9" i="9"/>
  <c r="M9" i="9"/>
  <c r="I9" i="9"/>
  <c r="Q9" i="8"/>
  <c r="M9" i="8"/>
  <c r="I9" i="8"/>
  <c r="P9" i="8"/>
  <c r="L9" i="8"/>
  <c r="F9" i="8"/>
  <c r="O9" i="8"/>
  <c r="K9" i="8"/>
  <c r="R9" i="8"/>
  <c r="N9" i="8"/>
  <c r="J9" i="8"/>
  <c r="Q9" i="7"/>
  <c r="M9" i="7"/>
  <c r="I9" i="7"/>
  <c r="O9" i="7"/>
  <c r="K9" i="7"/>
  <c r="P9" i="7"/>
  <c r="F9" i="7"/>
  <c r="N9" i="7"/>
  <c r="L9" i="7"/>
  <c r="R9" i="7"/>
  <c r="J9" i="7"/>
  <c r="O9" i="6"/>
  <c r="K9" i="6"/>
  <c r="R9" i="6"/>
  <c r="N9" i="6"/>
  <c r="J9" i="6"/>
  <c r="Q9" i="6"/>
  <c r="M9" i="6"/>
  <c r="I9" i="6"/>
  <c r="P9" i="6"/>
  <c r="L9" i="6"/>
  <c r="F9" i="6"/>
  <c r="P21" i="9"/>
  <c r="L21" i="9"/>
  <c r="F21" i="9"/>
  <c r="O21" i="9"/>
  <c r="K21" i="9"/>
  <c r="R21" i="9"/>
  <c r="N21" i="9"/>
  <c r="J21" i="9"/>
  <c r="Q21" i="9"/>
  <c r="M21" i="9"/>
  <c r="I21" i="9"/>
  <c r="Q21" i="8"/>
  <c r="M21" i="8"/>
  <c r="I21" i="8"/>
  <c r="P21" i="8"/>
  <c r="L21" i="8"/>
  <c r="F21" i="8"/>
  <c r="O21" i="8"/>
  <c r="K21" i="8"/>
  <c r="R21" i="8"/>
  <c r="N21" i="8"/>
  <c r="J21" i="8"/>
  <c r="Q21" i="7"/>
  <c r="M21" i="7"/>
  <c r="I21" i="7"/>
  <c r="P21" i="7"/>
  <c r="L21" i="7"/>
  <c r="F21" i="7"/>
  <c r="O21" i="7"/>
  <c r="K21" i="7"/>
  <c r="R21" i="7"/>
  <c r="N21" i="7"/>
  <c r="J21" i="7"/>
  <c r="O21" i="6"/>
  <c r="K21" i="6"/>
  <c r="R21" i="6"/>
  <c r="N21" i="6"/>
  <c r="J21" i="6"/>
  <c r="Q21" i="6"/>
  <c r="M21" i="6"/>
  <c r="I21" i="6"/>
  <c r="P21" i="6"/>
  <c r="L21" i="6"/>
  <c r="F21" i="6"/>
  <c r="R14" i="9"/>
  <c r="N14" i="9"/>
  <c r="J14" i="9"/>
  <c r="Q14" i="9"/>
  <c r="M14" i="9"/>
  <c r="I14" i="9"/>
  <c r="P14" i="9"/>
  <c r="L14" i="9"/>
  <c r="F14" i="9"/>
  <c r="O14" i="9"/>
  <c r="K14" i="9"/>
  <c r="O14" i="8"/>
  <c r="K14" i="8"/>
  <c r="R14" i="8"/>
  <c r="N14" i="8"/>
  <c r="J14" i="8"/>
  <c r="Q14" i="8"/>
  <c r="M14" i="8"/>
  <c r="I14" i="8"/>
  <c r="P14" i="8"/>
  <c r="L14" i="8"/>
  <c r="F14" i="8"/>
  <c r="O14" i="7"/>
  <c r="K14" i="7"/>
  <c r="R14" i="7"/>
  <c r="N14" i="7"/>
  <c r="J14" i="7"/>
  <c r="Q14" i="7"/>
  <c r="M14" i="7"/>
  <c r="I14" i="7"/>
  <c r="P14" i="7"/>
  <c r="L14" i="7"/>
  <c r="F14" i="7"/>
  <c r="Q14" i="6"/>
  <c r="M14" i="6"/>
  <c r="I14" i="6"/>
  <c r="P14" i="6"/>
  <c r="L14" i="6"/>
  <c r="F14" i="6"/>
  <c r="O14" i="6"/>
  <c r="K14" i="6"/>
  <c r="R14" i="6"/>
  <c r="N14" i="6"/>
  <c r="J14" i="6"/>
  <c r="Q22" i="9"/>
  <c r="O22" i="9"/>
  <c r="N22" i="9"/>
  <c r="J22" i="9"/>
  <c r="M22" i="9"/>
  <c r="I22" i="9"/>
  <c r="R22" i="9"/>
  <c r="L22" i="9"/>
  <c r="F22" i="9"/>
  <c r="P22" i="9"/>
  <c r="K22" i="9"/>
  <c r="O22" i="8"/>
  <c r="K22" i="8"/>
  <c r="R22" i="8"/>
  <c r="N22" i="8"/>
  <c r="J22" i="8"/>
  <c r="Q22" i="8"/>
  <c r="M22" i="8"/>
  <c r="I22" i="8"/>
  <c r="P22" i="8"/>
  <c r="L22" i="8"/>
  <c r="F22" i="8"/>
  <c r="O22" i="7"/>
  <c r="K22" i="7"/>
  <c r="R22" i="7"/>
  <c r="N22" i="7"/>
  <c r="J22" i="7"/>
  <c r="Q22" i="7"/>
  <c r="M22" i="7"/>
  <c r="I22" i="7"/>
  <c r="P22" i="7"/>
  <c r="L22" i="7"/>
  <c r="F22" i="7"/>
  <c r="Q22" i="6"/>
  <c r="M22" i="6"/>
  <c r="I22" i="6"/>
  <c r="P22" i="6"/>
  <c r="L22" i="6"/>
  <c r="F22" i="6"/>
  <c r="O22" i="6"/>
  <c r="K22" i="6"/>
  <c r="R22" i="6"/>
  <c r="N22" i="6"/>
  <c r="J22" i="6"/>
  <c r="Q30" i="9"/>
  <c r="M30" i="9"/>
  <c r="I30" i="9"/>
  <c r="O30" i="9"/>
  <c r="K30" i="9"/>
  <c r="N30" i="9"/>
  <c r="L30" i="9"/>
  <c r="R30" i="9"/>
  <c r="J30" i="9"/>
  <c r="P30" i="9"/>
  <c r="F30" i="9"/>
  <c r="O30" i="8"/>
  <c r="K30" i="8"/>
  <c r="R30" i="8"/>
  <c r="N30" i="8"/>
  <c r="J30" i="8"/>
  <c r="Q30" i="8"/>
  <c r="M30" i="8"/>
  <c r="I30" i="8"/>
  <c r="P30" i="8"/>
  <c r="L30" i="8"/>
  <c r="F30" i="8"/>
  <c r="O30" i="7"/>
  <c r="K30" i="7"/>
  <c r="R30" i="7"/>
  <c r="N30" i="7"/>
  <c r="J30" i="7"/>
  <c r="Q30" i="7"/>
  <c r="M30" i="7"/>
  <c r="I30" i="7"/>
  <c r="P30" i="7"/>
  <c r="L30" i="7"/>
  <c r="F30" i="7"/>
  <c r="Q30" i="6"/>
  <c r="M30" i="6"/>
  <c r="I30" i="6"/>
  <c r="P30" i="6"/>
  <c r="L30" i="6"/>
  <c r="F30" i="6"/>
  <c r="O30" i="6"/>
  <c r="K30" i="6"/>
  <c r="R30" i="6"/>
  <c r="N30" i="6"/>
  <c r="J30" i="6"/>
  <c r="R42" i="9"/>
  <c r="N42" i="9"/>
  <c r="J42" i="9"/>
  <c r="Q42" i="9"/>
  <c r="M42" i="9"/>
  <c r="I42" i="9"/>
  <c r="P42" i="9"/>
  <c r="L42" i="9"/>
  <c r="F42" i="9"/>
  <c r="O42" i="9"/>
  <c r="K42" i="9"/>
  <c r="O42" i="8"/>
  <c r="K42" i="8"/>
  <c r="R42" i="8"/>
  <c r="N42" i="8"/>
  <c r="J42" i="8"/>
  <c r="Q42" i="8"/>
  <c r="M42" i="8"/>
  <c r="I42" i="8"/>
  <c r="P42" i="8"/>
  <c r="L42" i="8"/>
  <c r="F42" i="8"/>
  <c r="O42" i="7"/>
  <c r="K42" i="7"/>
  <c r="R42" i="7"/>
  <c r="N42" i="7"/>
  <c r="J42" i="7"/>
  <c r="Q42" i="7"/>
  <c r="M42" i="7"/>
  <c r="I42" i="7"/>
  <c r="P42" i="7"/>
  <c r="L42" i="7"/>
  <c r="F42" i="7"/>
  <c r="P42" i="6"/>
  <c r="R42" i="6"/>
  <c r="N42" i="6"/>
  <c r="M42" i="6"/>
  <c r="I42" i="6"/>
  <c r="L42" i="6"/>
  <c r="F42" i="6"/>
  <c r="Q42" i="6"/>
  <c r="K42" i="6"/>
  <c r="O42" i="6"/>
  <c r="J42" i="6"/>
  <c r="R54" i="9"/>
  <c r="N54" i="9"/>
  <c r="J54" i="9"/>
  <c r="Q54" i="9"/>
  <c r="M54" i="9"/>
  <c r="I54" i="9"/>
  <c r="P54" i="9"/>
  <c r="L54" i="9"/>
  <c r="F54" i="9"/>
  <c r="O54" i="9"/>
  <c r="K54" i="9"/>
  <c r="O54" i="8"/>
  <c r="K54" i="8"/>
  <c r="R54" i="8"/>
  <c r="N54" i="8"/>
  <c r="J54" i="8"/>
  <c r="Q54" i="8"/>
  <c r="M54" i="8"/>
  <c r="I54" i="8"/>
  <c r="P54" i="8"/>
  <c r="L54" i="8"/>
  <c r="F54" i="8"/>
  <c r="O54" i="7"/>
  <c r="K54" i="7"/>
  <c r="R54" i="7"/>
  <c r="N54" i="7"/>
  <c r="J54" i="7"/>
  <c r="Q54" i="7"/>
  <c r="M54" i="7"/>
  <c r="I54" i="7"/>
  <c r="P54" i="7"/>
  <c r="L54" i="7"/>
  <c r="F54" i="7"/>
  <c r="Q54" i="6"/>
  <c r="M54" i="6"/>
  <c r="I54" i="6"/>
  <c r="P54" i="6"/>
  <c r="L54" i="6"/>
  <c r="F54" i="6"/>
  <c r="O54" i="6"/>
  <c r="K54" i="6"/>
  <c r="R54" i="6"/>
  <c r="N54" i="6"/>
  <c r="J54" i="6"/>
  <c r="P7" i="9"/>
  <c r="L7" i="9"/>
  <c r="F7" i="9"/>
  <c r="O7" i="9"/>
  <c r="K7" i="9"/>
  <c r="R7" i="9"/>
  <c r="N7" i="9"/>
  <c r="J7" i="9"/>
  <c r="Q7" i="9"/>
  <c r="M7" i="9"/>
  <c r="I7" i="9"/>
  <c r="Q7" i="8"/>
  <c r="M7" i="8"/>
  <c r="I7" i="8"/>
  <c r="P7" i="8"/>
  <c r="L7" i="8"/>
  <c r="F7" i="8"/>
  <c r="O7" i="8"/>
  <c r="K7" i="8"/>
  <c r="R7" i="8"/>
  <c r="N7" i="8"/>
  <c r="J7" i="8"/>
  <c r="P7" i="7"/>
  <c r="L7" i="7"/>
  <c r="F7" i="7"/>
  <c r="O7" i="7"/>
  <c r="K7" i="7"/>
  <c r="R7" i="7"/>
  <c r="N7" i="7"/>
  <c r="J7" i="7"/>
  <c r="Q7" i="7"/>
  <c r="M7" i="7"/>
  <c r="I7" i="7"/>
  <c r="O7" i="6"/>
  <c r="K7" i="6"/>
  <c r="R7" i="6"/>
  <c r="N7" i="6"/>
  <c r="J7" i="6"/>
  <c r="Q7" i="6"/>
  <c r="M7" i="6"/>
  <c r="I7" i="6"/>
  <c r="P7" i="6"/>
  <c r="L7" i="6"/>
  <c r="F7" i="6"/>
  <c r="P11" i="9"/>
  <c r="L11" i="9"/>
  <c r="F11" i="9"/>
  <c r="O11" i="9"/>
  <c r="K11" i="9"/>
  <c r="R11" i="9"/>
  <c r="N11" i="9"/>
  <c r="J11" i="9"/>
  <c r="Q11" i="9"/>
  <c r="M11" i="9"/>
  <c r="I11" i="9"/>
  <c r="Q11" i="8"/>
  <c r="M11" i="8"/>
  <c r="I11" i="8"/>
  <c r="P11" i="8"/>
  <c r="L11" i="8"/>
  <c r="F11" i="8"/>
  <c r="O11" i="8"/>
  <c r="K11" i="8"/>
  <c r="R11" i="8"/>
  <c r="N11" i="8"/>
  <c r="J11" i="8"/>
  <c r="Q11" i="7"/>
  <c r="M11" i="7"/>
  <c r="I11" i="7"/>
  <c r="P11" i="7"/>
  <c r="L11" i="7"/>
  <c r="F11" i="7"/>
  <c r="O11" i="7"/>
  <c r="K11" i="7"/>
  <c r="R11" i="7"/>
  <c r="N11" i="7"/>
  <c r="J11" i="7"/>
  <c r="O11" i="6"/>
  <c r="K11" i="6"/>
  <c r="R11" i="6"/>
  <c r="N11" i="6"/>
  <c r="J11" i="6"/>
  <c r="Q11" i="6"/>
  <c r="M11" i="6"/>
  <c r="I11" i="6"/>
  <c r="P11" i="6"/>
  <c r="L11" i="6"/>
  <c r="F11" i="6"/>
  <c r="P15" i="9"/>
  <c r="L15" i="9"/>
  <c r="F15" i="9"/>
  <c r="O15" i="9"/>
  <c r="K15" i="9"/>
  <c r="R15" i="9"/>
  <c r="N15" i="9"/>
  <c r="J15" i="9"/>
  <c r="Q15" i="9"/>
  <c r="M15" i="9"/>
  <c r="I15" i="9"/>
  <c r="Q15" i="8"/>
  <c r="M15" i="8"/>
  <c r="I15" i="8"/>
  <c r="P15" i="8"/>
  <c r="L15" i="8"/>
  <c r="F15" i="8"/>
  <c r="O15" i="8"/>
  <c r="K15" i="8"/>
  <c r="R15" i="8"/>
  <c r="N15" i="8"/>
  <c r="J15" i="8"/>
  <c r="Q15" i="7"/>
  <c r="M15" i="7"/>
  <c r="I15" i="7"/>
  <c r="P15" i="7"/>
  <c r="L15" i="7"/>
  <c r="F15" i="7"/>
  <c r="O15" i="7"/>
  <c r="K15" i="7"/>
  <c r="R15" i="7"/>
  <c r="N15" i="7"/>
  <c r="J15" i="7"/>
  <c r="O15" i="6"/>
  <c r="K15" i="6"/>
  <c r="R15" i="6"/>
  <c r="N15" i="6"/>
  <c r="J15" i="6"/>
  <c r="Q15" i="6"/>
  <c r="M15" i="6"/>
  <c r="I15" i="6"/>
  <c r="P15" i="6"/>
  <c r="L15" i="6"/>
  <c r="F15" i="6"/>
  <c r="P19" i="9"/>
  <c r="L19" i="9"/>
  <c r="F19" i="9"/>
  <c r="O19" i="9"/>
  <c r="K19" i="9"/>
  <c r="R19" i="9"/>
  <c r="N19" i="9"/>
  <c r="J19" i="9"/>
  <c r="Q19" i="9"/>
  <c r="M19" i="9"/>
  <c r="I19" i="9"/>
  <c r="Q19" i="8"/>
  <c r="M19" i="8"/>
  <c r="I19" i="8"/>
  <c r="P19" i="8"/>
  <c r="L19" i="8"/>
  <c r="F19" i="8"/>
  <c r="O19" i="8"/>
  <c r="K19" i="8"/>
  <c r="R19" i="8"/>
  <c r="N19" i="8"/>
  <c r="J19" i="8"/>
  <c r="Q19" i="7"/>
  <c r="M19" i="7"/>
  <c r="I19" i="7"/>
  <c r="P19" i="7"/>
  <c r="L19" i="7"/>
  <c r="F19" i="7"/>
  <c r="O19" i="7"/>
  <c r="K19" i="7"/>
  <c r="R19" i="7"/>
  <c r="N19" i="7"/>
  <c r="J19" i="7"/>
  <c r="O19" i="6"/>
  <c r="K19" i="6"/>
  <c r="R19" i="6"/>
  <c r="N19" i="6"/>
  <c r="J19" i="6"/>
  <c r="Q19" i="6"/>
  <c r="M19" i="6"/>
  <c r="I19" i="6"/>
  <c r="P19" i="6"/>
  <c r="L19" i="6"/>
  <c r="F19" i="6"/>
  <c r="O23" i="9"/>
  <c r="K23" i="9"/>
  <c r="Q23" i="9"/>
  <c r="M23" i="9"/>
  <c r="I23" i="9"/>
  <c r="P23" i="9"/>
  <c r="F23" i="9"/>
  <c r="N23" i="9"/>
  <c r="L23" i="9"/>
  <c r="R23" i="9"/>
  <c r="J23" i="9"/>
  <c r="Q23" i="8"/>
  <c r="M23" i="8"/>
  <c r="I23" i="8"/>
  <c r="P23" i="8"/>
  <c r="L23" i="8"/>
  <c r="F23" i="8"/>
  <c r="O23" i="8"/>
  <c r="K23" i="8"/>
  <c r="R23" i="8"/>
  <c r="N23" i="8"/>
  <c r="J23" i="8"/>
  <c r="Q23" i="7"/>
  <c r="M23" i="7"/>
  <c r="I23" i="7"/>
  <c r="P23" i="7"/>
  <c r="L23" i="7"/>
  <c r="F23" i="7"/>
  <c r="O23" i="7"/>
  <c r="K23" i="7"/>
  <c r="R23" i="7"/>
  <c r="N23" i="7"/>
  <c r="J23" i="7"/>
  <c r="O23" i="6"/>
  <c r="K23" i="6"/>
  <c r="R23" i="6"/>
  <c r="N23" i="6"/>
  <c r="J23" i="6"/>
  <c r="Q23" i="6"/>
  <c r="M23" i="6"/>
  <c r="I23" i="6"/>
  <c r="P23" i="6"/>
  <c r="L23" i="6"/>
  <c r="F23" i="6"/>
  <c r="O27" i="9"/>
  <c r="K27" i="9"/>
  <c r="Q27" i="9"/>
  <c r="M27" i="9"/>
  <c r="I27" i="9"/>
  <c r="P27" i="9"/>
  <c r="F27" i="9"/>
  <c r="N27" i="9"/>
  <c r="L27" i="9"/>
  <c r="R27" i="9"/>
  <c r="J27" i="9"/>
  <c r="Q27" i="8"/>
  <c r="M27" i="8"/>
  <c r="I27" i="8"/>
  <c r="P27" i="8"/>
  <c r="L27" i="8"/>
  <c r="F27" i="8"/>
  <c r="O27" i="8"/>
  <c r="K27" i="8"/>
  <c r="R27" i="8"/>
  <c r="N27" i="8"/>
  <c r="J27" i="8"/>
  <c r="Q27" i="7"/>
  <c r="M27" i="7"/>
  <c r="I27" i="7"/>
  <c r="P27" i="7"/>
  <c r="L27" i="7"/>
  <c r="F27" i="7"/>
  <c r="O27" i="7"/>
  <c r="K27" i="7"/>
  <c r="R27" i="7"/>
  <c r="N27" i="7"/>
  <c r="J27" i="7"/>
  <c r="O27" i="6"/>
  <c r="K27" i="6"/>
  <c r="R27" i="6"/>
  <c r="N27" i="6"/>
  <c r="J27" i="6"/>
  <c r="Q27" i="6"/>
  <c r="M27" i="6"/>
  <c r="I27" i="6"/>
  <c r="P27" i="6"/>
  <c r="L27" i="6"/>
  <c r="F27" i="6"/>
  <c r="P31" i="9"/>
  <c r="O31" i="9"/>
  <c r="K31" i="9"/>
  <c r="Q31" i="9"/>
  <c r="M31" i="9"/>
  <c r="I31" i="9"/>
  <c r="R31" i="9"/>
  <c r="F31" i="9"/>
  <c r="N31" i="9"/>
  <c r="L31" i="9"/>
  <c r="J31" i="9"/>
  <c r="Q31" i="8"/>
  <c r="M31" i="8"/>
  <c r="I31" i="8"/>
  <c r="P31" i="8"/>
  <c r="L31" i="8"/>
  <c r="F31" i="8"/>
  <c r="O31" i="8"/>
  <c r="K31" i="8"/>
  <c r="R31" i="8"/>
  <c r="N31" i="8"/>
  <c r="J31" i="8"/>
  <c r="Q31" i="7"/>
  <c r="M31" i="7"/>
  <c r="I31" i="7"/>
  <c r="P31" i="7"/>
  <c r="L31" i="7"/>
  <c r="F31" i="7"/>
  <c r="O31" i="7"/>
  <c r="K31" i="7"/>
  <c r="R31" i="7"/>
  <c r="N31" i="7"/>
  <c r="J31" i="7"/>
  <c r="O31" i="6"/>
  <c r="K31" i="6"/>
  <c r="R31" i="6"/>
  <c r="N31" i="6"/>
  <c r="J31" i="6"/>
  <c r="Q31" i="6"/>
  <c r="M31" i="6"/>
  <c r="I31" i="6"/>
  <c r="P31" i="6"/>
  <c r="L31" i="6"/>
  <c r="F31" i="6"/>
  <c r="P35" i="9"/>
  <c r="L35" i="9"/>
  <c r="F35" i="9"/>
  <c r="O35" i="9"/>
  <c r="K35" i="9"/>
  <c r="R35" i="9"/>
  <c r="N35" i="9"/>
  <c r="J35" i="9"/>
  <c r="Q35" i="9"/>
  <c r="M35" i="9"/>
  <c r="I35" i="9"/>
  <c r="Q35" i="8"/>
  <c r="M35" i="8"/>
  <c r="I35" i="8"/>
  <c r="P35" i="8"/>
  <c r="L35" i="8"/>
  <c r="F35" i="8"/>
  <c r="O35" i="8"/>
  <c r="K35" i="8"/>
  <c r="R35" i="8"/>
  <c r="N35" i="8"/>
  <c r="J35" i="8"/>
  <c r="Q35" i="7"/>
  <c r="M35" i="7"/>
  <c r="I35" i="7"/>
  <c r="P35" i="7"/>
  <c r="L35" i="7"/>
  <c r="F35" i="7"/>
  <c r="O35" i="7"/>
  <c r="K35" i="7"/>
  <c r="R35" i="7"/>
  <c r="N35" i="7"/>
  <c r="J35" i="7"/>
  <c r="O35" i="6"/>
  <c r="K35" i="6"/>
  <c r="R35" i="6"/>
  <c r="N35" i="6"/>
  <c r="J35" i="6"/>
  <c r="Q35" i="6"/>
  <c r="M35" i="6"/>
  <c r="I35" i="6"/>
  <c r="P35" i="6"/>
  <c r="L35" i="6"/>
  <c r="F35" i="6"/>
  <c r="P39" i="9"/>
  <c r="L39" i="9"/>
  <c r="F39" i="9"/>
  <c r="O39" i="9"/>
  <c r="K39" i="9"/>
  <c r="R39" i="9"/>
  <c r="N39" i="9"/>
  <c r="J39" i="9"/>
  <c r="Q39" i="9"/>
  <c r="M39" i="9"/>
  <c r="I39" i="9"/>
  <c r="Q39" i="8"/>
  <c r="M39" i="8"/>
  <c r="I39" i="8"/>
  <c r="P39" i="8"/>
  <c r="L39" i="8"/>
  <c r="F39" i="8"/>
  <c r="O39" i="8"/>
  <c r="K39" i="8"/>
  <c r="R39" i="8"/>
  <c r="N39" i="8"/>
  <c r="J39" i="8"/>
  <c r="Q39" i="7"/>
  <c r="M39" i="7"/>
  <c r="I39" i="7"/>
  <c r="P39" i="7"/>
  <c r="L39" i="7"/>
  <c r="F39" i="7"/>
  <c r="O39" i="7"/>
  <c r="K39" i="7"/>
  <c r="R39" i="7"/>
  <c r="N39" i="7"/>
  <c r="J39" i="7"/>
  <c r="O39" i="6"/>
  <c r="K39" i="6"/>
  <c r="R39" i="6"/>
  <c r="N39" i="6"/>
  <c r="J39" i="6"/>
  <c r="Q39" i="6"/>
  <c r="M39" i="6"/>
  <c r="I39" i="6"/>
  <c r="P39" i="6"/>
  <c r="L39" i="6"/>
  <c r="F39" i="6"/>
  <c r="P43" i="9"/>
  <c r="L43" i="9"/>
  <c r="F43" i="9"/>
  <c r="O43" i="9"/>
  <c r="K43" i="9"/>
  <c r="R43" i="9"/>
  <c r="N43" i="9"/>
  <c r="J43" i="9"/>
  <c r="Q43" i="9"/>
  <c r="M43" i="9"/>
  <c r="I43" i="9"/>
  <c r="Q43" i="8"/>
  <c r="M43" i="8"/>
  <c r="I43" i="8"/>
  <c r="P43" i="8"/>
  <c r="L43" i="8"/>
  <c r="F43" i="8"/>
  <c r="O43" i="8"/>
  <c r="K43" i="8"/>
  <c r="R43" i="8"/>
  <c r="N43" i="8"/>
  <c r="J43" i="8"/>
  <c r="Q43" i="7"/>
  <c r="M43" i="7"/>
  <c r="I43" i="7"/>
  <c r="P43" i="7"/>
  <c r="L43" i="7"/>
  <c r="F43" i="7"/>
  <c r="O43" i="7"/>
  <c r="K43" i="7"/>
  <c r="R43" i="7"/>
  <c r="N43" i="7"/>
  <c r="J43" i="7"/>
  <c r="O43" i="6"/>
  <c r="K43" i="6"/>
  <c r="R43" i="6"/>
  <c r="N43" i="6"/>
  <c r="J43" i="6"/>
  <c r="P43" i="6"/>
  <c r="L43" i="6"/>
  <c r="F43" i="6"/>
  <c r="Q43" i="6"/>
  <c r="M43" i="6"/>
  <c r="I43" i="6"/>
  <c r="P47" i="9"/>
  <c r="L47" i="9"/>
  <c r="F47" i="9"/>
  <c r="O47" i="9"/>
  <c r="K47" i="9"/>
  <c r="R47" i="9"/>
  <c r="N47" i="9"/>
  <c r="J47" i="9"/>
  <c r="Q47" i="9"/>
  <c r="M47" i="9"/>
  <c r="I47" i="9"/>
  <c r="Q47" i="8"/>
  <c r="M47" i="8"/>
  <c r="I47" i="8"/>
  <c r="P47" i="8"/>
  <c r="L47" i="8"/>
  <c r="F47" i="8"/>
  <c r="O47" i="8"/>
  <c r="K47" i="8"/>
  <c r="R47" i="8"/>
  <c r="N47" i="8"/>
  <c r="J47" i="8"/>
  <c r="Q47" i="7"/>
  <c r="M47" i="7"/>
  <c r="I47" i="7"/>
  <c r="P47" i="7"/>
  <c r="L47" i="7"/>
  <c r="F47" i="7"/>
  <c r="O47" i="7"/>
  <c r="K47" i="7"/>
  <c r="R47" i="7"/>
  <c r="N47" i="7"/>
  <c r="J47" i="7"/>
  <c r="O47" i="6"/>
  <c r="K47" i="6"/>
  <c r="R47" i="6"/>
  <c r="N47" i="6"/>
  <c r="J47" i="6"/>
  <c r="Q47" i="6"/>
  <c r="M47" i="6"/>
  <c r="I47" i="6"/>
  <c r="P47" i="6"/>
  <c r="L47" i="6"/>
  <c r="F47" i="6"/>
  <c r="P51" i="9"/>
  <c r="L51" i="9"/>
  <c r="F51" i="9"/>
  <c r="O51" i="9"/>
  <c r="K51" i="9"/>
  <c r="R51" i="9"/>
  <c r="N51" i="9"/>
  <c r="J51" i="9"/>
  <c r="Q51" i="9"/>
  <c r="M51" i="9"/>
  <c r="I51" i="9"/>
  <c r="Q51" i="8"/>
  <c r="M51" i="8"/>
  <c r="I51" i="8"/>
  <c r="P51" i="8"/>
  <c r="L51" i="8"/>
  <c r="F51" i="8"/>
  <c r="O51" i="8"/>
  <c r="K51" i="8"/>
  <c r="R51" i="8"/>
  <c r="N51" i="8"/>
  <c r="J51" i="8"/>
  <c r="Q51" i="7"/>
  <c r="M51" i="7"/>
  <c r="I51" i="7"/>
  <c r="P51" i="7"/>
  <c r="L51" i="7"/>
  <c r="F51" i="7"/>
  <c r="O51" i="7"/>
  <c r="K51" i="7"/>
  <c r="R51" i="7"/>
  <c r="N51" i="7"/>
  <c r="J51" i="7"/>
  <c r="O51" i="6"/>
  <c r="K51" i="6"/>
  <c r="R51" i="6"/>
  <c r="N51" i="6"/>
  <c r="J51" i="6"/>
  <c r="Q51" i="6"/>
  <c r="M51" i="6"/>
  <c r="I51" i="6"/>
  <c r="P51" i="6"/>
  <c r="L51" i="6"/>
  <c r="F51" i="6"/>
  <c r="P55" i="9"/>
  <c r="L55" i="9"/>
  <c r="F55" i="9"/>
  <c r="O55" i="9"/>
  <c r="K55" i="9"/>
  <c r="R55" i="9"/>
  <c r="N55" i="9"/>
  <c r="J55" i="9"/>
  <c r="Q55" i="9"/>
  <c r="M55" i="9"/>
  <c r="I55" i="9"/>
  <c r="Q55" i="8"/>
  <c r="M55" i="8"/>
  <c r="I55" i="8"/>
  <c r="P55" i="8"/>
  <c r="L55" i="8"/>
  <c r="F55" i="8"/>
  <c r="O55" i="8"/>
  <c r="K55" i="8"/>
  <c r="R55" i="8"/>
  <c r="N55" i="8"/>
  <c r="J55" i="8"/>
  <c r="Q55" i="7"/>
  <c r="M55" i="7"/>
  <c r="I55" i="7"/>
  <c r="P55" i="7"/>
  <c r="L55" i="7"/>
  <c r="F55" i="7"/>
  <c r="O55" i="7"/>
  <c r="K55" i="7"/>
  <c r="R55" i="7"/>
  <c r="N55" i="7"/>
  <c r="J55" i="7"/>
  <c r="O55" i="6"/>
  <c r="K55" i="6"/>
  <c r="R55" i="6"/>
  <c r="N55" i="6"/>
  <c r="J55" i="6"/>
  <c r="Q55" i="6"/>
  <c r="M55" i="6"/>
  <c r="I55" i="6"/>
  <c r="P55" i="6"/>
  <c r="L55" i="6"/>
  <c r="F55" i="6"/>
  <c r="P59" i="9"/>
  <c r="L59" i="9"/>
  <c r="F59" i="9"/>
  <c r="O59" i="9"/>
  <c r="K59" i="9"/>
  <c r="R59" i="9"/>
  <c r="N59" i="9"/>
  <c r="J59" i="9"/>
  <c r="Q59" i="9"/>
  <c r="M59" i="9"/>
  <c r="I59" i="9"/>
  <c r="Q59" i="8"/>
  <c r="M59" i="8"/>
  <c r="I59" i="8"/>
  <c r="P59" i="8"/>
  <c r="L59" i="8"/>
  <c r="F59" i="8"/>
  <c r="O59" i="8"/>
  <c r="K59" i="8"/>
  <c r="R59" i="8"/>
  <c r="N59" i="8"/>
  <c r="J59" i="8"/>
  <c r="Q59" i="7"/>
  <c r="M59" i="7"/>
  <c r="I59" i="7"/>
  <c r="P59" i="7"/>
  <c r="L59" i="7"/>
  <c r="F59" i="7"/>
  <c r="O59" i="7"/>
  <c r="K59" i="7"/>
  <c r="R59" i="7"/>
  <c r="N59" i="7"/>
  <c r="J59" i="7"/>
  <c r="R59" i="6"/>
  <c r="N59" i="6"/>
  <c r="J59" i="6"/>
  <c r="Q59" i="6"/>
  <c r="M59" i="6"/>
  <c r="I59" i="6"/>
  <c r="P59" i="6"/>
  <c r="L59" i="6"/>
  <c r="F59" i="6"/>
  <c r="O59" i="6"/>
  <c r="K59" i="6"/>
  <c r="P63" i="9"/>
  <c r="L63" i="9"/>
  <c r="F63" i="9"/>
  <c r="O63" i="9"/>
  <c r="K63" i="9"/>
  <c r="R63" i="9"/>
  <c r="N63" i="9"/>
  <c r="J63" i="9"/>
  <c r="Q63" i="9"/>
  <c r="M63" i="9"/>
  <c r="I63" i="9"/>
  <c r="R63" i="8"/>
  <c r="N63" i="8"/>
  <c r="J63" i="8"/>
  <c r="P63" i="8"/>
  <c r="L63" i="8"/>
  <c r="F63" i="8"/>
  <c r="Q63" i="8"/>
  <c r="I63" i="8"/>
  <c r="O63" i="8"/>
  <c r="M63" i="8"/>
  <c r="K63" i="8"/>
  <c r="Q63" i="7"/>
  <c r="M63" i="7"/>
  <c r="I63" i="7"/>
  <c r="P63" i="7"/>
  <c r="L63" i="7"/>
  <c r="F63" i="7"/>
  <c r="O63" i="7"/>
  <c r="K63" i="7"/>
  <c r="R63" i="7"/>
  <c r="N63" i="7"/>
  <c r="J63" i="7"/>
  <c r="R63" i="6"/>
  <c r="N63" i="6"/>
  <c r="J63" i="6"/>
  <c r="Q63" i="6"/>
  <c r="M63" i="6"/>
  <c r="I63" i="6"/>
  <c r="P63" i="6"/>
  <c r="L63" i="6"/>
  <c r="F63" i="6"/>
  <c r="O63" i="6"/>
  <c r="K63" i="6"/>
  <c r="P67" i="9"/>
  <c r="L67" i="9"/>
  <c r="F67" i="9"/>
  <c r="Q67" i="9"/>
  <c r="M67" i="9"/>
  <c r="I67" i="9"/>
  <c r="N67" i="9"/>
  <c r="K67" i="9"/>
  <c r="R67" i="9"/>
  <c r="J67" i="9"/>
  <c r="O67" i="9"/>
  <c r="O67" i="8"/>
  <c r="K67" i="8"/>
  <c r="R67" i="8"/>
  <c r="N67" i="8"/>
  <c r="J67" i="8"/>
  <c r="Q67" i="8"/>
  <c r="M67" i="8"/>
  <c r="I67" i="8"/>
  <c r="P67" i="8"/>
  <c r="L67" i="8"/>
  <c r="F67" i="8"/>
  <c r="Q67" i="7"/>
  <c r="M67" i="7"/>
  <c r="I67" i="7"/>
  <c r="P67" i="7"/>
  <c r="L67" i="7"/>
  <c r="F67" i="7"/>
  <c r="O67" i="7"/>
  <c r="K67" i="7"/>
  <c r="R67" i="7"/>
  <c r="N67" i="7"/>
  <c r="J67" i="7"/>
  <c r="R67" i="6"/>
  <c r="N67" i="6"/>
  <c r="J67" i="6"/>
  <c r="Q67" i="6"/>
  <c r="M67" i="6"/>
  <c r="I67" i="6"/>
  <c r="P67" i="6"/>
  <c r="L67" i="6"/>
  <c r="F67" i="6"/>
  <c r="O67" i="6"/>
  <c r="K67" i="6"/>
  <c r="P71" i="9"/>
  <c r="L71" i="9"/>
  <c r="F71" i="9"/>
  <c r="Q71" i="9"/>
  <c r="M71" i="9"/>
  <c r="I71" i="9"/>
  <c r="N71" i="9"/>
  <c r="K71" i="9"/>
  <c r="R71" i="9"/>
  <c r="J71" i="9"/>
  <c r="O71" i="9"/>
  <c r="O71" i="8"/>
  <c r="K71" i="8"/>
  <c r="R71" i="8"/>
  <c r="N71" i="8"/>
  <c r="J71" i="8"/>
  <c r="Q71" i="8"/>
  <c r="M71" i="8"/>
  <c r="I71" i="8"/>
  <c r="P71" i="8"/>
  <c r="L71" i="8"/>
  <c r="F71" i="8"/>
  <c r="Q71" i="7"/>
  <c r="M71" i="7"/>
  <c r="I71" i="7"/>
  <c r="P71" i="7"/>
  <c r="L71" i="7"/>
  <c r="F71" i="7"/>
  <c r="O71" i="7"/>
  <c r="K71" i="7"/>
  <c r="R71" i="7"/>
  <c r="N71" i="7"/>
  <c r="J71" i="7"/>
  <c r="R71" i="6"/>
  <c r="N71" i="6"/>
  <c r="J71" i="6"/>
  <c r="Q71" i="6"/>
  <c r="M71" i="6"/>
  <c r="I71" i="6"/>
  <c r="P71" i="6"/>
  <c r="L71" i="6"/>
  <c r="F71" i="6"/>
  <c r="O71" i="6"/>
  <c r="K71" i="6"/>
  <c r="P75" i="9"/>
  <c r="L75" i="9"/>
  <c r="F75" i="9"/>
  <c r="O75" i="9"/>
  <c r="K75" i="9"/>
  <c r="Q75" i="9"/>
  <c r="M75" i="9"/>
  <c r="I75" i="9"/>
  <c r="R75" i="9"/>
  <c r="N75" i="9"/>
  <c r="J75" i="9"/>
  <c r="O75" i="8"/>
  <c r="K75" i="8"/>
  <c r="R75" i="8"/>
  <c r="N75" i="8"/>
  <c r="J75" i="8"/>
  <c r="Q75" i="8"/>
  <c r="M75" i="8"/>
  <c r="I75" i="8"/>
  <c r="P75" i="8"/>
  <c r="L75" i="8"/>
  <c r="F75" i="8"/>
  <c r="Q75" i="7"/>
  <c r="M75" i="7"/>
  <c r="I75" i="7"/>
  <c r="P75" i="7"/>
  <c r="L75" i="7"/>
  <c r="F75" i="7"/>
  <c r="O75" i="7"/>
  <c r="K75" i="7"/>
  <c r="R75" i="7"/>
  <c r="N75" i="7"/>
  <c r="J75" i="7"/>
  <c r="R75" i="6"/>
  <c r="N75" i="6"/>
  <c r="J75" i="6"/>
  <c r="Q75" i="6"/>
  <c r="M75" i="6"/>
  <c r="I75" i="6"/>
  <c r="P75" i="6"/>
  <c r="L75" i="6"/>
  <c r="F75" i="6"/>
  <c r="O75" i="6"/>
  <c r="K75" i="6"/>
  <c r="P79" i="9"/>
  <c r="L79" i="9"/>
  <c r="F79" i="9"/>
  <c r="O79" i="9"/>
  <c r="K79" i="9"/>
  <c r="R79" i="9"/>
  <c r="N79" i="9"/>
  <c r="J79" i="9"/>
  <c r="Q79" i="9"/>
  <c r="M79" i="9"/>
  <c r="I79" i="9"/>
  <c r="O79" i="8"/>
  <c r="K79" i="8"/>
  <c r="R79" i="8"/>
  <c r="N79" i="8"/>
  <c r="J79" i="8"/>
  <c r="Q79" i="8"/>
  <c r="M79" i="8"/>
  <c r="I79" i="8"/>
  <c r="P79" i="8"/>
  <c r="L79" i="8"/>
  <c r="F79" i="8"/>
  <c r="Q79" i="7"/>
  <c r="M79" i="7"/>
  <c r="I79" i="7"/>
  <c r="P79" i="7"/>
  <c r="L79" i="7"/>
  <c r="F79" i="7"/>
  <c r="O79" i="7"/>
  <c r="K79" i="7"/>
  <c r="R79" i="7"/>
  <c r="N79" i="7"/>
  <c r="J79" i="7"/>
  <c r="R79" i="6"/>
  <c r="N79" i="6"/>
  <c r="J79" i="6"/>
  <c r="Q79" i="6"/>
  <c r="M79" i="6"/>
  <c r="I79" i="6"/>
  <c r="P79" i="6"/>
  <c r="L79" i="6"/>
  <c r="F79" i="6"/>
  <c r="O79" i="6"/>
  <c r="K79" i="6"/>
  <c r="P83" i="9"/>
  <c r="L83" i="9"/>
  <c r="F83" i="9"/>
  <c r="O83" i="9"/>
  <c r="K83" i="9"/>
  <c r="R83" i="9"/>
  <c r="N83" i="9"/>
  <c r="J83" i="9"/>
  <c r="Q83" i="9"/>
  <c r="M83" i="9"/>
  <c r="I83" i="9"/>
  <c r="O83" i="8"/>
  <c r="K83" i="8"/>
  <c r="R83" i="8"/>
  <c r="N83" i="8"/>
  <c r="J83" i="8"/>
  <c r="Q83" i="8"/>
  <c r="M83" i="8"/>
  <c r="I83" i="8"/>
  <c r="P83" i="8"/>
  <c r="L83" i="8"/>
  <c r="F83" i="8"/>
  <c r="Q83" i="7"/>
  <c r="M83" i="7"/>
  <c r="I83" i="7"/>
  <c r="P83" i="7"/>
  <c r="L83" i="7"/>
  <c r="F83" i="7"/>
  <c r="O83" i="7"/>
  <c r="K83" i="7"/>
  <c r="R83" i="7"/>
  <c r="N83" i="7"/>
  <c r="J83" i="7"/>
  <c r="R83" i="6"/>
  <c r="N83" i="6"/>
  <c r="J83" i="6"/>
  <c r="Q83" i="6"/>
  <c r="M83" i="6"/>
  <c r="I83" i="6"/>
  <c r="P83" i="6"/>
  <c r="L83" i="6"/>
  <c r="F83" i="6"/>
  <c r="O83" i="6"/>
  <c r="K83" i="6"/>
  <c r="P87" i="9"/>
  <c r="L87" i="9"/>
  <c r="F87" i="9"/>
  <c r="O87" i="9"/>
  <c r="K87" i="9"/>
  <c r="R87" i="9"/>
  <c r="N87" i="9"/>
  <c r="J87" i="9"/>
  <c r="Q87" i="9"/>
  <c r="M87" i="9"/>
  <c r="I87" i="9"/>
  <c r="O87" i="8"/>
  <c r="K87" i="8"/>
  <c r="R87" i="8"/>
  <c r="N87" i="8"/>
  <c r="J87" i="8"/>
  <c r="Q87" i="8"/>
  <c r="M87" i="8"/>
  <c r="I87" i="8"/>
  <c r="P87" i="8"/>
  <c r="L87" i="8"/>
  <c r="F87" i="8"/>
  <c r="Q87" i="7"/>
  <c r="M87" i="7"/>
  <c r="I87" i="7"/>
  <c r="P87" i="7"/>
  <c r="L87" i="7"/>
  <c r="F87" i="7"/>
  <c r="O87" i="7"/>
  <c r="K87" i="7"/>
  <c r="R87" i="7"/>
  <c r="N87" i="7"/>
  <c r="J87" i="7"/>
  <c r="R87" i="6"/>
  <c r="N87" i="6"/>
  <c r="J87" i="6"/>
  <c r="Q87" i="6"/>
  <c r="M87" i="6"/>
  <c r="I87" i="6"/>
  <c r="P87" i="6"/>
  <c r="L87" i="6"/>
  <c r="F87" i="6"/>
  <c r="O87" i="6"/>
  <c r="K87" i="6"/>
  <c r="P91" i="9"/>
  <c r="L91" i="9"/>
  <c r="F91" i="9"/>
  <c r="O91" i="9"/>
  <c r="K91" i="9"/>
  <c r="R91" i="9"/>
  <c r="N91" i="9"/>
  <c r="J91" i="9"/>
  <c r="Q91" i="9"/>
  <c r="M91" i="9"/>
  <c r="I91" i="9"/>
  <c r="O91" i="8"/>
  <c r="K91" i="8"/>
  <c r="R91" i="8"/>
  <c r="N91" i="8"/>
  <c r="J91" i="8"/>
  <c r="Q91" i="8"/>
  <c r="M91" i="8"/>
  <c r="I91" i="8"/>
  <c r="P91" i="8"/>
  <c r="L91" i="8"/>
  <c r="F91" i="8"/>
  <c r="Q91" i="7"/>
  <c r="M91" i="7"/>
  <c r="I91" i="7"/>
  <c r="P91" i="7"/>
  <c r="L91" i="7"/>
  <c r="F91" i="7"/>
  <c r="O91" i="7"/>
  <c r="K91" i="7"/>
  <c r="R91" i="7"/>
  <c r="N91" i="7"/>
  <c r="J91" i="7"/>
  <c r="R91" i="6"/>
  <c r="N91" i="6"/>
  <c r="J91" i="6"/>
  <c r="Q91" i="6"/>
  <c r="M91" i="6"/>
  <c r="I91" i="6"/>
  <c r="P91" i="6"/>
  <c r="L91" i="6"/>
  <c r="F91" i="6"/>
  <c r="O91" i="6"/>
  <c r="K91" i="6"/>
  <c r="P95" i="9"/>
  <c r="L95" i="9"/>
  <c r="F95" i="9"/>
  <c r="O95" i="9"/>
  <c r="K95" i="9"/>
  <c r="R95" i="9"/>
  <c r="N95" i="9"/>
  <c r="J95" i="9"/>
  <c r="Q95" i="9"/>
  <c r="M95" i="9"/>
  <c r="I95" i="9"/>
  <c r="O95" i="8"/>
  <c r="K95" i="8"/>
  <c r="R95" i="8"/>
  <c r="N95" i="8"/>
  <c r="J95" i="8"/>
  <c r="Q95" i="8"/>
  <c r="M95" i="8"/>
  <c r="I95" i="8"/>
  <c r="P95" i="8"/>
  <c r="L95" i="8"/>
  <c r="F95" i="8"/>
  <c r="Q95" i="7"/>
  <c r="M95" i="7"/>
  <c r="I95" i="7"/>
  <c r="P95" i="7"/>
  <c r="L95" i="7"/>
  <c r="F95" i="7"/>
  <c r="O95" i="7"/>
  <c r="K95" i="7"/>
  <c r="R95" i="7"/>
  <c r="N95" i="7"/>
  <c r="J95" i="7"/>
  <c r="R95" i="6"/>
  <c r="N95" i="6"/>
  <c r="J95" i="6"/>
  <c r="Q95" i="6"/>
  <c r="M95" i="6"/>
  <c r="I95" i="6"/>
  <c r="P95" i="6"/>
  <c r="L95" i="6"/>
  <c r="F95" i="6"/>
  <c r="O95" i="6"/>
  <c r="K95" i="6"/>
  <c r="P99" i="9"/>
  <c r="L99" i="9"/>
  <c r="F99" i="9"/>
  <c r="O99" i="9"/>
  <c r="K99" i="9"/>
  <c r="R99" i="9"/>
  <c r="N99" i="9"/>
  <c r="J99" i="9"/>
  <c r="Q99" i="9"/>
  <c r="M99" i="9"/>
  <c r="I99" i="9"/>
  <c r="O99" i="8"/>
  <c r="K99" i="8"/>
  <c r="R99" i="8"/>
  <c r="N99" i="8"/>
  <c r="J99" i="8"/>
  <c r="Q99" i="8"/>
  <c r="M99" i="8"/>
  <c r="I99" i="8"/>
  <c r="P99" i="8"/>
  <c r="L99" i="8"/>
  <c r="F99" i="8"/>
  <c r="R99" i="7"/>
  <c r="N99" i="7"/>
  <c r="J99" i="7"/>
  <c r="P99" i="7"/>
  <c r="L99" i="7"/>
  <c r="F99" i="7"/>
  <c r="O99" i="7"/>
  <c r="M99" i="7"/>
  <c r="K99" i="7"/>
  <c r="Q99" i="7"/>
  <c r="I99" i="7"/>
  <c r="R99" i="6"/>
  <c r="N99" i="6"/>
  <c r="J99" i="6"/>
  <c r="Q99" i="6"/>
  <c r="M99" i="6"/>
  <c r="I99" i="6"/>
  <c r="P99" i="6"/>
  <c r="L99" i="6"/>
  <c r="F99" i="6"/>
  <c r="O99" i="6"/>
  <c r="K99" i="6"/>
  <c r="P103" i="9"/>
  <c r="L103" i="9"/>
  <c r="F103" i="9"/>
  <c r="O103" i="9"/>
  <c r="K103" i="9"/>
  <c r="R103" i="9"/>
  <c r="N103" i="9"/>
  <c r="J103" i="9"/>
  <c r="Q103" i="9"/>
  <c r="M103" i="9"/>
  <c r="I103" i="9"/>
  <c r="O103" i="8"/>
  <c r="K103" i="8"/>
  <c r="R103" i="8"/>
  <c r="N103" i="8"/>
  <c r="J103" i="8"/>
  <c r="Q103" i="8"/>
  <c r="M103" i="8"/>
  <c r="I103" i="8"/>
  <c r="P103" i="8"/>
  <c r="L103" i="8"/>
  <c r="F103" i="8"/>
  <c r="R103" i="7"/>
  <c r="N103" i="7"/>
  <c r="J103" i="7"/>
  <c r="P103" i="7"/>
  <c r="L103" i="7"/>
  <c r="F103" i="7"/>
  <c r="O103" i="7"/>
  <c r="M103" i="7"/>
  <c r="K103" i="7"/>
  <c r="Q103" i="7"/>
  <c r="I103" i="7"/>
  <c r="R103" i="6"/>
  <c r="N103" i="6"/>
  <c r="J103" i="6"/>
  <c r="Q103" i="6"/>
  <c r="M103" i="6"/>
  <c r="I103" i="6"/>
  <c r="P103" i="6"/>
  <c r="L103" i="6"/>
  <c r="F103" i="6"/>
  <c r="O103" i="6"/>
  <c r="K103" i="6"/>
  <c r="P107" i="9"/>
  <c r="L107" i="9"/>
  <c r="F107" i="9"/>
  <c r="O107" i="9"/>
  <c r="K107" i="9"/>
  <c r="R107" i="9"/>
  <c r="N107" i="9"/>
  <c r="J107" i="9"/>
  <c r="Q107" i="9"/>
  <c r="M107" i="9"/>
  <c r="I107" i="9"/>
  <c r="O107" i="8"/>
  <c r="K107" i="8"/>
  <c r="R107" i="8"/>
  <c r="N107" i="8"/>
  <c r="J107" i="8"/>
  <c r="Q107" i="8"/>
  <c r="M107" i="8"/>
  <c r="I107" i="8"/>
  <c r="P107" i="8"/>
  <c r="L107" i="8"/>
  <c r="F107" i="8"/>
  <c r="R107" i="7"/>
  <c r="N107" i="7"/>
  <c r="J107" i="7"/>
  <c r="P107" i="7"/>
  <c r="L107" i="7"/>
  <c r="F107" i="7"/>
  <c r="O107" i="7"/>
  <c r="M107" i="7"/>
  <c r="K107" i="7"/>
  <c r="Q107" i="7"/>
  <c r="I107" i="7"/>
  <c r="R107" i="6"/>
  <c r="N107" i="6"/>
  <c r="J107" i="6"/>
  <c r="Q107" i="6"/>
  <c r="M107" i="6"/>
  <c r="I107" i="6"/>
  <c r="P107" i="6"/>
  <c r="L107" i="6"/>
  <c r="F107" i="6"/>
  <c r="O107" i="6"/>
  <c r="K107" i="6"/>
  <c r="P111" i="9"/>
  <c r="L111" i="9"/>
  <c r="F111" i="9"/>
  <c r="O111" i="9"/>
  <c r="K111" i="9"/>
  <c r="R111" i="9"/>
  <c r="N111" i="9"/>
  <c r="J111" i="9"/>
  <c r="Q111" i="9"/>
  <c r="M111" i="9"/>
  <c r="I111" i="9"/>
  <c r="O111" i="8"/>
  <c r="K111" i="8"/>
  <c r="R111" i="8"/>
  <c r="N111" i="8"/>
  <c r="J111" i="8"/>
  <c r="Q111" i="8"/>
  <c r="M111" i="8"/>
  <c r="I111" i="8"/>
  <c r="P111" i="8"/>
  <c r="L111" i="8"/>
  <c r="F111" i="8"/>
  <c r="R111" i="7"/>
  <c r="N111" i="7"/>
  <c r="J111" i="7"/>
  <c r="P111" i="7"/>
  <c r="L111" i="7"/>
  <c r="F111" i="7"/>
  <c r="O111" i="7"/>
  <c r="M111" i="7"/>
  <c r="K111" i="7"/>
  <c r="Q111" i="7"/>
  <c r="I111" i="7"/>
  <c r="R111" i="6"/>
  <c r="N111" i="6"/>
  <c r="J111" i="6"/>
  <c r="Q111" i="6"/>
  <c r="M111" i="6"/>
  <c r="I111" i="6"/>
  <c r="P111" i="6"/>
  <c r="L111" i="6"/>
  <c r="F111" i="6"/>
  <c r="O111" i="6"/>
  <c r="K111" i="6"/>
  <c r="P115" i="9"/>
  <c r="L115" i="9"/>
  <c r="F115" i="9"/>
  <c r="O115" i="9"/>
  <c r="K115" i="9"/>
  <c r="R115" i="9"/>
  <c r="N115" i="9"/>
  <c r="J115" i="9"/>
  <c r="Q115" i="9"/>
  <c r="M115" i="9"/>
  <c r="I115" i="9"/>
  <c r="O115" i="8"/>
  <c r="K115" i="8"/>
  <c r="R115" i="8"/>
  <c r="N115" i="8"/>
  <c r="J115" i="8"/>
  <c r="Q115" i="8"/>
  <c r="M115" i="8"/>
  <c r="I115" i="8"/>
  <c r="P115" i="8"/>
  <c r="L115" i="8"/>
  <c r="F115" i="8"/>
  <c r="O115" i="7"/>
  <c r="K115" i="7"/>
  <c r="R115" i="7"/>
  <c r="N115" i="7"/>
  <c r="J115" i="7"/>
  <c r="Q115" i="7"/>
  <c r="M115" i="7"/>
  <c r="I115" i="7"/>
  <c r="P115" i="7"/>
  <c r="L115" i="7"/>
  <c r="F115" i="7"/>
  <c r="R115" i="6"/>
  <c r="N115" i="6"/>
  <c r="J115" i="6"/>
  <c r="Q115" i="6"/>
  <c r="M115" i="6"/>
  <c r="I115" i="6"/>
  <c r="P115" i="6"/>
  <c r="L115" i="6"/>
  <c r="F115" i="6"/>
  <c r="O115" i="6"/>
  <c r="K115" i="6"/>
  <c r="P119" i="9"/>
  <c r="L119" i="9"/>
  <c r="F119" i="9"/>
  <c r="O119" i="9"/>
  <c r="K119" i="9"/>
  <c r="R119" i="9"/>
  <c r="N119" i="9"/>
  <c r="J119" i="9"/>
  <c r="Q119" i="9"/>
  <c r="M119" i="9"/>
  <c r="I119" i="9"/>
  <c r="O119" i="8"/>
  <c r="K119" i="8"/>
  <c r="R119" i="8"/>
  <c r="N119" i="8"/>
  <c r="J119" i="8"/>
  <c r="Q119" i="8"/>
  <c r="M119" i="8"/>
  <c r="I119" i="8"/>
  <c r="P119" i="8"/>
  <c r="L119" i="8"/>
  <c r="F119" i="8"/>
  <c r="O119" i="7"/>
  <c r="K119" i="7"/>
  <c r="R119" i="7"/>
  <c r="N119" i="7"/>
  <c r="J119" i="7"/>
  <c r="Q119" i="7"/>
  <c r="M119" i="7"/>
  <c r="I119" i="7"/>
  <c r="P119" i="7"/>
  <c r="L119" i="7"/>
  <c r="F119" i="7"/>
  <c r="R119" i="6"/>
  <c r="N119" i="6"/>
  <c r="J119" i="6"/>
  <c r="Q119" i="6"/>
  <c r="M119" i="6"/>
  <c r="I119" i="6"/>
  <c r="P119" i="6"/>
  <c r="L119" i="6"/>
  <c r="F119" i="6"/>
  <c r="O119" i="6"/>
  <c r="K119" i="6"/>
  <c r="P123" i="9"/>
  <c r="L123" i="9"/>
  <c r="F123" i="9"/>
  <c r="O123" i="9"/>
  <c r="K123" i="9"/>
  <c r="R123" i="9"/>
  <c r="N123" i="9"/>
  <c r="J123" i="9"/>
  <c r="Q123" i="9"/>
  <c r="M123" i="9"/>
  <c r="I123" i="9"/>
  <c r="O123" i="8"/>
  <c r="K123" i="8"/>
  <c r="R123" i="8"/>
  <c r="N123" i="8"/>
  <c r="J123" i="8"/>
  <c r="Q123" i="8"/>
  <c r="M123" i="8"/>
  <c r="I123" i="8"/>
  <c r="P123" i="8"/>
  <c r="L123" i="8"/>
  <c r="F123" i="8"/>
  <c r="O123" i="7"/>
  <c r="K123" i="7"/>
  <c r="R123" i="7"/>
  <c r="N123" i="7"/>
  <c r="J123" i="7"/>
  <c r="Q123" i="7"/>
  <c r="M123" i="7"/>
  <c r="I123" i="7"/>
  <c r="P123" i="7"/>
  <c r="L123" i="7"/>
  <c r="F123" i="7"/>
  <c r="R123" i="6"/>
  <c r="N123" i="6"/>
  <c r="J123" i="6"/>
  <c r="Q123" i="6"/>
  <c r="M123" i="6"/>
  <c r="I123" i="6"/>
  <c r="P123" i="6"/>
  <c r="L123" i="6"/>
  <c r="F123" i="6"/>
  <c r="O123" i="6"/>
  <c r="K123" i="6"/>
  <c r="P127" i="9"/>
  <c r="L127" i="9"/>
  <c r="F127" i="9"/>
  <c r="R127" i="9"/>
  <c r="N127" i="9"/>
  <c r="J127" i="9"/>
  <c r="M127" i="9"/>
  <c r="K127" i="9"/>
  <c r="Q127" i="9"/>
  <c r="I127" i="9"/>
  <c r="O127" i="9"/>
  <c r="O127" i="8"/>
  <c r="K127" i="8"/>
  <c r="R127" i="8"/>
  <c r="N127" i="8"/>
  <c r="J127" i="8"/>
  <c r="Q127" i="8"/>
  <c r="M127" i="8"/>
  <c r="I127" i="8"/>
  <c r="P127" i="8"/>
  <c r="L127" i="8"/>
  <c r="F127" i="8"/>
  <c r="O127" i="7"/>
  <c r="K127" i="7"/>
  <c r="R127" i="7"/>
  <c r="N127" i="7"/>
  <c r="J127" i="7"/>
  <c r="Q127" i="7"/>
  <c r="M127" i="7"/>
  <c r="I127" i="7"/>
  <c r="P127" i="7"/>
  <c r="L127" i="7"/>
  <c r="F127" i="7"/>
  <c r="R127" i="6"/>
  <c r="N127" i="6"/>
  <c r="J127" i="6"/>
  <c r="Q127" i="6"/>
  <c r="M127" i="6"/>
  <c r="I127" i="6"/>
  <c r="P127" i="6"/>
  <c r="L127" i="6"/>
  <c r="F127" i="6"/>
  <c r="O127" i="6"/>
  <c r="K127" i="6"/>
  <c r="P131" i="9"/>
  <c r="L131" i="9"/>
  <c r="F131" i="9"/>
  <c r="O131" i="9"/>
  <c r="K131" i="9"/>
  <c r="R131" i="9"/>
  <c r="N131" i="9"/>
  <c r="J131" i="9"/>
  <c r="I131" i="9"/>
  <c r="Q131" i="9"/>
  <c r="M131" i="9"/>
  <c r="O131" i="8"/>
  <c r="K131" i="8"/>
  <c r="R131" i="8"/>
  <c r="N131" i="8"/>
  <c r="J131" i="8"/>
  <c r="Q131" i="8"/>
  <c r="M131" i="8"/>
  <c r="I131" i="8"/>
  <c r="P131" i="8"/>
  <c r="L131" i="8"/>
  <c r="F131" i="8"/>
  <c r="O131" i="7"/>
  <c r="K131" i="7"/>
  <c r="R131" i="7"/>
  <c r="N131" i="7"/>
  <c r="J131" i="7"/>
  <c r="Q131" i="7"/>
  <c r="M131" i="7"/>
  <c r="I131" i="7"/>
  <c r="P131" i="7"/>
  <c r="L131" i="7"/>
  <c r="F131" i="7"/>
  <c r="R131" i="6"/>
  <c r="N131" i="6"/>
  <c r="J131" i="6"/>
  <c r="Q131" i="6"/>
  <c r="M131" i="6"/>
  <c r="I131" i="6"/>
  <c r="P131" i="6"/>
  <c r="L131" i="6"/>
  <c r="F131" i="6"/>
  <c r="O131" i="6"/>
  <c r="K131" i="6"/>
  <c r="E4" i="24"/>
  <c r="F134" i="12"/>
  <c r="F130" i="12"/>
  <c r="F126" i="12"/>
  <c r="F122" i="12"/>
  <c r="G122" i="34"/>
  <c r="F118" i="12"/>
  <c r="F114" i="12"/>
  <c r="F110" i="12"/>
  <c r="F106" i="12"/>
  <c r="G106" i="34"/>
  <c r="F102" i="12"/>
  <c r="F98" i="12"/>
  <c r="F94" i="12"/>
  <c r="F90" i="12"/>
  <c r="G90" i="34"/>
  <c r="F86" i="12"/>
  <c r="F82" i="12"/>
  <c r="F78" i="12"/>
  <c r="F74" i="12"/>
  <c r="G74" i="34"/>
  <c r="F70" i="12"/>
  <c r="F66" i="12"/>
  <c r="F62" i="12"/>
  <c r="F58" i="12"/>
  <c r="G58" i="34"/>
  <c r="F54" i="12"/>
  <c r="F50" i="12"/>
  <c r="F46" i="12"/>
  <c r="F42" i="12"/>
  <c r="G42" i="34"/>
  <c r="F38" i="12"/>
  <c r="F34" i="12"/>
  <c r="F30" i="12"/>
  <c r="F26" i="12"/>
  <c r="G26" i="34"/>
  <c r="F22" i="12"/>
  <c r="F18" i="12"/>
  <c r="F14" i="12"/>
  <c r="F10" i="12"/>
  <c r="G10" i="34"/>
  <c r="F6" i="12"/>
  <c r="G6" i="34"/>
  <c r="F2" i="12"/>
  <c r="F123" i="12"/>
  <c r="F119" i="12"/>
  <c r="G119" i="34"/>
  <c r="F111" i="12"/>
  <c r="F99" i="12"/>
  <c r="F87" i="12"/>
  <c r="F75" i="12"/>
  <c r="G75" i="34"/>
  <c r="F63" i="12"/>
  <c r="F51" i="12"/>
  <c r="F43" i="12"/>
  <c r="F31" i="12"/>
  <c r="G31" i="34"/>
  <c r="F23" i="12"/>
  <c r="F11" i="12"/>
  <c r="F133" i="12"/>
  <c r="F129" i="12"/>
  <c r="G129" i="34"/>
  <c r="F125" i="12"/>
  <c r="F121" i="12"/>
  <c r="F117" i="12"/>
  <c r="F113" i="12"/>
  <c r="G113" i="34"/>
  <c r="F109" i="12"/>
  <c r="F105" i="12"/>
  <c r="F101" i="12"/>
  <c r="F97" i="12"/>
  <c r="G97" i="34"/>
  <c r="F93" i="12"/>
  <c r="F89" i="12"/>
  <c r="F85" i="12"/>
  <c r="F81" i="12"/>
  <c r="G81" i="34"/>
  <c r="F77" i="12"/>
  <c r="F73" i="12"/>
  <c r="F69" i="12"/>
  <c r="F65" i="12"/>
  <c r="G65" i="34"/>
  <c r="F61" i="12"/>
  <c r="F57" i="12"/>
  <c r="F53" i="12"/>
  <c r="F49" i="12"/>
  <c r="G49" i="34"/>
  <c r="F45" i="12"/>
  <c r="F41" i="12"/>
  <c r="F37" i="12"/>
  <c r="F33" i="12"/>
  <c r="G33" i="34"/>
  <c r="F29" i="12"/>
  <c r="F25" i="12"/>
  <c r="F21" i="12"/>
  <c r="F17" i="12"/>
  <c r="G17" i="34"/>
  <c r="F13" i="12"/>
  <c r="F9" i="12"/>
  <c r="F5" i="12"/>
  <c r="F127" i="12"/>
  <c r="G127" i="34"/>
  <c r="F115" i="12"/>
  <c r="F107" i="12"/>
  <c r="F103" i="12"/>
  <c r="F91" i="12"/>
  <c r="G91" i="34"/>
  <c r="F83" i="12"/>
  <c r="F71" i="12"/>
  <c r="F59" i="12"/>
  <c r="F47" i="12"/>
  <c r="G47" i="34"/>
  <c r="F35" i="12"/>
  <c r="F15" i="12"/>
  <c r="F3" i="12"/>
  <c r="F132" i="12"/>
  <c r="G132" i="34"/>
  <c r="F128" i="12"/>
  <c r="F124" i="12"/>
  <c r="F120" i="12"/>
  <c r="F116" i="12"/>
  <c r="G116" i="34"/>
  <c r="F112" i="12"/>
  <c r="F108" i="12"/>
  <c r="F104" i="12"/>
  <c r="F100" i="12"/>
  <c r="G100" i="34"/>
  <c r="F96" i="12"/>
  <c r="F92" i="12"/>
  <c r="F88" i="12"/>
  <c r="F84" i="12"/>
  <c r="G84" i="34"/>
  <c r="F80" i="12"/>
  <c r="F76" i="12"/>
  <c r="F72" i="12"/>
  <c r="G72" i="34"/>
  <c r="F68" i="12"/>
  <c r="G68" i="34"/>
  <c r="F64" i="12"/>
  <c r="F60" i="12"/>
  <c r="F56" i="12"/>
  <c r="F52" i="12"/>
  <c r="G52" i="34"/>
  <c r="F48" i="12"/>
  <c r="F44" i="12"/>
  <c r="F40" i="12"/>
  <c r="F36" i="12"/>
  <c r="G36" i="34"/>
  <c r="F32" i="12"/>
  <c r="F28" i="12"/>
  <c r="G28" i="34"/>
  <c r="F24" i="12"/>
  <c r="F20" i="12"/>
  <c r="G20" i="34"/>
  <c r="F16" i="12"/>
  <c r="F12" i="12"/>
  <c r="F8" i="12"/>
  <c r="G8" i="34"/>
  <c r="F4" i="12"/>
  <c r="G4" i="34"/>
  <c r="F131" i="12"/>
  <c r="F95" i="12"/>
  <c r="F79" i="12"/>
  <c r="F67" i="12"/>
  <c r="G67" i="34"/>
  <c r="F55" i="12"/>
  <c r="F39" i="12"/>
  <c r="F27" i="12"/>
  <c r="F19" i="12"/>
  <c r="G19" i="34"/>
  <c r="F7" i="12"/>
  <c r="G2" i="34"/>
  <c r="C134" i="12"/>
  <c r="G133" i="34"/>
  <c r="G131" i="34"/>
  <c r="G130" i="34"/>
  <c r="G128" i="34"/>
  <c r="G126" i="34"/>
  <c r="G125" i="34"/>
  <c r="G124" i="34"/>
  <c r="G123" i="34"/>
  <c r="G121" i="34"/>
  <c r="G120" i="34"/>
  <c r="G118" i="34"/>
  <c r="G117" i="34"/>
  <c r="G115" i="34"/>
  <c r="G114" i="34"/>
  <c r="G112" i="34"/>
  <c r="G111" i="34"/>
  <c r="G110" i="34"/>
  <c r="G109" i="34"/>
  <c r="G108" i="34"/>
  <c r="G107" i="34"/>
  <c r="G105" i="34"/>
  <c r="G104" i="34"/>
  <c r="G103" i="34"/>
  <c r="G102" i="34"/>
  <c r="G101" i="34"/>
  <c r="G99" i="34"/>
  <c r="G98" i="34"/>
  <c r="G96" i="34"/>
  <c r="G95" i="34"/>
  <c r="C130" i="12"/>
  <c r="C126" i="12"/>
  <c r="C122" i="12"/>
  <c r="C118" i="12"/>
  <c r="C114" i="12"/>
  <c r="C110" i="12"/>
  <c r="C106" i="12"/>
  <c r="C102" i="12"/>
  <c r="C98" i="12"/>
  <c r="G94" i="34"/>
  <c r="C93" i="12"/>
  <c r="C92" i="12"/>
  <c r="C91" i="12"/>
  <c r="C90" i="12"/>
  <c r="C89" i="12"/>
  <c r="C88" i="12"/>
  <c r="C87" i="12"/>
  <c r="C86" i="12"/>
  <c r="C85" i="12"/>
  <c r="C84" i="12"/>
  <c r="C83" i="12"/>
  <c r="C82" i="12"/>
  <c r="C81" i="12"/>
  <c r="C80" i="12"/>
  <c r="C79" i="12"/>
  <c r="C78" i="12"/>
  <c r="C77" i="12"/>
  <c r="C76" i="12"/>
  <c r="C75" i="12"/>
  <c r="C74" i="12"/>
  <c r="C73" i="12"/>
  <c r="C72" i="12"/>
  <c r="C71" i="12"/>
  <c r="C70" i="12"/>
  <c r="C69" i="12"/>
  <c r="C68" i="12"/>
  <c r="C67" i="12"/>
  <c r="C66" i="12"/>
  <c r="C65" i="12"/>
  <c r="C64" i="12"/>
  <c r="C63" i="12"/>
  <c r="C62" i="12"/>
  <c r="C61" i="12"/>
  <c r="C60" i="12"/>
  <c r="C59" i="12"/>
  <c r="C58" i="12"/>
  <c r="C57" i="12"/>
  <c r="C56" i="12"/>
  <c r="C55" i="12"/>
  <c r="C54" i="12"/>
  <c r="C53" i="12"/>
  <c r="C52" i="12"/>
  <c r="C51" i="12"/>
  <c r="C50" i="12"/>
  <c r="C49" i="12"/>
  <c r="C48" i="12"/>
  <c r="C47" i="12"/>
  <c r="C46" i="12"/>
  <c r="C45" i="12"/>
  <c r="C44" i="12"/>
  <c r="C43" i="12"/>
  <c r="C42" i="12"/>
  <c r="C41" i="12"/>
  <c r="C40" i="12"/>
  <c r="C39" i="12"/>
  <c r="C38" i="12"/>
  <c r="C37" i="12"/>
  <c r="C36" i="12"/>
  <c r="C35" i="12"/>
  <c r="C34" i="12"/>
  <c r="C33" i="12"/>
  <c r="C32" i="12"/>
  <c r="C31" i="12"/>
  <c r="C30" i="12"/>
  <c r="C29" i="12"/>
  <c r="C28" i="12"/>
  <c r="C27" i="12"/>
  <c r="C26" i="12"/>
  <c r="C25" i="12"/>
  <c r="C24" i="12"/>
  <c r="C23" i="12"/>
  <c r="C22" i="12"/>
  <c r="C21" i="12"/>
  <c r="C20" i="12"/>
  <c r="C19" i="12"/>
  <c r="C18" i="12"/>
  <c r="C17" i="12"/>
  <c r="C16" i="12"/>
  <c r="C15" i="12"/>
  <c r="C14" i="12"/>
  <c r="C13" i="12"/>
  <c r="C12" i="12"/>
  <c r="C11" i="12"/>
  <c r="C10" i="12"/>
  <c r="C9" i="12"/>
  <c r="C8" i="12"/>
  <c r="C7" i="12"/>
  <c r="C6" i="12"/>
  <c r="C5" i="12"/>
  <c r="C4" i="12"/>
  <c r="C3" i="12"/>
  <c r="C131" i="12"/>
  <c r="C123" i="12"/>
  <c r="C115" i="12"/>
  <c r="C107" i="12"/>
  <c r="C95" i="12"/>
  <c r="C2" i="12"/>
  <c r="D2" i="34"/>
  <c r="C133" i="12"/>
  <c r="C129" i="12"/>
  <c r="C125" i="12"/>
  <c r="C121" i="12"/>
  <c r="C117" i="12"/>
  <c r="C113" i="12"/>
  <c r="C109" i="12"/>
  <c r="C105" i="12"/>
  <c r="C101" i="12"/>
  <c r="C97" i="12"/>
  <c r="C94" i="12"/>
  <c r="G92" i="34"/>
  <c r="G89" i="34"/>
  <c r="G88" i="34"/>
  <c r="G87" i="34"/>
  <c r="G86" i="34"/>
  <c r="G85" i="34"/>
  <c r="G83" i="34"/>
  <c r="G82" i="34"/>
  <c r="G80" i="34"/>
  <c r="G79" i="34"/>
  <c r="G78" i="34"/>
  <c r="G77" i="34"/>
  <c r="G76" i="34"/>
  <c r="G73" i="34"/>
  <c r="G71" i="34"/>
  <c r="G70" i="34"/>
  <c r="G69" i="34"/>
  <c r="G66" i="34"/>
  <c r="G64" i="34"/>
  <c r="G63" i="34"/>
  <c r="G62" i="34"/>
  <c r="G61" i="34"/>
  <c r="G60" i="34"/>
  <c r="G59" i="34"/>
  <c r="G57" i="34"/>
  <c r="G56" i="34"/>
  <c r="G55" i="34"/>
  <c r="G54" i="34"/>
  <c r="G53" i="34"/>
  <c r="G51" i="34"/>
  <c r="G50" i="34"/>
  <c r="G48" i="34"/>
  <c r="G46" i="34"/>
  <c r="G45" i="34"/>
  <c r="G44" i="34"/>
  <c r="G43" i="34"/>
  <c r="G41" i="34"/>
  <c r="G40" i="34"/>
  <c r="G39" i="34"/>
  <c r="G38" i="34"/>
  <c r="G37" i="34"/>
  <c r="G35" i="34"/>
  <c r="G34" i="34"/>
  <c r="G32" i="34"/>
  <c r="G30" i="34"/>
  <c r="G29" i="34"/>
  <c r="G27" i="34"/>
  <c r="G25" i="34"/>
  <c r="G24" i="34"/>
  <c r="G23" i="34"/>
  <c r="G22" i="34"/>
  <c r="G21" i="34"/>
  <c r="G18" i="34"/>
  <c r="G16" i="34"/>
  <c r="G15" i="34"/>
  <c r="G14" i="34"/>
  <c r="G13" i="34"/>
  <c r="G12" i="34"/>
  <c r="G11" i="34"/>
  <c r="G9" i="34"/>
  <c r="G7" i="34"/>
  <c r="G5" i="34"/>
  <c r="G3" i="34"/>
  <c r="G134" i="34"/>
  <c r="C119" i="12"/>
  <c r="C111" i="12"/>
  <c r="C103" i="12"/>
  <c r="C99" i="12"/>
  <c r="C132" i="12"/>
  <c r="C128" i="12"/>
  <c r="C124" i="12"/>
  <c r="C120" i="12"/>
  <c r="C116" i="12"/>
  <c r="C112" i="12"/>
  <c r="C108" i="12"/>
  <c r="C104" i="12"/>
  <c r="C100" i="12"/>
  <c r="C96" i="12"/>
  <c r="G93" i="34"/>
  <c r="C127" i="12"/>
  <c r="K10" i="24"/>
  <c r="H10" i="24"/>
  <c r="K11" i="24"/>
  <c r="H11" i="24"/>
  <c r="C91" i="14"/>
  <c r="C134" i="14"/>
  <c r="C133" i="14"/>
  <c r="C132" i="14"/>
  <c r="C131" i="14"/>
  <c r="C130" i="14"/>
  <c r="C129" i="14"/>
  <c r="C128" i="14"/>
  <c r="C127" i="14"/>
  <c r="C126" i="14"/>
  <c r="C125" i="14"/>
  <c r="C124" i="14"/>
  <c r="C123" i="14"/>
  <c r="C122" i="14"/>
  <c r="C121" i="14"/>
  <c r="F134" i="14"/>
  <c r="F130" i="14"/>
  <c r="F126" i="14"/>
  <c r="F122" i="14"/>
  <c r="C90" i="14"/>
  <c r="C89" i="14"/>
  <c r="C88" i="14"/>
  <c r="C87" i="14"/>
  <c r="C86" i="14"/>
  <c r="C85" i="14"/>
  <c r="C84" i="14"/>
  <c r="C83" i="14"/>
  <c r="C82" i="14"/>
  <c r="C81" i="14"/>
  <c r="C80" i="14"/>
  <c r="C79" i="14"/>
  <c r="C78" i="14"/>
  <c r="C77" i="14"/>
  <c r="C76" i="14"/>
  <c r="C75" i="14"/>
  <c r="C74" i="14"/>
  <c r="C73" i="14"/>
  <c r="C72" i="14"/>
  <c r="C71" i="14"/>
  <c r="C70" i="14"/>
  <c r="C69" i="14"/>
  <c r="C68" i="14"/>
  <c r="C67" i="14"/>
  <c r="C66" i="14"/>
  <c r="C65" i="14"/>
  <c r="C64" i="14"/>
  <c r="C63" i="14"/>
  <c r="C62" i="14"/>
  <c r="C61" i="14"/>
  <c r="C60" i="14"/>
  <c r="C59" i="14"/>
  <c r="C58" i="14"/>
  <c r="C57" i="14"/>
  <c r="C56" i="14"/>
  <c r="C55" i="14"/>
  <c r="C54" i="14"/>
  <c r="C53" i="14"/>
  <c r="C52" i="14"/>
  <c r="C51" i="14"/>
  <c r="C50" i="14"/>
  <c r="C49" i="14"/>
  <c r="C48" i="14"/>
  <c r="C47" i="14"/>
  <c r="C46" i="14"/>
  <c r="C45" i="14"/>
  <c r="C44" i="14"/>
  <c r="C43" i="14"/>
  <c r="C42" i="14"/>
  <c r="C41" i="14"/>
  <c r="C40" i="14"/>
  <c r="C39" i="14"/>
  <c r="C38" i="14"/>
  <c r="C37" i="14"/>
  <c r="C36" i="14"/>
  <c r="C35" i="14"/>
  <c r="C34" i="14"/>
  <c r="C33" i="14"/>
  <c r="C32" i="14"/>
  <c r="C31" i="14"/>
  <c r="C30" i="14"/>
  <c r="C29" i="14"/>
  <c r="C28" i="14"/>
  <c r="C27" i="14"/>
  <c r="C26" i="14"/>
  <c r="C25" i="14"/>
  <c r="C24" i="14"/>
  <c r="C23" i="14"/>
  <c r="C22" i="14"/>
  <c r="C21" i="14"/>
  <c r="C20" i="14"/>
  <c r="C19" i="14"/>
  <c r="C18" i="14"/>
  <c r="C17" i="14"/>
  <c r="C16" i="14"/>
  <c r="C15" i="14"/>
  <c r="C14" i="14"/>
  <c r="C13" i="14"/>
  <c r="C12" i="14"/>
  <c r="C11" i="14"/>
  <c r="C10" i="14"/>
  <c r="C9" i="14"/>
  <c r="C8" i="14"/>
  <c r="C7" i="14"/>
  <c r="C6" i="14"/>
  <c r="C5" i="14"/>
  <c r="C4" i="14"/>
  <c r="C2" i="14"/>
  <c r="C3" i="14"/>
  <c r="F131" i="14"/>
  <c r="F127" i="14"/>
  <c r="F123" i="14"/>
  <c r="C120" i="14"/>
  <c r="C119" i="14"/>
  <c r="C118" i="14"/>
  <c r="C117" i="14"/>
  <c r="C116" i="14"/>
  <c r="C115" i="14"/>
  <c r="C114" i="14"/>
  <c r="C113" i="14"/>
  <c r="C112" i="14"/>
  <c r="C111" i="14"/>
  <c r="C110" i="14"/>
  <c r="C109" i="14"/>
  <c r="C108" i="14"/>
  <c r="C107" i="14"/>
  <c r="C106" i="14"/>
  <c r="C105" i="14"/>
  <c r="C104" i="14"/>
  <c r="C103" i="14"/>
  <c r="C102" i="14"/>
  <c r="C101" i="14"/>
  <c r="C100" i="14"/>
  <c r="C99" i="14"/>
  <c r="C98" i="14"/>
  <c r="C97" i="14"/>
  <c r="C96" i="14"/>
  <c r="C95" i="14"/>
  <c r="C94" i="14"/>
  <c r="C93" i="14"/>
  <c r="C92" i="14"/>
  <c r="F90" i="14"/>
  <c r="F89" i="14"/>
  <c r="F88" i="14"/>
  <c r="F87" i="14"/>
  <c r="F86" i="14"/>
  <c r="F85" i="14"/>
  <c r="F84" i="14"/>
  <c r="F83" i="14"/>
  <c r="F82" i="14"/>
  <c r="F81" i="14"/>
  <c r="F80" i="14"/>
  <c r="F79" i="14"/>
  <c r="F78" i="14"/>
  <c r="F77" i="14"/>
  <c r="F76" i="14"/>
  <c r="F75" i="14"/>
  <c r="F74" i="14"/>
  <c r="F73" i="14"/>
  <c r="F72" i="14"/>
  <c r="F71" i="14"/>
  <c r="F70" i="14"/>
  <c r="F69" i="14"/>
  <c r="F68" i="14"/>
  <c r="F67" i="14"/>
  <c r="F66" i="14"/>
  <c r="F65" i="14"/>
  <c r="F64" i="14"/>
  <c r="F63" i="14"/>
  <c r="F62" i="14"/>
  <c r="F61" i="14"/>
  <c r="F60" i="14"/>
  <c r="F59" i="14"/>
  <c r="F58" i="14"/>
  <c r="F57" i="14"/>
  <c r="F56" i="14"/>
  <c r="F55" i="14"/>
  <c r="F54" i="14"/>
  <c r="F53" i="14"/>
  <c r="F52" i="14"/>
  <c r="F51" i="14"/>
  <c r="F50" i="14"/>
  <c r="F49" i="14"/>
  <c r="F48" i="14"/>
  <c r="F47" i="14"/>
  <c r="F46" i="14"/>
  <c r="F45" i="14"/>
  <c r="F44" i="14"/>
  <c r="F43" i="14"/>
  <c r="F42" i="14"/>
  <c r="F41" i="14"/>
  <c r="F40" i="14"/>
  <c r="F39" i="14"/>
  <c r="F38" i="14"/>
  <c r="F37" i="14"/>
  <c r="F36" i="14"/>
  <c r="F35" i="14"/>
  <c r="F34" i="14"/>
  <c r="F33" i="14"/>
  <c r="F32" i="14"/>
  <c r="F31" i="14"/>
  <c r="F30" i="14"/>
  <c r="F29" i="14"/>
  <c r="F28" i="14"/>
  <c r="F27" i="14"/>
  <c r="F26" i="14"/>
  <c r="F25" i="14"/>
  <c r="F24" i="14"/>
  <c r="F23" i="14"/>
  <c r="F22" i="14"/>
  <c r="F21" i="14"/>
  <c r="F20" i="14"/>
  <c r="F19" i="14"/>
  <c r="F18" i="14"/>
  <c r="F17" i="14"/>
  <c r="F16" i="14"/>
  <c r="F15" i="14"/>
  <c r="F14" i="14"/>
  <c r="F13" i="14"/>
  <c r="F12" i="14"/>
  <c r="F11" i="14"/>
  <c r="F10" i="14"/>
  <c r="F9" i="14"/>
  <c r="F8" i="14"/>
  <c r="F7" i="14"/>
  <c r="F6" i="14"/>
  <c r="F5" i="14"/>
  <c r="F4" i="14"/>
  <c r="F2" i="14"/>
  <c r="F3" i="14"/>
  <c r="F132" i="14"/>
  <c r="F128" i="14"/>
  <c r="F124" i="14"/>
  <c r="F120" i="14"/>
  <c r="F119" i="14"/>
  <c r="F118" i="14"/>
  <c r="F117" i="14"/>
  <c r="F116" i="14"/>
  <c r="F115" i="14"/>
  <c r="F114" i="14"/>
  <c r="F113" i="14"/>
  <c r="F112" i="14"/>
  <c r="F111" i="14"/>
  <c r="F110" i="14"/>
  <c r="F109" i="14"/>
  <c r="F108" i="14"/>
  <c r="F107" i="14"/>
  <c r="F106" i="14"/>
  <c r="F105" i="14"/>
  <c r="F104" i="14"/>
  <c r="F103" i="14"/>
  <c r="F102" i="14"/>
  <c r="F101" i="14"/>
  <c r="F100" i="14"/>
  <c r="F99" i="14"/>
  <c r="F98" i="14"/>
  <c r="F97" i="14"/>
  <c r="F96" i="14"/>
  <c r="F95" i="14"/>
  <c r="F94" i="14"/>
  <c r="F93" i="14"/>
  <c r="F92" i="14"/>
  <c r="F91" i="14"/>
  <c r="F133" i="14"/>
  <c r="F121" i="14"/>
  <c r="F129" i="14"/>
  <c r="F125" i="14"/>
  <c r="C123" i="13"/>
  <c r="C120" i="13"/>
  <c r="C114" i="13"/>
  <c r="C90" i="13"/>
  <c r="C82" i="13"/>
  <c r="C75" i="13"/>
  <c r="C73" i="13"/>
  <c r="C69" i="13"/>
  <c r="C41" i="13"/>
  <c r="C31" i="13"/>
  <c r="F123" i="13"/>
  <c r="F120" i="13"/>
  <c r="F114" i="13"/>
  <c r="F90" i="13"/>
  <c r="F82" i="13"/>
  <c r="F75" i="13"/>
  <c r="F73" i="13"/>
  <c r="F69" i="13"/>
  <c r="F41" i="13"/>
  <c r="F31" i="13"/>
  <c r="F14" i="13"/>
  <c r="F3" i="13"/>
  <c r="F17" i="13"/>
  <c r="F10" i="13"/>
  <c r="C18" i="13"/>
  <c r="C17" i="13"/>
  <c r="C14" i="13"/>
  <c r="C10" i="13"/>
  <c r="C6" i="13"/>
  <c r="C3" i="13"/>
  <c r="F18" i="13"/>
  <c r="F6" i="13"/>
  <c r="G6" i="35"/>
  <c r="F134" i="15"/>
  <c r="F133" i="15"/>
  <c r="F132" i="15"/>
  <c r="F131" i="15"/>
  <c r="F130" i="15"/>
  <c r="F129" i="15"/>
  <c r="F128" i="15"/>
  <c r="F127" i="15"/>
  <c r="F126" i="15"/>
  <c r="F125" i="15"/>
  <c r="F124" i="15"/>
  <c r="F123" i="15"/>
  <c r="G123" i="37"/>
  <c r="F122" i="15"/>
  <c r="F121" i="15"/>
  <c r="F120" i="15"/>
  <c r="F119" i="15"/>
  <c r="F118" i="15"/>
  <c r="F117" i="15"/>
  <c r="F116" i="15"/>
  <c r="F115" i="15"/>
  <c r="G115" i="37"/>
  <c r="F114" i="15"/>
  <c r="F113" i="15"/>
  <c r="F112" i="15"/>
  <c r="F111" i="15"/>
  <c r="G111" i="37"/>
  <c r="F110" i="15"/>
  <c r="F109" i="15"/>
  <c r="F108" i="15"/>
  <c r="F107" i="15"/>
  <c r="G107" i="37"/>
  <c r="F106" i="15"/>
  <c r="F105" i="15"/>
  <c r="F104" i="15"/>
  <c r="F103" i="15"/>
  <c r="G103" i="37"/>
  <c r="F102" i="15"/>
  <c r="F101" i="15"/>
  <c r="F100" i="15"/>
  <c r="F99" i="15"/>
  <c r="G99" i="37"/>
  <c r="F98" i="15"/>
  <c r="F97" i="15"/>
  <c r="F96" i="15"/>
  <c r="F95" i="15"/>
  <c r="G95" i="37"/>
  <c r="F94" i="15"/>
  <c r="F93" i="15"/>
  <c r="F92" i="15"/>
  <c r="F91" i="15"/>
  <c r="G91" i="37"/>
  <c r="F90" i="15"/>
  <c r="F89" i="15"/>
  <c r="F88" i="15"/>
  <c r="F87" i="15"/>
  <c r="G87" i="37"/>
  <c r="F86" i="15"/>
  <c r="F85" i="15"/>
  <c r="F84" i="15"/>
  <c r="F83" i="15"/>
  <c r="G83" i="37"/>
  <c r="F82" i="15"/>
  <c r="F81" i="15"/>
  <c r="F80" i="15"/>
  <c r="F79" i="15"/>
  <c r="G79" i="37"/>
  <c r="F78" i="15"/>
  <c r="F77" i="15"/>
  <c r="F76" i="15"/>
  <c r="F75" i="15"/>
  <c r="G75" i="37"/>
  <c r="F74" i="15"/>
  <c r="F73" i="15"/>
  <c r="F72" i="15"/>
  <c r="F71" i="15"/>
  <c r="G71" i="37"/>
  <c r="F70" i="15"/>
  <c r="F69" i="15"/>
  <c r="F68" i="15"/>
  <c r="F67" i="15"/>
  <c r="G67" i="37"/>
  <c r="F66" i="15"/>
  <c r="F65" i="15"/>
  <c r="F64" i="15"/>
  <c r="F63" i="15"/>
  <c r="G63" i="37"/>
  <c r="F62" i="15"/>
  <c r="F61" i="15"/>
  <c r="F60" i="15"/>
  <c r="F59" i="15"/>
  <c r="G59" i="37"/>
  <c r="F58" i="15"/>
  <c r="F57" i="15"/>
  <c r="F56" i="15"/>
  <c r="F55" i="15"/>
  <c r="G55" i="37"/>
  <c r="F54" i="15"/>
  <c r="C134" i="15"/>
  <c r="C130" i="15"/>
  <c r="C126" i="15"/>
  <c r="C122" i="15"/>
  <c r="C118" i="15"/>
  <c r="C114" i="15"/>
  <c r="C110" i="15"/>
  <c r="C106" i="15"/>
  <c r="C102" i="15"/>
  <c r="C98" i="15"/>
  <c r="C94" i="15"/>
  <c r="C90" i="15"/>
  <c r="C86" i="15"/>
  <c r="C82" i="15"/>
  <c r="C78" i="15"/>
  <c r="C74" i="15"/>
  <c r="C70" i="15"/>
  <c r="C66" i="15"/>
  <c r="C62" i="15"/>
  <c r="C58" i="15"/>
  <c r="C54" i="15"/>
  <c r="C52" i="15"/>
  <c r="C50" i="15"/>
  <c r="C49" i="15"/>
  <c r="C48" i="15"/>
  <c r="C47" i="15"/>
  <c r="C46" i="15"/>
  <c r="C45" i="15"/>
  <c r="C44" i="15"/>
  <c r="C43" i="15"/>
  <c r="C42" i="15"/>
  <c r="C41" i="15"/>
  <c r="C40" i="15"/>
  <c r="C39" i="15"/>
  <c r="C38" i="15"/>
  <c r="C37" i="15"/>
  <c r="C36" i="15"/>
  <c r="C35" i="15"/>
  <c r="C34" i="15"/>
  <c r="C33" i="15"/>
  <c r="C32" i="15"/>
  <c r="C31" i="15"/>
  <c r="C30" i="15"/>
  <c r="C29" i="15"/>
  <c r="C28" i="15"/>
  <c r="C27" i="15"/>
  <c r="C26" i="15"/>
  <c r="C25" i="15"/>
  <c r="C24" i="15"/>
  <c r="C23" i="15"/>
  <c r="C22" i="15"/>
  <c r="C21" i="15"/>
  <c r="C20" i="15"/>
  <c r="C19" i="15"/>
  <c r="C18" i="15"/>
  <c r="C17" i="15"/>
  <c r="C16" i="15"/>
  <c r="C15" i="15"/>
  <c r="C14" i="15"/>
  <c r="C13" i="15"/>
  <c r="C12" i="15"/>
  <c r="C11" i="15"/>
  <c r="C10" i="15"/>
  <c r="C9" i="15"/>
  <c r="C8" i="15"/>
  <c r="C7" i="15"/>
  <c r="C6" i="15"/>
  <c r="C5" i="15"/>
  <c r="C4" i="15"/>
  <c r="C3" i="15"/>
  <c r="C133" i="15"/>
  <c r="C129" i="15"/>
  <c r="C125" i="15"/>
  <c r="C121" i="15"/>
  <c r="C117" i="15"/>
  <c r="C113" i="15"/>
  <c r="C109" i="15"/>
  <c r="C105" i="15"/>
  <c r="C101" i="15"/>
  <c r="C97" i="15"/>
  <c r="C93" i="15"/>
  <c r="C89" i="15"/>
  <c r="C85" i="15"/>
  <c r="C81" i="15"/>
  <c r="C77" i="15"/>
  <c r="C73" i="15"/>
  <c r="C69" i="15"/>
  <c r="C65" i="15"/>
  <c r="C61" i="15"/>
  <c r="C57" i="15"/>
  <c r="F53" i="15"/>
  <c r="F51" i="15"/>
  <c r="G51" i="37"/>
  <c r="F49" i="15"/>
  <c r="F48" i="15"/>
  <c r="F47" i="15"/>
  <c r="F46" i="15"/>
  <c r="F45" i="15"/>
  <c r="F44" i="15"/>
  <c r="F43" i="15"/>
  <c r="F42" i="15"/>
  <c r="F41" i="15"/>
  <c r="F40" i="15"/>
  <c r="F39" i="15"/>
  <c r="F38" i="15"/>
  <c r="F37" i="15"/>
  <c r="F36" i="15"/>
  <c r="F35" i="15"/>
  <c r="F34" i="15"/>
  <c r="F33" i="15"/>
  <c r="F32" i="15"/>
  <c r="F31" i="15"/>
  <c r="F30" i="15"/>
  <c r="F29" i="15"/>
  <c r="F28" i="15"/>
  <c r="F27" i="15"/>
  <c r="F26" i="15"/>
  <c r="F25" i="15"/>
  <c r="F24" i="15"/>
  <c r="F23" i="15"/>
  <c r="F22" i="15"/>
  <c r="F21" i="15"/>
  <c r="F20" i="15"/>
  <c r="F19" i="15"/>
  <c r="F18" i="15"/>
  <c r="F17" i="15"/>
  <c r="F16" i="15"/>
  <c r="F15" i="15"/>
  <c r="F14" i="15"/>
  <c r="F13" i="15"/>
  <c r="F12" i="15"/>
  <c r="F11" i="15"/>
  <c r="F10" i="15"/>
  <c r="F9" i="15"/>
  <c r="F8" i="15"/>
  <c r="C132" i="15"/>
  <c r="C128" i="15"/>
  <c r="C124" i="15"/>
  <c r="C120" i="15"/>
  <c r="C116" i="15"/>
  <c r="C112" i="15"/>
  <c r="C108" i="15"/>
  <c r="C104" i="15"/>
  <c r="C100" i="15"/>
  <c r="C96" i="15"/>
  <c r="C92" i="15"/>
  <c r="C88" i="15"/>
  <c r="C84" i="15"/>
  <c r="C80" i="15"/>
  <c r="C76" i="15"/>
  <c r="C72" i="15"/>
  <c r="C68" i="15"/>
  <c r="C64" i="15"/>
  <c r="C60" i="15"/>
  <c r="C56" i="15"/>
  <c r="C53" i="15"/>
  <c r="C51" i="15"/>
  <c r="C131" i="15"/>
  <c r="C115" i="15"/>
  <c r="C99" i="15"/>
  <c r="C83" i="15"/>
  <c r="C67" i="15"/>
  <c r="F52" i="15"/>
  <c r="F7" i="15"/>
  <c r="F5" i="15"/>
  <c r="C127" i="15"/>
  <c r="C111" i="15"/>
  <c r="C95" i="15"/>
  <c r="C79" i="15"/>
  <c r="C63" i="15"/>
  <c r="F50" i="15"/>
  <c r="C2" i="15"/>
  <c r="C123" i="15"/>
  <c r="C107" i="15"/>
  <c r="C91" i="15"/>
  <c r="C75" i="15"/>
  <c r="C59" i="15"/>
  <c r="F6" i="15"/>
  <c r="G6" i="37"/>
  <c r="F3" i="15"/>
  <c r="F2" i="15"/>
  <c r="C119" i="15"/>
  <c r="C55" i="15"/>
  <c r="C103" i="15"/>
  <c r="F4" i="15"/>
  <c r="C87" i="15"/>
  <c r="C71" i="15"/>
  <c r="G134" i="36"/>
  <c r="G133" i="36"/>
  <c r="G132" i="36"/>
  <c r="G131" i="36"/>
  <c r="G130" i="36"/>
  <c r="G129" i="36"/>
  <c r="G128" i="36"/>
  <c r="G127" i="36"/>
  <c r="G126" i="36"/>
  <c r="G125" i="36"/>
  <c r="G124" i="36"/>
  <c r="G123" i="36"/>
  <c r="G122" i="36"/>
  <c r="G121" i="36"/>
  <c r="G120" i="36"/>
  <c r="G119" i="36"/>
  <c r="G118" i="36"/>
  <c r="G117" i="36"/>
  <c r="G116" i="36"/>
  <c r="G115" i="36"/>
  <c r="G114" i="36"/>
  <c r="G113" i="36"/>
  <c r="G112" i="36"/>
  <c r="G111" i="36"/>
  <c r="G110" i="36"/>
  <c r="G109" i="36"/>
  <c r="G108" i="36"/>
  <c r="G107" i="36"/>
  <c r="G106" i="36"/>
  <c r="G105" i="36"/>
  <c r="G104" i="36"/>
  <c r="G103" i="36"/>
  <c r="G102" i="36"/>
  <c r="G101" i="36"/>
  <c r="G100" i="36"/>
  <c r="G99" i="36"/>
  <c r="G98" i="36"/>
  <c r="G97" i="36"/>
  <c r="G96" i="36"/>
  <c r="G95" i="36"/>
  <c r="G94" i="36"/>
  <c r="G93" i="36"/>
  <c r="G92" i="36"/>
  <c r="G91" i="36"/>
  <c r="G90" i="36"/>
  <c r="G89" i="36"/>
  <c r="G88" i="36"/>
  <c r="G87" i="36"/>
  <c r="G86" i="36"/>
  <c r="G85" i="36"/>
  <c r="G84" i="36"/>
  <c r="G83" i="36"/>
  <c r="G82" i="36"/>
  <c r="G81" i="36"/>
  <c r="G80" i="36"/>
  <c r="G79" i="36"/>
  <c r="G78" i="36"/>
  <c r="G77" i="36"/>
  <c r="G76" i="36"/>
  <c r="G75" i="36"/>
  <c r="G74" i="36"/>
  <c r="G73" i="36"/>
  <c r="G72" i="36"/>
  <c r="G71" i="36"/>
  <c r="G70" i="36"/>
  <c r="G69" i="36"/>
  <c r="G68" i="36"/>
  <c r="G67" i="36"/>
  <c r="G66" i="36"/>
  <c r="G65" i="36"/>
  <c r="G64" i="36"/>
  <c r="G63" i="36"/>
  <c r="G62" i="36"/>
  <c r="G61" i="36"/>
  <c r="G60" i="36"/>
  <c r="G59" i="36"/>
  <c r="G58" i="36"/>
  <c r="G57" i="36"/>
  <c r="G56" i="36"/>
  <c r="G55" i="36"/>
  <c r="G54" i="36"/>
  <c r="G53" i="36"/>
  <c r="G52" i="36"/>
  <c r="G51" i="36"/>
  <c r="G50" i="36"/>
  <c r="G49" i="36"/>
  <c r="G48" i="36"/>
  <c r="G47" i="36"/>
  <c r="G46" i="36"/>
  <c r="G45" i="36"/>
  <c r="G44" i="36"/>
  <c r="G43" i="36"/>
  <c r="G42" i="36"/>
  <c r="G41" i="36"/>
  <c r="G40" i="36"/>
  <c r="G39" i="36"/>
  <c r="G38" i="36"/>
  <c r="G37" i="36"/>
  <c r="G36" i="36"/>
  <c r="G35" i="36"/>
  <c r="G34" i="36"/>
  <c r="G33" i="36"/>
  <c r="G32" i="36"/>
  <c r="G31" i="36"/>
  <c r="G30" i="36"/>
  <c r="G29" i="36"/>
  <c r="G28" i="36"/>
  <c r="G27" i="36"/>
  <c r="G26" i="36"/>
  <c r="G25" i="36"/>
  <c r="G24" i="36"/>
  <c r="G23" i="36"/>
  <c r="G22" i="36"/>
  <c r="G21" i="36"/>
  <c r="G20" i="36"/>
  <c r="G19" i="36"/>
  <c r="G18" i="36"/>
  <c r="G17" i="36"/>
  <c r="G16" i="36"/>
  <c r="G15" i="36"/>
  <c r="G14" i="36"/>
  <c r="G13" i="36"/>
  <c r="G12" i="36"/>
  <c r="G11" i="36"/>
  <c r="G10" i="36"/>
  <c r="G9" i="36"/>
  <c r="G8" i="36"/>
  <c r="G7" i="36"/>
  <c r="G6" i="36"/>
  <c r="G5" i="36"/>
  <c r="G4" i="36"/>
  <c r="G3" i="36"/>
  <c r="G2" i="36"/>
  <c r="F134" i="13"/>
  <c r="G134" i="35"/>
  <c r="F133" i="13"/>
  <c r="G133" i="35"/>
  <c r="F132" i="13"/>
  <c r="G132" i="35"/>
  <c r="F131" i="13"/>
  <c r="G131" i="35"/>
  <c r="F130" i="13"/>
  <c r="G130" i="35"/>
  <c r="F129" i="13"/>
  <c r="G129" i="35"/>
  <c r="F128" i="13"/>
  <c r="G128" i="35"/>
  <c r="F127" i="13"/>
  <c r="G127" i="35"/>
  <c r="F126" i="13"/>
  <c r="G126" i="35"/>
  <c r="F125" i="13"/>
  <c r="G125" i="35"/>
  <c r="F124" i="13"/>
  <c r="G124" i="35"/>
  <c r="G123" i="35"/>
  <c r="C131" i="13"/>
  <c r="C127" i="13"/>
  <c r="F122" i="13"/>
  <c r="G122" i="35"/>
  <c r="C125" i="13"/>
  <c r="G120" i="35"/>
  <c r="F117" i="13"/>
  <c r="G117" i="35"/>
  <c r="G114" i="35"/>
  <c r="F111" i="13"/>
  <c r="G111" i="35"/>
  <c r="F108" i="13"/>
  <c r="G108" i="35"/>
  <c r="F104" i="13"/>
  <c r="G104" i="35"/>
  <c r="F100" i="13"/>
  <c r="G100" i="35"/>
  <c r="F97" i="13"/>
  <c r="G97" i="35"/>
  <c r="F95" i="13"/>
  <c r="G95" i="35"/>
  <c r="F92" i="13"/>
  <c r="G92" i="35"/>
  <c r="G90" i="35"/>
  <c r="F87" i="13"/>
  <c r="G87" i="35"/>
  <c r="G84" i="35"/>
  <c r="G81" i="35"/>
  <c r="F78" i="13"/>
  <c r="G78" i="35"/>
  <c r="G75" i="35"/>
  <c r="F71" i="13"/>
  <c r="G71" i="35"/>
  <c r="G69" i="35"/>
  <c r="F66" i="13"/>
  <c r="G66" i="35"/>
  <c r="F62" i="13"/>
  <c r="G62" i="35"/>
  <c r="F59" i="13"/>
  <c r="G59" i="35"/>
  <c r="F56" i="13"/>
  <c r="G56" i="35"/>
  <c r="F53" i="13"/>
  <c r="G53" i="35"/>
  <c r="F50" i="13"/>
  <c r="G50" i="35"/>
  <c r="F47" i="13"/>
  <c r="G47" i="35"/>
  <c r="F44" i="13"/>
  <c r="G44" i="35"/>
  <c r="G41" i="35"/>
  <c r="F38" i="13"/>
  <c r="G38" i="35"/>
  <c r="F34" i="13"/>
  <c r="G34" i="35"/>
  <c r="F32" i="13"/>
  <c r="G32" i="35"/>
  <c r="F29" i="13"/>
  <c r="G29" i="35"/>
  <c r="F26" i="13"/>
  <c r="G26" i="35"/>
  <c r="F22" i="13"/>
  <c r="G22" i="35"/>
  <c r="F20" i="13"/>
  <c r="G20" i="35"/>
  <c r="F16" i="13"/>
  <c r="G16" i="35"/>
  <c r="F13" i="13"/>
  <c r="G13" i="35"/>
  <c r="G11" i="35"/>
  <c r="F7" i="13"/>
  <c r="G7" i="35"/>
  <c r="F5" i="13"/>
  <c r="G5" i="35"/>
  <c r="C134" i="13"/>
  <c r="C130" i="13"/>
  <c r="C126" i="13"/>
  <c r="C124" i="13"/>
  <c r="C132" i="13"/>
  <c r="G119" i="35"/>
  <c r="F116" i="13"/>
  <c r="G116" i="35"/>
  <c r="F113" i="13"/>
  <c r="G113" i="35"/>
  <c r="F110" i="13"/>
  <c r="G110" i="35"/>
  <c r="F107" i="13"/>
  <c r="G107" i="35"/>
  <c r="F105" i="13"/>
  <c r="G105" i="35"/>
  <c r="F102" i="13"/>
  <c r="G102" i="35"/>
  <c r="F99" i="13"/>
  <c r="G99" i="35"/>
  <c r="G96" i="35"/>
  <c r="F93" i="13"/>
  <c r="G93" i="35"/>
  <c r="F89" i="13"/>
  <c r="G89" i="35"/>
  <c r="F85" i="13"/>
  <c r="G85" i="35"/>
  <c r="G82" i="35"/>
  <c r="F79" i="13"/>
  <c r="G79" i="35"/>
  <c r="G76" i="35"/>
  <c r="G73" i="35"/>
  <c r="F70" i="13"/>
  <c r="G70" i="35"/>
  <c r="F67" i="13"/>
  <c r="G67" i="35"/>
  <c r="F63" i="13"/>
  <c r="G63" i="35"/>
  <c r="F60" i="13"/>
  <c r="G60" i="35"/>
  <c r="F57" i="13"/>
  <c r="G57" i="35"/>
  <c r="F54" i="13"/>
  <c r="G54" i="35"/>
  <c r="F51" i="13"/>
  <c r="G51" i="35"/>
  <c r="F48" i="13"/>
  <c r="G48" i="35"/>
  <c r="F45" i="13"/>
  <c r="G45" i="35"/>
  <c r="F42" i="13"/>
  <c r="G42" i="35"/>
  <c r="F39" i="13"/>
  <c r="G39" i="35"/>
  <c r="F35" i="13"/>
  <c r="G35" i="35"/>
  <c r="F33" i="13"/>
  <c r="G33" i="35"/>
  <c r="F30" i="13"/>
  <c r="G30" i="35"/>
  <c r="F27" i="13"/>
  <c r="G27" i="35"/>
  <c r="F24" i="13"/>
  <c r="G24" i="35"/>
  <c r="F21" i="13"/>
  <c r="G21" i="35"/>
  <c r="G18" i="35"/>
  <c r="F15" i="13"/>
  <c r="G15" i="35"/>
  <c r="F12" i="13"/>
  <c r="G12" i="35"/>
  <c r="F9" i="13"/>
  <c r="G9" i="35"/>
  <c r="G3" i="35"/>
  <c r="C133" i="13"/>
  <c r="C129" i="13"/>
  <c r="C122" i="13"/>
  <c r="C118" i="13"/>
  <c r="C117" i="13"/>
  <c r="C116" i="13"/>
  <c r="C115" i="13"/>
  <c r="C113" i="13"/>
  <c r="C112" i="13"/>
  <c r="C111" i="13"/>
  <c r="C110" i="13"/>
  <c r="C109" i="13"/>
  <c r="C108" i="13"/>
  <c r="C107" i="13"/>
  <c r="C106" i="13"/>
  <c r="C105" i="13"/>
  <c r="C104" i="13"/>
  <c r="C103" i="13"/>
  <c r="C102" i="13"/>
  <c r="C101" i="13"/>
  <c r="C100" i="13"/>
  <c r="C99" i="13"/>
  <c r="C97" i="13"/>
  <c r="C95" i="13"/>
  <c r="C94" i="13"/>
  <c r="C93" i="13"/>
  <c r="C92" i="13"/>
  <c r="C89" i="13"/>
  <c r="C88" i="13"/>
  <c r="C87" i="13"/>
  <c r="C86" i="13"/>
  <c r="C85" i="13"/>
  <c r="C80" i="13"/>
  <c r="C79" i="13"/>
  <c r="C78" i="13"/>
  <c r="C74" i="13"/>
  <c r="C72" i="13"/>
  <c r="C71" i="13"/>
  <c r="C70" i="13"/>
  <c r="C68" i="13"/>
  <c r="C67" i="13"/>
  <c r="C66" i="13"/>
  <c r="C65" i="13"/>
  <c r="C64" i="13"/>
  <c r="C63" i="13"/>
  <c r="C62" i="13"/>
  <c r="C61" i="13"/>
  <c r="C60" i="13"/>
  <c r="C59" i="13"/>
  <c r="C58" i="13"/>
  <c r="C57" i="13"/>
  <c r="C56" i="13"/>
  <c r="C55" i="13"/>
  <c r="C54" i="13"/>
  <c r="C53" i="13"/>
  <c r="C52" i="13"/>
  <c r="C51" i="13"/>
  <c r="C50" i="13"/>
  <c r="C48" i="13"/>
  <c r="C47" i="13"/>
  <c r="C46" i="13"/>
  <c r="C45" i="13"/>
  <c r="C44" i="13"/>
  <c r="C43" i="13"/>
  <c r="C42" i="13"/>
  <c r="C40" i="13"/>
  <c r="C39" i="13"/>
  <c r="C38" i="13"/>
  <c r="C37" i="13"/>
  <c r="C36" i="13"/>
  <c r="C35" i="13"/>
  <c r="C34" i="13"/>
  <c r="C33" i="13"/>
  <c r="C32" i="13"/>
  <c r="C30" i="13"/>
  <c r="C29" i="13"/>
  <c r="C28" i="13"/>
  <c r="C27" i="13"/>
  <c r="C26" i="13"/>
  <c r="C25" i="13"/>
  <c r="C24" i="13"/>
  <c r="C23" i="13"/>
  <c r="C22" i="13"/>
  <c r="C21" i="13"/>
  <c r="C20" i="13"/>
  <c r="C16" i="13"/>
  <c r="C15" i="13"/>
  <c r="C13" i="13"/>
  <c r="C12" i="13"/>
  <c r="C9" i="13"/>
  <c r="C8" i="13"/>
  <c r="C7" i="13"/>
  <c r="C5" i="13"/>
  <c r="C4" i="13"/>
  <c r="C2" i="13"/>
  <c r="D2" i="35"/>
  <c r="C128" i="13"/>
  <c r="G121" i="35"/>
  <c r="F118" i="13"/>
  <c r="G118" i="35"/>
  <c r="F115" i="13"/>
  <c r="G115" i="35"/>
  <c r="F112" i="13"/>
  <c r="G112" i="35"/>
  <c r="F109" i="13"/>
  <c r="G109" i="35"/>
  <c r="F106" i="13"/>
  <c r="G106" i="35"/>
  <c r="F103" i="13"/>
  <c r="G103" i="35"/>
  <c r="F101" i="13"/>
  <c r="G101" i="35"/>
  <c r="G98" i="35"/>
  <c r="F94" i="13"/>
  <c r="G94" i="35"/>
  <c r="G91" i="35"/>
  <c r="F88" i="13"/>
  <c r="G88" i="35"/>
  <c r="F86" i="13"/>
  <c r="G86" i="35"/>
  <c r="G83" i="35"/>
  <c r="F80" i="13"/>
  <c r="G80" i="35"/>
  <c r="G77" i="35"/>
  <c r="F74" i="13"/>
  <c r="G74" i="35"/>
  <c r="F72" i="13"/>
  <c r="G72" i="35"/>
  <c r="F68" i="13"/>
  <c r="G68" i="35"/>
  <c r="F65" i="13"/>
  <c r="G65" i="35"/>
  <c r="F64" i="13"/>
  <c r="G64" i="35"/>
  <c r="F61" i="13"/>
  <c r="G61" i="35"/>
  <c r="F58" i="13"/>
  <c r="G58" i="35"/>
  <c r="F55" i="13"/>
  <c r="G55" i="35"/>
  <c r="F52" i="13"/>
  <c r="G52" i="35"/>
  <c r="G49" i="35"/>
  <c r="F46" i="13"/>
  <c r="G46" i="35"/>
  <c r="F43" i="13"/>
  <c r="G43" i="35"/>
  <c r="F40" i="13"/>
  <c r="G40" i="35"/>
  <c r="F37" i="13"/>
  <c r="G37" i="35"/>
  <c r="F36" i="13"/>
  <c r="G36" i="35"/>
  <c r="G31" i="35"/>
  <c r="F28" i="13"/>
  <c r="G28" i="35"/>
  <c r="F25" i="13"/>
  <c r="G25" i="35"/>
  <c r="F23" i="13"/>
  <c r="G23" i="35"/>
  <c r="G19" i="35"/>
  <c r="G17" i="35"/>
  <c r="G14" i="35"/>
  <c r="G10" i="35"/>
  <c r="F8" i="13"/>
  <c r="G8" i="35"/>
  <c r="F4" i="13"/>
  <c r="G4" i="35"/>
  <c r="F2" i="13"/>
  <c r="G2" i="35"/>
  <c r="G133" i="37"/>
  <c r="G129" i="37"/>
  <c r="G125" i="37"/>
  <c r="G121" i="37"/>
  <c r="G118" i="37"/>
  <c r="G117" i="37"/>
  <c r="G116" i="37"/>
  <c r="G114" i="37"/>
  <c r="G113" i="37"/>
  <c r="G112" i="37"/>
  <c r="G110" i="37"/>
  <c r="G109" i="37"/>
  <c r="G108" i="37"/>
  <c r="G106" i="37"/>
  <c r="G105" i="37"/>
  <c r="G104" i="37"/>
  <c r="G102" i="37"/>
  <c r="G101" i="37"/>
  <c r="G100" i="37"/>
  <c r="G98" i="37"/>
  <c r="G97" i="37"/>
  <c r="G96" i="37"/>
  <c r="G94" i="37"/>
  <c r="G93" i="37"/>
  <c r="G92" i="37"/>
  <c r="G90" i="37"/>
  <c r="G89" i="37"/>
  <c r="G88" i="37"/>
  <c r="G86" i="37"/>
  <c r="G85" i="37"/>
  <c r="G84" i="37"/>
  <c r="G82" i="37"/>
  <c r="G81" i="37"/>
  <c r="G80" i="37"/>
  <c r="G78" i="37"/>
  <c r="G77" i="37"/>
  <c r="G76" i="37"/>
  <c r="G74" i="37"/>
  <c r="G73" i="37"/>
  <c r="G72" i="37"/>
  <c r="G70" i="37"/>
  <c r="G69" i="37"/>
  <c r="G68" i="37"/>
  <c r="G66" i="37"/>
  <c r="G65" i="37"/>
  <c r="G64" i="37"/>
  <c r="G62" i="37"/>
  <c r="G61" i="37"/>
  <c r="G60" i="37"/>
  <c r="G58" i="37"/>
  <c r="G57" i="37"/>
  <c r="G56" i="37"/>
  <c r="G54" i="37"/>
  <c r="G53" i="37"/>
  <c r="G52" i="37"/>
  <c r="G50" i="37"/>
  <c r="G49" i="37"/>
  <c r="G48" i="37"/>
  <c r="G47" i="37"/>
  <c r="G46" i="37"/>
  <c r="G45" i="37"/>
  <c r="G44" i="37"/>
  <c r="G43" i="37"/>
  <c r="G42" i="37"/>
  <c r="G41" i="37"/>
  <c r="G40" i="37"/>
  <c r="G39" i="37"/>
  <c r="G38" i="37"/>
  <c r="G37" i="37"/>
  <c r="G36" i="37"/>
  <c r="G35" i="37"/>
  <c r="G34" i="37"/>
  <c r="G33" i="37"/>
  <c r="G32" i="37"/>
  <c r="G31" i="37"/>
  <c r="G30" i="37"/>
  <c r="G29" i="37"/>
  <c r="G28" i="37"/>
  <c r="G27" i="37"/>
  <c r="G26" i="37"/>
  <c r="G25" i="37"/>
  <c r="G24" i="37"/>
  <c r="G23" i="37"/>
  <c r="G22" i="37"/>
  <c r="G21" i="37"/>
  <c r="G20" i="37"/>
  <c r="G19" i="37"/>
  <c r="G18" i="37"/>
  <c r="G17" i="37"/>
  <c r="G16" i="37"/>
  <c r="G15" i="37"/>
  <c r="G14" i="37"/>
  <c r="G13" i="37"/>
  <c r="G12" i="37"/>
  <c r="G11" i="37"/>
  <c r="G10" i="37"/>
  <c r="G9" i="37"/>
  <c r="G8" i="37"/>
  <c r="G7" i="37"/>
  <c r="G5" i="37"/>
  <c r="G4" i="37"/>
  <c r="G3" i="37"/>
  <c r="G2" i="37"/>
  <c r="G134" i="37"/>
  <c r="G132" i="37"/>
  <c r="G128" i="37"/>
  <c r="G124" i="37"/>
  <c r="G119" i="37"/>
  <c r="G130" i="37"/>
  <c r="G122" i="37"/>
  <c r="G131" i="37"/>
  <c r="G127" i="37"/>
  <c r="G120" i="37"/>
  <c r="G126" i="37"/>
  <c r="D100" i="34"/>
  <c r="D116" i="34"/>
  <c r="D132" i="34"/>
  <c r="D99" i="34"/>
  <c r="D94" i="34"/>
  <c r="D109" i="34"/>
  <c r="D125" i="34"/>
  <c r="D115" i="34"/>
  <c r="D4" i="34"/>
  <c r="D8" i="34"/>
  <c r="D12" i="34"/>
  <c r="D16" i="34"/>
  <c r="D20" i="34"/>
  <c r="D24" i="34"/>
  <c r="D28" i="34"/>
  <c r="D32" i="34"/>
  <c r="D36" i="34"/>
  <c r="D40" i="34"/>
  <c r="D44" i="34"/>
  <c r="D48" i="34"/>
  <c r="D52" i="34"/>
  <c r="D56" i="34"/>
  <c r="D60" i="34"/>
  <c r="D64" i="34"/>
  <c r="D68" i="34"/>
  <c r="D72" i="34"/>
  <c r="D76" i="34"/>
  <c r="D80" i="34"/>
  <c r="D84" i="34"/>
  <c r="D88" i="34"/>
  <c r="D92" i="34"/>
  <c r="D102" i="34"/>
  <c r="D118" i="34"/>
  <c r="D104" i="34"/>
  <c r="D120" i="34"/>
  <c r="D103" i="34"/>
  <c r="D97" i="34"/>
  <c r="D113" i="34"/>
  <c r="D129" i="34"/>
  <c r="D123" i="34"/>
  <c r="D5" i="34"/>
  <c r="D9" i="34"/>
  <c r="D13" i="34"/>
  <c r="D17" i="34"/>
  <c r="D21" i="34"/>
  <c r="D25" i="34"/>
  <c r="D29" i="34"/>
  <c r="D33" i="34"/>
  <c r="D37" i="34"/>
  <c r="D41" i="34"/>
  <c r="D45" i="34"/>
  <c r="D49" i="34"/>
  <c r="D53" i="34"/>
  <c r="D57" i="34"/>
  <c r="D61" i="34"/>
  <c r="D65" i="34"/>
  <c r="D69" i="34"/>
  <c r="D73" i="34"/>
  <c r="D77" i="34"/>
  <c r="D81" i="34"/>
  <c r="D85" i="34"/>
  <c r="D89" i="34"/>
  <c r="D93" i="34"/>
  <c r="D106" i="34"/>
  <c r="D122" i="34"/>
  <c r="D134" i="34"/>
  <c r="D127" i="34"/>
  <c r="D108" i="34"/>
  <c r="D124" i="34"/>
  <c r="D111" i="34"/>
  <c r="D101" i="34"/>
  <c r="D117" i="34"/>
  <c r="D133" i="34"/>
  <c r="D95" i="34"/>
  <c r="D131" i="34"/>
  <c r="D6" i="34"/>
  <c r="D10" i="34"/>
  <c r="D14" i="34"/>
  <c r="D18" i="34"/>
  <c r="D22" i="34"/>
  <c r="D26" i="34"/>
  <c r="D30" i="34"/>
  <c r="D34" i="34"/>
  <c r="D38" i="34"/>
  <c r="D42" i="34"/>
  <c r="D46" i="34"/>
  <c r="D50" i="34"/>
  <c r="D54" i="34"/>
  <c r="D58" i="34"/>
  <c r="D62" i="34"/>
  <c r="D66" i="34"/>
  <c r="D70" i="34"/>
  <c r="D74" i="34"/>
  <c r="D78" i="34"/>
  <c r="D82" i="34"/>
  <c r="D86" i="34"/>
  <c r="D90" i="34"/>
  <c r="D110" i="34"/>
  <c r="D126" i="34"/>
  <c r="D96" i="34"/>
  <c r="D112" i="34"/>
  <c r="D128" i="34"/>
  <c r="D119" i="34"/>
  <c r="D105" i="34"/>
  <c r="D121" i="34"/>
  <c r="D107" i="34"/>
  <c r="D3" i="34"/>
  <c r="D7" i="34"/>
  <c r="D11" i="34"/>
  <c r="D15" i="34"/>
  <c r="D19" i="34"/>
  <c r="D23" i="34"/>
  <c r="D27" i="34"/>
  <c r="D31" i="34"/>
  <c r="D35" i="34"/>
  <c r="D39" i="34"/>
  <c r="D43" i="34"/>
  <c r="D47" i="34"/>
  <c r="D51" i="34"/>
  <c r="D55" i="34"/>
  <c r="D59" i="34"/>
  <c r="D63" i="34"/>
  <c r="D67" i="34"/>
  <c r="D71" i="34"/>
  <c r="D75" i="34"/>
  <c r="D79" i="34"/>
  <c r="D83" i="34"/>
  <c r="D87" i="34"/>
  <c r="D91" i="34"/>
  <c r="D98" i="34"/>
  <c r="D114" i="34"/>
  <c r="D130" i="34"/>
  <c r="D11" i="35"/>
  <c r="D23" i="35"/>
  <c r="D39" i="35"/>
  <c r="D55" i="35"/>
  <c r="D71" i="35"/>
  <c r="D87" i="35"/>
  <c r="D107" i="35"/>
  <c r="D127" i="35"/>
  <c r="D2" i="36"/>
  <c r="D6" i="36"/>
  <c r="D10" i="36"/>
  <c r="D14" i="36"/>
  <c r="D18" i="36"/>
  <c r="D22" i="36"/>
  <c r="D26" i="36"/>
  <c r="D30" i="36"/>
  <c r="D34" i="36"/>
  <c r="D38" i="36"/>
  <c r="D42" i="36"/>
  <c r="D46" i="36"/>
  <c r="D50" i="36"/>
  <c r="D54" i="36"/>
  <c r="D58" i="36"/>
  <c r="D62" i="36"/>
  <c r="D66" i="36"/>
  <c r="D70" i="36"/>
  <c r="D74" i="36"/>
  <c r="D78" i="36"/>
  <c r="D82" i="36"/>
  <c r="D86" i="36"/>
  <c r="D90" i="36"/>
  <c r="D94" i="36"/>
  <c r="D98" i="36"/>
  <c r="D102" i="36"/>
  <c r="D106" i="36"/>
  <c r="D111" i="36"/>
  <c r="D115" i="36"/>
  <c r="D119" i="36"/>
  <c r="D123" i="36"/>
  <c r="D127" i="36"/>
  <c r="D131" i="36"/>
  <c r="D7" i="35"/>
  <c r="D27" i="35"/>
  <c r="D43" i="35"/>
  <c r="D59" i="35"/>
  <c r="D75" i="35"/>
  <c r="D91" i="35"/>
  <c r="D103" i="35"/>
  <c r="D132" i="35"/>
  <c r="D130" i="35"/>
  <c r="D4" i="35"/>
  <c r="D8" i="35"/>
  <c r="D12" i="35"/>
  <c r="D16" i="35"/>
  <c r="D20" i="35"/>
  <c r="D24" i="35"/>
  <c r="D28" i="35"/>
  <c r="D32" i="35"/>
  <c r="D36" i="35"/>
  <c r="D40" i="35"/>
  <c r="D44" i="35"/>
  <c r="D48" i="35"/>
  <c r="D52" i="35"/>
  <c r="D56" i="35"/>
  <c r="D60" i="35"/>
  <c r="D64" i="35"/>
  <c r="D68" i="35"/>
  <c r="D72" i="35"/>
  <c r="D76" i="35"/>
  <c r="D80" i="35"/>
  <c r="D84" i="35"/>
  <c r="D88" i="35"/>
  <c r="D92" i="35"/>
  <c r="D96" i="35"/>
  <c r="D100" i="35"/>
  <c r="D104" i="35"/>
  <c r="D108" i="35"/>
  <c r="D112" i="35"/>
  <c r="D116" i="35"/>
  <c r="D120" i="35"/>
  <c r="D134" i="35"/>
  <c r="D125" i="35"/>
  <c r="D131" i="35"/>
  <c r="D3" i="36"/>
  <c r="D7" i="36"/>
  <c r="D11" i="36"/>
  <c r="D15" i="36"/>
  <c r="D19" i="36"/>
  <c r="D23" i="36"/>
  <c r="D27" i="36"/>
  <c r="D31" i="36"/>
  <c r="D35" i="36"/>
  <c r="D39" i="36"/>
  <c r="D43" i="36"/>
  <c r="D47" i="36"/>
  <c r="D51" i="36"/>
  <c r="D55" i="36"/>
  <c r="D59" i="36"/>
  <c r="D63" i="36"/>
  <c r="D67" i="36"/>
  <c r="D71" i="36"/>
  <c r="D75" i="36"/>
  <c r="D79" i="36"/>
  <c r="D83" i="36"/>
  <c r="D87" i="36"/>
  <c r="D91" i="36"/>
  <c r="D95" i="36"/>
  <c r="D99" i="36"/>
  <c r="D103" i="36"/>
  <c r="D107" i="36"/>
  <c r="D112" i="36"/>
  <c r="D116" i="36"/>
  <c r="D120" i="36"/>
  <c r="D124" i="36"/>
  <c r="D128" i="36"/>
  <c r="D132" i="36"/>
  <c r="D3" i="35"/>
  <c r="D19" i="35"/>
  <c r="D35" i="35"/>
  <c r="D51" i="35"/>
  <c r="D67" i="35"/>
  <c r="D83" i="35"/>
  <c r="D99" i="35"/>
  <c r="D115" i="35"/>
  <c r="D128" i="35"/>
  <c r="D5" i="35"/>
  <c r="D9" i="35"/>
  <c r="D13" i="35"/>
  <c r="D17" i="35"/>
  <c r="D21" i="35"/>
  <c r="D25" i="35"/>
  <c r="D29" i="35"/>
  <c r="D33" i="35"/>
  <c r="D37" i="35"/>
  <c r="D41" i="35"/>
  <c r="D45" i="35"/>
  <c r="D49" i="35"/>
  <c r="D53" i="35"/>
  <c r="D57" i="35"/>
  <c r="D61" i="35"/>
  <c r="D65" i="35"/>
  <c r="D69" i="35"/>
  <c r="D73" i="35"/>
  <c r="D77" i="35"/>
  <c r="D81" i="35"/>
  <c r="D85" i="35"/>
  <c r="D89" i="35"/>
  <c r="D93" i="35"/>
  <c r="D97" i="35"/>
  <c r="D101" i="35"/>
  <c r="D105" i="35"/>
  <c r="D109" i="35"/>
  <c r="D113" i="35"/>
  <c r="D117" i="35"/>
  <c r="D121" i="35"/>
  <c r="D129" i="35"/>
  <c r="D124" i="35"/>
  <c r="D4" i="36"/>
  <c r="D8" i="36"/>
  <c r="D12" i="36"/>
  <c r="D16" i="36"/>
  <c r="D20" i="36"/>
  <c r="D24" i="36"/>
  <c r="D28" i="36"/>
  <c r="D32" i="36"/>
  <c r="D36" i="36"/>
  <c r="D40" i="36"/>
  <c r="D44" i="36"/>
  <c r="D48" i="36"/>
  <c r="D52" i="36"/>
  <c r="D56" i="36"/>
  <c r="D60" i="36"/>
  <c r="D64" i="36"/>
  <c r="D68" i="36"/>
  <c r="D72" i="36"/>
  <c r="D76" i="36"/>
  <c r="D80" i="36"/>
  <c r="D84" i="36"/>
  <c r="D88" i="36"/>
  <c r="D92" i="36"/>
  <c r="D96" i="36"/>
  <c r="D100" i="36"/>
  <c r="D104" i="36"/>
  <c r="D108" i="36"/>
  <c r="D113" i="36"/>
  <c r="D117" i="36"/>
  <c r="D121" i="36"/>
  <c r="D125" i="36"/>
  <c r="D129" i="36"/>
  <c r="D133" i="36"/>
  <c r="D15" i="35"/>
  <c r="D31" i="35"/>
  <c r="D47" i="35"/>
  <c r="D63" i="35"/>
  <c r="D79" i="35"/>
  <c r="D95" i="35"/>
  <c r="D111" i="35"/>
  <c r="D119" i="35"/>
  <c r="D6" i="35"/>
  <c r="D10" i="35"/>
  <c r="D14" i="35"/>
  <c r="D18" i="35"/>
  <c r="D22" i="35"/>
  <c r="D26" i="35"/>
  <c r="D30" i="35"/>
  <c r="D34" i="35"/>
  <c r="D38" i="35"/>
  <c r="D42" i="35"/>
  <c r="D46" i="35"/>
  <c r="D50" i="35"/>
  <c r="D54" i="35"/>
  <c r="D58" i="35"/>
  <c r="D62" i="35"/>
  <c r="D66" i="35"/>
  <c r="D70" i="35"/>
  <c r="D74" i="35"/>
  <c r="D78" i="35"/>
  <c r="D82" i="35"/>
  <c r="D86" i="35"/>
  <c r="D90" i="35"/>
  <c r="D94" i="35"/>
  <c r="D98" i="35"/>
  <c r="D102" i="35"/>
  <c r="D106" i="35"/>
  <c r="D110" i="35"/>
  <c r="D114" i="35"/>
  <c r="D118" i="35"/>
  <c r="D122" i="35"/>
  <c r="D133" i="35"/>
  <c r="D123" i="35"/>
  <c r="D126" i="35"/>
  <c r="D5" i="36"/>
  <c r="D9" i="36"/>
  <c r="D13" i="36"/>
  <c r="D17" i="36"/>
  <c r="D21" i="36"/>
  <c r="D25" i="36"/>
  <c r="D29" i="36"/>
  <c r="D33" i="36"/>
  <c r="D37" i="36"/>
  <c r="D41" i="36"/>
  <c r="D45" i="36"/>
  <c r="D49" i="36"/>
  <c r="D53" i="36"/>
  <c r="D57" i="36"/>
  <c r="D61" i="36"/>
  <c r="D65" i="36"/>
  <c r="D69" i="36"/>
  <c r="D73" i="36"/>
  <c r="D77" i="36"/>
  <c r="D81" i="36"/>
  <c r="D85" i="36"/>
  <c r="D89" i="36"/>
  <c r="D93" i="36"/>
  <c r="D97" i="36"/>
  <c r="D101" i="36"/>
  <c r="D105" i="36"/>
  <c r="D109" i="36"/>
  <c r="D110" i="36"/>
  <c r="D114" i="36"/>
  <c r="D118" i="36"/>
  <c r="D122" i="36"/>
  <c r="D126" i="36"/>
  <c r="D130" i="36"/>
  <c r="D134" i="36"/>
  <c r="D8" i="37"/>
  <c r="D29" i="37"/>
  <c r="D14" i="37"/>
  <c r="D62" i="37"/>
  <c r="D3" i="37"/>
  <c r="D67" i="37"/>
  <c r="D118" i="37"/>
  <c r="D99" i="37"/>
  <c r="D112" i="37"/>
  <c r="D92" i="37"/>
  <c r="D104" i="37"/>
  <c r="D116" i="37"/>
  <c r="D122" i="37"/>
  <c r="D126" i="37"/>
  <c r="D130" i="37"/>
  <c r="D134" i="37"/>
  <c r="D13" i="37"/>
  <c r="D61" i="37"/>
  <c r="D52" i="37"/>
  <c r="D78" i="37"/>
  <c r="D19" i="37"/>
  <c r="D94" i="37"/>
  <c r="D16" i="37"/>
  <c r="D48" i="37"/>
  <c r="D84" i="37"/>
  <c r="D17" i="37"/>
  <c r="D33" i="37"/>
  <c r="D49" i="37"/>
  <c r="D65" i="37"/>
  <c r="D81" i="37"/>
  <c r="D20" i="37"/>
  <c r="D60" i="37"/>
  <c r="D2" i="37"/>
  <c r="D18" i="37"/>
  <c r="D34" i="37"/>
  <c r="D50" i="37"/>
  <c r="D66" i="37"/>
  <c r="D82" i="37"/>
  <c r="D7" i="37"/>
  <c r="D23" i="37"/>
  <c r="D39" i="37"/>
  <c r="D55" i="37"/>
  <c r="D71" i="37"/>
  <c r="D87" i="37"/>
  <c r="D97" i="37"/>
  <c r="D108" i="37"/>
  <c r="D90" i="37"/>
  <c r="D103" i="37"/>
  <c r="D115" i="37"/>
  <c r="D95" i="37"/>
  <c r="D107" i="37"/>
  <c r="D119" i="37"/>
  <c r="D123" i="37"/>
  <c r="D127" i="37"/>
  <c r="D131" i="37"/>
  <c r="D36" i="37"/>
  <c r="D45" i="37"/>
  <c r="D12" i="37"/>
  <c r="D30" i="37"/>
  <c r="D35" i="37"/>
  <c r="D83" i="37"/>
  <c r="D24" i="37"/>
  <c r="D56" i="37"/>
  <c r="D5" i="37"/>
  <c r="D21" i="37"/>
  <c r="D37" i="37"/>
  <c r="D53" i="37"/>
  <c r="D69" i="37"/>
  <c r="D85" i="37"/>
  <c r="D28" i="37"/>
  <c r="D68" i="37"/>
  <c r="D6" i="37"/>
  <c r="D22" i="37"/>
  <c r="D38" i="37"/>
  <c r="D54" i="37"/>
  <c r="D70" i="37"/>
  <c r="D86" i="37"/>
  <c r="D11" i="37"/>
  <c r="D27" i="37"/>
  <c r="D43" i="37"/>
  <c r="D59" i="37"/>
  <c r="D75" i="37"/>
  <c r="D88" i="37"/>
  <c r="D100" i="37"/>
  <c r="D111" i="37"/>
  <c r="D93" i="37"/>
  <c r="D106" i="37"/>
  <c r="D117" i="37"/>
  <c r="D98" i="37"/>
  <c r="D110" i="37"/>
  <c r="D120" i="37"/>
  <c r="D124" i="37"/>
  <c r="D128" i="37"/>
  <c r="D132" i="37"/>
  <c r="D76" i="37"/>
  <c r="D77" i="37"/>
  <c r="D80" i="37"/>
  <c r="D46" i="37"/>
  <c r="D51" i="37"/>
  <c r="D105" i="37"/>
  <c r="D32" i="37"/>
  <c r="D64" i="37"/>
  <c r="D9" i="37"/>
  <c r="D25" i="37"/>
  <c r="D41" i="37"/>
  <c r="D57" i="37"/>
  <c r="D73" i="37"/>
  <c r="D4" i="37"/>
  <c r="D40" i="37"/>
  <c r="D72" i="37"/>
  <c r="D10" i="37"/>
  <c r="D26" i="37"/>
  <c r="D42" i="37"/>
  <c r="D58" i="37"/>
  <c r="D74" i="37"/>
  <c r="D44" i="37"/>
  <c r="D15" i="37"/>
  <c r="D31" i="37"/>
  <c r="D47" i="37"/>
  <c r="D63" i="37"/>
  <c r="D79" i="37"/>
  <c r="D91" i="37"/>
  <c r="D102" i="37"/>
  <c r="D114" i="37"/>
  <c r="D96" i="37"/>
  <c r="D109" i="37"/>
  <c r="D89" i="37"/>
  <c r="D101" i="37"/>
  <c r="D113" i="37"/>
  <c r="D121" i="37"/>
  <c r="D125" i="37"/>
  <c r="D129" i="37"/>
  <c r="D133" i="37"/>
  <c r="K10" i="3"/>
  <c r="C134" i="8"/>
  <c r="C132" i="8"/>
  <c r="C130" i="8"/>
  <c r="C128" i="8"/>
  <c r="C126" i="8"/>
  <c r="C124" i="8"/>
  <c r="C122" i="8"/>
  <c r="C120" i="8"/>
  <c r="C118" i="8"/>
  <c r="C116" i="8"/>
  <c r="C114" i="8"/>
  <c r="C112" i="8"/>
  <c r="C110" i="8"/>
  <c r="C108" i="8"/>
  <c r="C106" i="8"/>
  <c r="C104" i="8"/>
  <c r="C102" i="8"/>
  <c r="C100" i="8"/>
  <c r="C98" i="8"/>
  <c r="C96" i="8"/>
  <c r="C94" i="8"/>
  <c r="C92" i="8"/>
  <c r="C90" i="8"/>
  <c r="C88" i="8"/>
  <c r="C86" i="8"/>
  <c r="C84" i="8"/>
  <c r="C82" i="8"/>
  <c r="C80" i="8"/>
  <c r="C78" i="8"/>
  <c r="C76" i="8"/>
  <c r="C74" i="8"/>
  <c r="C72" i="8"/>
  <c r="C70" i="8"/>
  <c r="C68" i="8"/>
  <c r="C66" i="8"/>
  <c r="C133" i="8"/>
  <c r="C131" i="8"/>
  <c r="C129" i="8"/>
  <c r="C127" i="8"/>
  <c r="C125" i="8"/>
  <c r="C123" i="8"/>
  <c r="C121" i="8"/>
  <c r="C119" i="8"/>
  <c r="C117" i="8"/>
  <c r="C115" i="8"/>
  <c r="C113" i="8"/>
  <c r="C111" i="8"/>
  <c r="C109" i="8"/>
  <c r="C107" i="8"/>
  <c r="C105" i="8"/>
  <c r="C103" i="8"/>
  <c r="C101" i="8"/>
  <c r="C99" i="8"/>
  <c r="C97" i="8"/>
  <c r="C95" i="8"/>
  <c r="C93" i="8"/>
  <c r="C91" i="8"/>
  <c r="C89" i="8"/>
  <c r="C87" i="8"/>
  <c r="C85" i="8"/>
  <c r="C83" i="8"/>
  <c r="C81" i="8"/>
  <c r="C79" i="8"/>
  <c r="C77" i="8"/>
  <c r="C75" i="8"/>
  <c r="C73" i="8"/>
  <c r="C71" i="8"/>
  <c r="C69" i="8"/>
  <c r="C67" i="8"/>
  <c r="C61" i="8"/>
  <c r="C59" i="8"/>
  <c r="C57" i="8"/>
  <c r="C55" i="8"/>
  <c r="C53" i="8"/>
  <c r="C51" i="8"/>
  <c r="C49" i="8"/>
  <c r="C47" i="8"/>
  <c r="C45" i="8"/>
  <c r="C43" i="8"/>
  <c r="C41" i="8"/>
  <c r="C39" i="8"/>
  <c r="C37" i="8"/>
  <c r="C35" i="8"/>
  <c r="C33" i="8"/>
  <c r="C31" i="8"/>
  <c r="C29" i="8"/>
  <c r="C27" i="8"/>
  <c r="C25" i="8"/>
  <c r="C23" i="8"/>
  <c r="C21" i="8"/>
  <c r="C19" i="8"/>
  <c r="C17" i="8"/>
  <c r="C15" i="8"/>
  <c r="C13" i="8"/>
  <c r="C11" i="8"/>
  <c r="C9" i="8"/>
  <c r="C7" i="8"/>
  <c r="C4" i="8"/>
  <c r="C2" i="8"/>
  <c r="C65" i="8"/>
  <c r="C63" i="8"/>
  <c r="C62" i="8"/>
  <c r="C60" i="8"/>
  <c r="C58" i="8"/>
  <c r="C56" i="8"/>
  <c r="C54" i="8"/>
  <c r="C52" i="8"/>
  <c r="C50" i="8"/>
  <c r="C48" i="8"/>
  <c r="C46" i="8"/>
  <c r="C44" i="8"/>
  <c r="C42" i="8"/>
  <c r="C40" i="8"/>
  <c r="C38" i="8"/>
  <c r="C36" i="8"/>
  <c r="C34" i="8"/>
  <c r="C32" i="8"/>
  <c r="C30" i="8"/>
  <c r="C28" i="8"/>
  <c r="C26" i="8"/>
  <c r="C24" i="8"/>
  <c r="C22" i="8"/>
  <c r="C20" i="8"/>
  <c r="C18" i="8"/>
  <c r="C16" i="8"/>
  <c r="C14" i="8"/>
  <c r="C12" i="8"/>
  <c r="C10" i="8"/>
  <c r="C8" i="8"/>
  <c r="C5" i="8"/>
  <c r="C3" i="8"/>
  <c r="C64" i="8"/>
  <c r="C6" i="8"/>
  <c r="N10" i="3"/>
  <c r="C134" i="7"/>
  <c r="C132" i="7"/>
  <c r="C130" i="7"/>
  <c r="C128" i="7"/>
  <c r="C126" i="7"/>
  <c r="C124" i="7"/>
  <c r="C122" i="7"/>
  <c r="C120" i="7"/>
  <c r="C118" i="7"/>
  <c r="C116" i="7"/>
  <c r="C114" i="7"/>
  <c r="C133" i="7"/>
  <c r="C131" i="7"/>
  <c r="C129" i="7"/>
  <c r="C127" i="7"/>
  <c r="C125" i="7"/>
  <c r="C123" i="7"/>
  <c r="C121" i="7"/>
  <c r="C119" i="7"/>
  <c r="C117" i="7"/>
  <c r="C115" i="7"/>
  <c r="C110" i="7"/>
  <c r="C106" i="7"/>
  <c r="C102" i="7"/>
  <c r="C97" i="7"/>
  <c r="C95" i="7"/>
  <c r="C93" i="7"/>
  <c r="C91" i="7"/>
  <c r="C89" i="7"/>
  <c r="C87" i="7"/>
  <c r="C85" i="7"/>
  <c r="C83" i="7"/>
  <c r="C81" i="7"/>
  <c r="C79" i="7"/>
  <c r="C77" i="7"/>
  <c r="C75" i="7"/>
  <c r="C73" i="7"/>
  <c r="C71" i="7"/>
  <c r="C69" i="7"/>
  <c r="C67" i="7"/>
  <c r="C65" i="7"/>
  <c r="C63" i="7"/>
  <c r="C61" i="7"/>
  <c r="C59" i="7"/>
  <c r="C57" i="7"/>
  <c r="C55" i="7"/>
  <c r="C53" i="7"/>
  <c r="C51" i="7"/>
  <c r="C49" i="7"/>
  <c r="C47" i="7"/>
  <c r="C45" i="7"/>
  <c r="C43" i="7"/>
  <c r="C41" i="7"/>
  <c r="C39" i="7"/>
  <c r="C37" i="7"/>
  <c r="C35" i="7"/>
  <c r="C33" i="7"/>
  <c r="C31" i="7"/>
  <c r="C29" i="7"/>
  <c r="C27" i="7"/>
  <c r="C25" i="7"/>
  <c r="C23" i="7"/>
  <c r="C21" i="7"/>
  <c r="C19" i="7"/>
  <c r="C17" i="7"/>
  <c r="C15" i="7"/>
  <c r="C13" i="7"/>
  <c r="C11" i="7"/>
  <c r="C9" i="7"/>
  <c r="C113" i="7"/>
  <c r="C111" i="7"/>
  <c r="C107" i="7"/>
  <c r="C103" i="7"/>
  <c r="C99" i="7"/>
  <c r="C112" i="7"/>
  <c r="C108" i="7"/>
  <c r="C104" i="7"/>
  <c r="C100" i="7"/>
  <c r="C98" i="7"/>
  <c r="C96" i="7"/>
  <c r="C94" i="7"/>
  <c r="C92" i="7"/>
  <c r="C90" i="7"/>
  <c r="C88" i="7"/>
  <c r="C86" i="7"/>
  <c r="C84" i="7"/>
  <c r="C82" i="7"/>
  <c r="C80" i="7"/>
  <c r="C78" i="7"/>
  <c r="C76" i="7"/>
  <c r="C74" i="7"/>
  <c r="C72" i="7"/>
  <c r="C70" i="7"/>
  <c r="C68" i="7"/>
  <c r="C66" i="7"/>
  <c r="C64" i="7"/>
  <c r="C62" i="7"/>
  <c r="C60" i="7"/>
  <c r="C58" i="7"/>
  <c r="C56" i="7"/>
  <c r="C54" i="7"/>
  <c r="C52" i="7"/>
  <c r="C50" i="7"/>
  <c r="C48" i="7"/>
  <c r="C46" i="7"/>
  <c r="C44" i="7"/>
  <c r="C42" i="7"/>
  <c r="C40" i="7"/>
  <c r="C38" i="7"/>
  <c r="C36" i="7"/>
  <c r="C34" i="7"/>
  <c r="C32" i="7"/>
  <c r="C30" i="7"/>
  <c r="C28" i="7"/>
  <c r="C26" i="7"/>
  <c r="C24" i="7"/>
  <c r="C22" i="7"/>
  <c r="C20" i="7"/>
  <c r="C18" i="7"/>
  <c r="C16" i="7"/>
  <c r="C14" i="7"/>
  <c r="C12" i="7"/>
  <c r="C10" i="7"/>
  <c r="C109" i="7"/>
  <c r="C105" i="7"/>
  <c r="C101" i="7"/>
  <c r="C8" i="7"/>
  <c r="C5" i="7"/>
  <c r="C3" i="7"/>
  <c r="C7" i="7"/>
  <c r="C4" i="7"/>
  <c r="C2" i="7"/>
  <c r="C6" i="7"/>
  <c r="E133" i="14"/>
  <c r="G133" i="14"/>
  <c r="E130" i="14"/>
  <c r="G130" i="14"/>
  <c r="E131" i="14"/>
  <c r="G131" i="14"/>
  <c r="E88" i="14"/>
  <c r="G88" i="14"/>
  <c r="E84" i="14"/>
  <c r="G84" i="14"/>
  <c r="E80" i="14"/>
  <c r="G80" i="14"/>
  <c r="E76" i="14"/>
  <c r="G76" i="14"/>
  <c r="E72" i="14"/>
  <c r="G72" i="14"/>
  <c r="H72" i="36"/>
  <c r="E68" i="14"/>
  <c r="G68" i="14"/>
  <c r="E64" i="14"/>
  <c r="G64" i="14"/>
  <c r="E60" i="14"/>
  <c r="G60" i="14"/>
  <c r="E56" i="14"/>
  <c r="G56" i="14"/>
  <c r="E52" i="14"/>
  <c r="G52" i="14"/>
  <c r="E48" i="14"/>
  <c r="G48" i="14"/>
  <c r="H48" i="36"/>
  <c r="E44" i="14"/>
  <c r="G44" i="14"/>
  <c r="E40" i="14"/>
  <c r="G40" i="14"/>
  <c r="E36" i="14"/>
  <c r="G36" i="14"/>
  <c r="E32" i="14"/>
  <c r="G32" i="14"/>
  <c r="E28" i="14"/>
  <c r="G28" i="14"/>
  <c r="E24" i="14"/>
  <c r="G24" i="14"/>
  <c r="H24" i="36"/>
  <c r="E20" i="14"/>
  <c r="G20" i="14"/>
  <c r="E16" i="14"/>
  <c r="G16" i="14"/>
  <c r="E12" i="14"/>
  <c r="G12" i="14"/>
  <c r="E8" i="14"/>
  <c r="G8" i="14"/>
  <c r="E4" i="14"/>
  <c r="G4" i="14"/>
  <c r="E128" i="14"/>
  <c r="G128" i="14"/>
  <c r="H128" i="36"/>
  <c r="E110" i="14"/>
  <c r="G110" i="14"/>
  <c r="E94" i="14"/>
  <c r="G94" i="14"/>
  <c r="E105" i="14"/>
  <c r="G105" i="14"/>
  <c r="E111" i="14"/>
  <c r="G111" i="14"/>
  <c r="E120" i="14"/>
  <c r="G120" i="14"/>
  <c r="E104" i="14"/>
  <c r="G104" i="14"/>
  <c r="H104" i="36"/>
  <c r="E107" i="14"/>
  <c r="G107" i="14"/>
  <c r="E41" i="13"/>
  <c r="G41" i="13"/>
  <c r="E14" i="13"/>
  <c r="G14" i="13"/>
  <c r="E3" i="13"/>
  <c r="G3" i="13"/>
  <c r="E131" i="15"/>
  <c r="G131" i="15"/>
  <c r="E127" i="15"/>
  <c r="G127" i="15"/>
  <c r="E123" i="15"/>
  <c r="G123" i="15"/>
  <c r="E119" i="15"/>
  <c r="G119" i="15"/>
  <c r="E115" i="15"/>
  <c r="G115" i="15"/>
  <c r="H115" i="37"/>
  <c r="E111" i="15"/>
  <c r="G111" i="15"/>
  <c r="E107" i="15"/>
  <c r="G107" i="15"/>
  <c r="E103" i="15"/>
  <c r="G103" i="15"/>
  <c r="E99" i="15"/>
  <c r="G99" i="15"/>
  <c r="E95" i="15"/>
  <c r="G95" i="15"/>
  <c r="E91" i="15"/>
  <c r="G91" i="15"/>
  <c r="H91" i="37"/>
  <c r="E87" i="15"/>
  <c r="G87" i="15"/>
  <c r="E83" i="15"/>
  <c r="G83" i="15"/>
  <c r="E79" i="15"/>
  <c r="G79" i="15"/>
  <c r="E75" i="15"/>
  <c r="G75" i="15"/>
  <c r="E71" i="15"/>
  <c r="G71" i="15"/>
  <c r="E67" i="15"/>
  <c r="G67" i="15"/>
  <c r="H67" i="37"/>
  <c r="E63" i="15"/>
  <c r="G63" i="15"/>
  <c r="E59" i="15"/>
  <c r="G59" i="15"/>
  <c r="E55" i="15"/>
  <c r="G55" i="15"/>
  <c r="E51" i="15"/>
  <c r="G51" i="15"/>
  <c r="E49" i="15"/>
  <c r="G49" i="15"/>
  <c r="E45" i="15"/>
  <c r="G45" i="15"/>
  <c r="E41" i="15"/>
  <c r="G41" i="15"/>
  <c r="H41" i="37"/>
  <c r="E37" i="15"/>
  <c r="G37" i="15"/>
  <c r="E33" i="15"/>
  <c r="G33" i="15"/>
  <c r="E29" i="15"/>
  <c r="G29" i="15"/>
  <c r="E25" i="15"/>
  <c r="G25" i="15"/>
  <c r="H25" i="37"/>
  <c r="E21" i="15"/>
  <c r="G21" i="15"/>
  <c r="H21" i="37"/>
  <c r="E17" i="15"/>
  <c r="G17" i="15"/>
  <c r="H17" i="37"/>
  <c r="E13" i="15"/>
  <c r="G13" i="15"/>
  <c r="E9" i="15"/>
  <c r="G9" i="15"/>
  <c r="E121" i="14"/>
  <c r="G121" i="14"/>
  <c r="H121" i="36"/>
  <c r="E134" i="14"/>
  <c r="G134" i="14"/>
  <c r="E87" i="14"/>
  <c r="G87" i="14"/>
  <c r="E83" i="14"/>
  <c r="G83" i="14"/>
  <c r="E79" i="14"/>
  <c r="G79" i="14"/>
  <c r="E75" i="14"/>
  <c r="G75" i="14"/>
  <c r="E71" i="14"/>
  <c r="G71" i="14"/>
  <c r="E67" i="14"/>
  <c r="G67" i="14"/>
  <c r="E63" i="14"/>
  <c r="G63" i="14"/>
  <c r="E59" i="14"/>
  <c r="G59" i="14"/>
  <c r="E55" i="14"/>
  <c r="G55" i="14"/>
  <c r="E51" i="14"/>
  <c r="G51" i="14"/>
  <c r="E47" i="14"/>
  <c r="G47" i="14"/>
  <c r="H47" i="36"/>
  <c r="E43" i="14"/>
  <c r="G43" i="14"/>
  <c r="E39" i="14"/>
  <c r="G39" i="14"/>
  <c r="E35" i="14"/>
  <c r="G35" i="14"/>
  <c r="E31" i="14"/>
  <c r="G31" i="14"/>
  <c r="E27" i="14"/>
  <c r="G27" i="14"/>
  <c r="E23" i="14"/>
  <c r="G23" i="14"/>
  <c r="H23" i="36"/>
  <c r="E19" i="14"/>
  <c r="G19" i="14"/>
  <c r="E15" i="14"/>
  <c r="G15" i="14"/>
  <c r="E11" i="14"/>
  <c r="G11" i="14"/>
  <c r="E7" i="14"/>
  <c r="G7" i="14"/>
  <c r="E2" i="14"/>
  <c r="G2" i="14"/>
  <c r="E106" i="14"/>
  <c r="G106" i="14"/>
  <c r="H106" i="36"/>
  <c r="E117" i="14"/>
  <c r="G117" i="14"/>
  <c r="E101" i="14"/>
  <c r="G101" i="14"/>
  <c r="E103" i="14"/>
  <c r="G103" i="14"/>
  <c r="E116" i="14"/>
  <c r="G116" i="14"/>
  <c r="E100" i="14"/>
  <c r="G100" i="14"/>
  <c r="E99" i="14"/>
  <c r="G99" i="14"/>
  <c r="H99" i="36"/>
  <c r="E123" i="13"/>
  <c r="G123" i="13"/>
  <c r="E114" i="13"/>
  <c r="G114" i="13"/>
  <c r="E90" i="13"/>
  <c r="G90" i="13"/>
  <c r="E82" i="13"/>
  <c r="G82" i="13"/>
  <c r="E31" i="13"/>
  <c r="G31" i="13"/>
  <c r="E134" i="15"/>
  <c r="G134" i="15"/>
  <c r="E130" i="15"/>
  <c r="G130" i="15"/>
  <c r="E126" i="15"/>
  <c r="G126" i="15"/>
  <c r="E122" i="15"/>
  <c r="G122" i="15"/>
  <c r="E118" i="15"/>
  <c r="G118" i="15"/>
  <c r="E114" i="15"/>
  <c r="G114" i="15"/>
  <c r="H114" i="37"/>
  <c r="E110" i="15"/>
  <c r="G110" i="15"/>
  <c r="H110" i="37"/>
  <c r="E106" i="15"/>
  <c r="G106" i="15"/>
  <c r="E102" i="15"/>
  <c r="G102" i="15"/>
  <c r="E98" i="15"/>
  <c r="G98" i="15"/>
  <c r="E94" i="15"/>
  <c r="G94" i="15"/>
  <c r="H94" i="37"/>
  <c r="E90" i="15"/>
  <c r="G90" i="15"/>
  <c r="H90" i="37"/>
  <c r="E86" i="15"/>
  <c r="G86" i="15"/>
  <c r="E82" i="15"/>
  <c r="G82" i="15"/>
  <c r="E78" i="15"/>
  <c r="G78" i="15"/>
  <c r="E74" i="15"/>
  <c r="G74" i="15"/>
  <c r="E70" i="15"/>
  <c r="G70" i="15"/>
  <c r="E66" i="15"/>
  <c r="G66" i="15"/>
  <c r="H66" i="37"/>
  <c r="E62" i="15"/>
  <c r="G62" i="15"/>
  <c r="E58" i="15"/>
  <c r="G58" i="15"/>
  <c r="E54" i="15"/>
  <c r="G54" i="15"/>
  <c r="E50" i="15"/>
  <c r="G50" i="15"/>
  <c r="E48" i="15"/>
  <c r="G48" i="15"/>
  <c r="E44" i="15"/>
  <c r="G44" i="15"/>
  <c r="H44" i="37"/>
  <c r="E40" i="15"/>
  <c r="G40" i="15"/>
  <c r="H40" i="37"/>
  <c r="E36" i="15"/>
  <c r="G36" i="15"/>
  <c r="E32" i="15"/>
  <c r="G32" i="15"/>
  <c r="E28" i="15"/>
  <c r="G28" i="15"/>
  <c r="E24" i="15"/>
  <c r="G24" i="15"/>
  <c r="E20" i="15"/>
  <c r="G20" i="15"/>
  <c r="H20" i="37"/>
  <c r="E16" i="15"/>
  <c r="G16" i="15"/>
  <c r="E12" i="15"/>
  <c r="G12" i="15"/>
  <c r="E8" i="15"/>
  <c r="G8" i="15"/>
  <c r="E5" i="15"/>
  <c r="G5" i="15"/>
  <c r="E3" i="15"/>
  <c r="G3" i="15"/>
  <c r="E124" i="15"/>
  <c r="G124" i="15"/>
  <c r="E116" i="15"/>
  <c r="G116" i="15"/>
  <c r="E108" i="15"/>
  <c r="G108" i="15"/>
  <c r="E100" i="15"/>
  <c r="G100" i="15"/>
  <c r="E92" i="15"/>
  <c r="G92" i="15"/>
  <c r="E84" i="15"/>
  <c r="G84" i="15"/>
  <c r="E76" i="15"/>
  <c r="G76" i="15"/>
  <c r="H76" i="37"/>
  <c r="E68" i="15"/>
  <c r="G68" i="15"/>
  <c r="H68" i="37"/>
  <c r="E60" i="15"/>
  <c r="G60" i="15"/>
  <c r="E52" i="15"/>
  <c r="G52" i="15"/>
  <c r="E38" i="15"/>
  <c r="G38" i="15"/>
  <c r="E30" i="15"/>
  <c r="G30" i="15"/>
  <c r="E22" i="15"/>
  <c r="G22" i="15"/>
  <c r="H22" i="37"/>
  <c r="E14" i="15"/>
  <c r="G14" i="15"/>
  <c r="E6" i="15"/>
  <c r="G6" i="15"/>
  <c r="E125" i="14"/>
  <c r="G125" i="14"/>
  <c r="E122" i="14"/>
  <c r="G122" i="14"/>
  <c r="H122" i="36"/>
  <c r="E123" i="14"/>
  <c r="G123" i="14"/>
  <c r="E90" i="14"/>
  <c r="G90" i="14"/>
  <c r="E86" i="14"/>
  <c r="G86" i="14"/>
  <c r="E82" i="14"/>
  <c r="G82" i="14"/>
  <c r="E78" i="14"/>
  <c r="G78" i="14"/>
  <c r="E74" i="14"/>
  <c r="G74" i="14"/>
  <c r="H74" i="36"/>
  <c r="E70" i="14"/>
  <c r="G70" i="14"/>
  <c r="E66" i="14"/>
  <c r="G66" i="14"/>
  <c r="E62" i="14"/>
  <c r="G62" i="14"/>
  <c r="E58" i="14"/>
  <c r="G58" i="14"/>
  <c r="E54" i="14"/>
  <c r="G54" i="14"/>
  <c r="E50" i="14"/>
  <c r="G50" i="14"/>
  <c r="H50" i="36"/>
  <c r="E46" i="14"/>
  <c r="G46" i="14"/>
  <c r="E42" i="14"/>
  <c r="G42" i="14"/>
  <c r="E38" i="14"/>
  <c r="G38" i="14"/>
  <c r="E34" i="14"/>
  <c r="G34" i="14"/>
  <c r="E30" i="14"/>
  <c r="G30" i="14"/>
  <c r="E26" i="14"/>
  <c r="G26" i="14"/>
  <c r="H26" i="36"/>
  <c r="E22" i="14"/>
  <c r="G22" i="14"/>
  <c r="E18" i="14"/>
  <c r="G18" i="14"/>
  <c r="E14" i="14"/>
  <c r="G14" i="14"/>
  <c r="E10" i="14"/>
  <c r="G10" i="14"/>
  <c r="E6" i="14"/>
  <c r="G6" i="14"/>
  <c r="E3" i="14"/>
  <c r="G3" i="14"/>
  <c r="H3" i="36"/>
  <c r="E118" i="14"/>
  <c r="G118" i="14"/>
  <c r="E102" i="14"/>
  <c r="G102" i="14"/>
  <c r="E132" i="14"/>
  <c r="G132" i="14"/>
  <c r="E113" i="14"/>
  <c r="G113" i="14"/>
  <c r="E97" i="14"/>
  <c r="G97" i="14"/>
  <c r="E95" i="14"/>
  <c r="G95" i="14"/>
  <c r="H95" i="36"/>
  <c r="E112" i="14"/>
  <c r="G112" i="14"/>
  <c r="E96" i="14"/>
  <c r="G96" i="14"/>
  <c r="E124" i="14"/>
  <c r="G124" i="14"/>
  <c r="E91" i="14"/>
  <c r="G91" i="14"/>
  <c r="E75" i="13"/>
  <c r="G75" i="13"/>
  <c r="E18" i="13"/>
  <c r="G18" i="13"/>
  <c r="E10" i="13"/>
  <c r="G10" i="13"/>
  <c r="E133" i="15"/>
  <c r="G133" i="15"/>
  <c r="E129" i="15"/>
  <c r="G129" i="15"/>
  <c r="E125" i="15"/>
  <c r="G125" i="15"/>
  <c r="E121" i="15"/>
  <c r="G121" i="15"/>
  <c r="H121" i="37"/>
  <c r="E117" i="15"/>
  <c r="G117" i="15"/>
  <c r="E113" i="15"/>
  <c r="G113" i="15"/>
  <c r="E109" i="15"/>
  <c r="G109" i="15"/>
  <c r="E105" i="15"/>
  <c r="G105" i="15"/>
  <c r="E101" i="15"/>
  <c r="G101" i="15"/>
  <c r="E97" i="15"/>
  <c r="G97" i="15"/>
  <c r="H97" i="37"/>
  <c r="E93" i="15"/>
  <c r="G93" i="15"/>
  <c r="E89" i="15"/>
  <c r="G89" i="15"/>
  <c r="E85" i="15"/>
  <c r="G85" i="15"/>
  <c r="E81" i="15"/>
  <c r="G81" i="15"/>
  <c r="E77" i="15"/>
  <c r="G77" i="15"/>
  <c r="H77" i="37"/>
  <c r="E73" i="15"/>
  <c r="G73" i="15"/>
  <c r="E69" i="15"/>
  <c r="G69" i="15"/>
  <c r="H69" i="37"/>
  <c r="E65" i="15"/>
  <c r="G65" i="15"/>
  <c r="E61" i="15"/>
  <c r="G61" i="15"/>
  <c r="E57" i="15"/>
  <c r="G57" i="15"/>
  <c r="E53" i="15"/>
  <c r="G53" i="15"/>
  <c r="E47" i="15"/>
  <c r="G47" i="15"/>
  <c r="H47" i="37"/>
  <c r="E43" i="15"/>
  <c r="G43" i="15"/>
  <c r="H43" i="37"/>
  <c r="E39" i="15"/>
  <c r="G39" i="15"/>
  <c r="E35" i="15"/>
  <c r="G35" i="15"/>
  <c r="E31" i="15"/>
  <c r="G31" i="15"/>
  <c r="E27" i="15"/>
  <c r="G27" i="15"/>
  <c r="E23" i="15"/>
  <c r="G23" i="15"/>
  <c r="H23" i="37"/>
  <c r="E19" i="15"/>
  <c r="G19" i="15"/>
  <c r="H19" i="37"/>
  <c r="E15" i="15"/>
  <c r="G15" i="15"/>
  <c r="E11" i="15"/>
  <c r="G11" i="15"/>
  <c r="E7" i="15"/>
  <c r="G7" i="15"/>
  <c r="E4" i="15"/>
  <c r="G4" i="15"/>
  <c r="H4" i="37"/>
  <c r="E132" i="15"/>
  <c r="G132" i="15"/>
  <c r="H132" i="37"/>
  <c r="E128" i="15"/>
  <c r="G128" i="15"/>
  <c r="H128" i="37"/>
  <c r="E120" i="15"/>
  <c r="G120" i="15"/>
  <c r="E112" i="15"/>
  <c r="G112" i="15"/>
  <c r="E104" i="15"/>
  <c r="G104" i="15"/>
  <c r="E96" i="15"/>
  <c r="G96" i="15"/>
  <c r="E88" i="15"/>
  <c r="G88" i="15"/>
  <c r="H88" i="37"/>
  <c r="E80" i="15"/>
  <c r="G80" i="15"/>
  <c r="H80" i="37"/>
  <c r="E72" i="15"/>
  <c r="G72" i="15"/>
  <c r="E64" i="15"/>
  <c r="G64" i="15"/>
  <c r="E56" i="15"/>
  <c r="G56" i="15"/>
  <c r="E46" i="15"/>
  <c r="G46" i="15"/>
  <c r="E42" i="15"/>
  <c r="G42" i="15"/>
  <c r="E34" i="15"/>
  <c r="G34" i="15"/>
  <c r="E26" i="15"/>
  <c r="G26" i="15"/>
  <c r="E18" i="15"/>
  <c r="G18" i="15"/>
  <c r="E10" i="15"/>
  <c r="G10" i="15"/>
  <c r="E2" i="15"/>
  <c r="E129" i="14"/>
  <c r="G129" i="14"/>
  <c r="E126" i="14"/>
  <c r="G126" i="14"/>
  <c r="E127" i="14"/>
  <c r="G127" i="14"/>
  <c r="E89" i="14"/>
  <c r="G89" i="14"/>
  <c r="E85" i="14"/>
  <c r="G85" i="14"/>
  <c r="E81" i="14"/>
  <c r="G81" i="14"/>
  <c r="E77" i="14"/>
  <c r="G77" i="14"/>
  <c r="E73" i="14"/>
  <c r="G73" i="14"/>
  <c r="E69" i="14"/>
  <c r="G69" i="14"/>
  <c r="E65" i="14"/>
  <c r="G65" i="14"/>
  <c r="E61" i="14"/>
  <c r="G61" i="14"/>
  <c r="E57" i="14"/>
  <c r="G57" i="14"/>
  <c r="E53" i="14"/>
  <c r="G53" i="14"/>
  <c r="E49" i="14"/>
  <c r="G49" i="14"/>
  <c r="E45" i="14"/>
  <c r="G45" i="14"/>
  <c r="E41" i="14"/>
  <c r="G41" i="14"/>
  <c r="E37" i="14"/>
  <c r="G37" i="14"/>
  <c r="E33" i="14"/>
  <c r="G33" i="14"/>
  <c r="H33" i="36"/>
  <c r="E29" i="14"/>
  <c r="G29" i="14"/>
  <c r="E25" i="14"/>
  <c r="G25" i="14"/>
  <c r="E21" i="14"/>
  <c r="G21" i="14"/>
  <c r="E17" i="14"/>
  <c r="G17" i="14"/>
  <c r="E13" i="14"/>
  <c r="G13" i="14"/>
  <c r="H13" i="36"/>
  <c r="E9" i="14"/>
  <c r="G9" i="14"/>
  <c r="H9" i="36"/>
  <c r="E5" i="14"/>
  <c r="G5" i="14"/>
  <c r="E114" i="14"/>
  <c r="G114" i="14"/>
  <c r="E98" i="14"/>
  <c r="G98" i="14"/>
  <c r="E109" i="14"/>
  <c r="G109" i="14"/>
  <c r="E93" i="14"/>
  <c r="G93" i="14"/>
  <c r="H93" i="36"/>
  <c r="E119" i="14"/>
  <c r="G119" i="14"/>
  <c r="E108" i="14"/>
  <c r="G108" i="14"/>
  <c r="E92" i="14"/>
  <c r="G92" i="14"/>
  <c r="E115" i="14"/>
  <c r="G115" i="14"/>
  <c r="E120" i="13"/>
  <c r="G120" i="13"/>
  <c r="H96" i="35"/>
  <c r="E69" i="13"/>
  <c r="G69" i="13"/>
  <c r="G17" i="13"/>
  <c r="E6" i="13"/>
  <c r="G6" i="13"/>
  <c r="E73" i="13"/>
  <c r="G73" i="13"/>
  <c r="E133" i="9"/>
  <c r="G133" i="9"/>
  <c r="E131" i="9"/>
  <c r="G131" i="9"/>
  <c r="E128" i="9"/>
  <c r="G128" i="9"/>
  <c r="E132" i="9"/>
  <c r="G132" i="9"/>
  <c r="E129" i="9"/>
  <c r="G129" i="9"/>
  <c r="E125" i="9"/>
  <c r="G125" i="9"/>
  <c r="E123" i="9"/>
  <c r="G123" i="9"/>
  <c r="E121" i="9"/>
  <c r="G121" i="9"/>
  <c r="E119" i="9"/>
  <c r="G119" i="9"/>
  <c r="E117" i="9"/>
  <c r="G117" i="9"/>
  <c r="E115" i="9"/>
  <c r="G115" i="9"/>
  <c r="E134" i="9"/>
  <c r="G134" i="9"/>
  <c r="E130" i="9"/>
  <c r="G130" i="9"/>
  <c r="E127" i="9"/>
  <c r="G127" i="9"/>
  <c r="E126" i="9"/>
  <c r="G126" i="9"/>
  <c r="E124" i="9"/>
  <c r="G124" i="9"/>
  <c r="E122" i="9"/>
  <c r="G122" i="9"/>
  <c r="E120" i="9"/>
  <c r="G120" i="9"/>
  <c r="E118" i="9"/>
  <c r="G118" i="9"/>
  <c r="E116" i="9"/>
  <c r="G116" i="9"/>
  <c r="E113" i="9"/>
  <c r="G113" i="9"/>
  <c r="E111" i="9"/>
  <c r="G111" i="9"/>
  <c r="E109" i="9"/>
  <c r="G109" i="9"/>
  <c r="E107" i="9"/>
  <c r="G107" i="9"/>
  <c r="E105" i="9"/>
  <c r="G105" i="9"/>
  <c r="E103" i="9"/>
  <c r="G103" i="9"/>
  <c r="E101" i="9"/>
  <c r="G101" i="9"/>
  <c r="E99" i="9"/>
  <c r="G99" i="9"/>
  <c r="E97" i="9"/>
  <c r="G97" i="9"/>
  <c r="E95" i="9"/>
  <c r="G95" i="9"/>
  <c r="E93" i="9"/>
  <c r="G93" i="9"/>
  <c r="E91" i="9"/>
  <c r="G91" i="9"/>
  <c r="E89" i="9"/>
  <c r="G89" i="9"/>
  <c r="E87" i="9"/>
  <c r="G87" i="9"/>
  <c r="E85" i="9"/>
  <c r="G85" i="9"/>
  <c r="E83" i="9"/>
  <c r="G83" i="9"/>
  <c r="E81" i="9"/>
  <c r="G81" i="9"/>
  <c r="E79" i="9"/>
  <c r="G79" i="9"/>
  <c r="E77" i="9"/>
  <c r="G77" i="9"/>
  <c r="E75" i="9"/>
  <c r="G75" i="9"/>
  <c r="E114" i="9"/>
  <c r="G114" i="9"/>
  <c r="E112" i="9"/>
  <c r="G112" i="9"/>
  <c r="E110" i="9"/>
  <c r="G110" i="9"/>
  <c r="E108" i="9"/>
  <c r="G108" i="9"/>
  <c r="E106" i="9"/>
  <c r="G106" i="9"/>
  <c r="E104" i="9"/>
  <c r="G104" i="9"/>
  <c r="E102" i="9"/>
  <c r="G102" i="9"/>
  <c r="E100" i="9"/>
  <c r="G100" i="9"/>
  <c r="E98" i="9"/>
  <c r="G98" i="9"/>
  <c r="E96" i="9"/>
  <c r="G96" i="9"/>
  <c r="E94" i="9"/>
  <c r="G94" i="9"/>
  <c r="E92" i="9"/>
  <c r="G92" i="9"/>
  <c r="E90" i="9"/>
  <c r="G90" i="9"/>
  <c r="E88" i="9"/>
  <c r="G88" i="9"/>
  <c r="E86" i="9"/>
  <c r="G86" i="9"/>
  <c r="E84" i="9"/>
  <c r="G84" i="9"/>
  <c r="E82" i="9"/>
  <c r="G82" i="9"/>
  <c r="E80" i="9"/>
  <c r="G80" i="9"/>
  <c r="E78" i="9"/>
  <c r="G78" i="9"/>
  <c r="E76" i="9"/>
  <c r="G76" i="9"/>
  <c r="E74" i="9"/>
  <c r="G74" i="9"/>
  <c r="E72" i="9"/>
  <c r="G72" i="9"/>
  <c r="E70" i="9"/>
  <c r="G70" i="9"/>
  <c r="E68" i="9"/>
  <c r="G68" i="9"/>
  <c r="E73" i="9"/>
  <c r="G73" i="9"/>
  <c r="E69" i="9"/>
  <c r="G69" i="9"/>
  <c r="E65" i="9"/>
  <c r="G65" i="9"/>
  <c r="E63" i="9"/>
  <c r="G63" i="9"/>
  <c r="E61" i="9"/>
  <c r="G61" i="9"/>
  <c r="E59" i="9"/>
  <c r="G59" i="9"/>
  <c r="E57" i="9"/>
  <c r="G57" i="9"/>
  <c r="E55" i="9"/>
  <c r="G55" i="9"/>
  <c r="E53" i="9"/>
  <c r="G53" i="9"/>
  <c r="E51" i="9"/>
  <c r="G51" i="9"/>
  <c r="E49" i="9"/>
  <c r="G49" i="9"/>
  <c r="E47" i="9"/>
  <c r="G47" i="9"/>
  <c r="E45" i="9"/>
  <c r="G45" i="9"/>
  <c r="E43" i="9"/>
  <c r="G43" i="9"/>
  <c r="E41" i="9"/>
  <c r="G41" i="9"/>
  <c r="E39" i="9"/>
  <c r="G39" i="9"/>
  <c r="E37" i="9"/>
  <c r="G37" i="9"/>
  <c r="E35" i="9"/>
  <c r="G35" i="9"/>
  <c r="E33" i="9"/>
  <c r="G33" i="9"/>
  <c r="E31" i="9"/>
  <c r="G31" i="9"/>
  <c r="E29" i="9"/>
  <c r="G29" i="9"/>
  <c r="E27" i="9"/>
  <c r="G27" i="9"/>
  <c r="E25" i="9"/>
  <c r="G25" i="9"/>
  <c r="E23" i="9"/>
  <c r="G23" i="9"/>
  <c r="E71" i="9"/>
  <c r="G71" i="9"/>
  <c r="E67" i="9"/>
  <c r="G67" i="9"/>
  <c r="E66" i="9"/>
  <c r="G66" i="9"/>
  <c r="E64" i="9"/>
  <c r="G64" i="9"/>
  <c r="E62" i="9"/>
  <c r="G62" i="9"/>
  <c r="E60" i="9"/>
  <c r="G60" i="9"/>
  <c r="E58" i="9"/>
  <c r="G58" i="9"/>
  <c r="E56" i="9"/>
  <c r="G56" i="9"/>
  <c r="E54" i="9"/>
  <c r="G54" i="9"/>
  <c r="E52" i="9"/>
  <c r="G52" i="9"/>
  <c r="E50" i="9"/>
  <c r="G50" i="9"/>
  <c r="E48" i="9"/>
  <c r="G48" i="9"/>
  <c r="E46" i="9"/>
  <c r="G46" i="9"/>
  <c r="E44" i="9"/>
  <c r="G44" i="9"/>
  <c r="E42" i="9"/>
  <c r="G42" i="9"/>
  <c r="E40" i="9"/>
  <c r="G40" i="9"/>
  <c r="E38" i="9"/>
  <c r="G38" i="9"/>
  <c r="E36" i="9"/>
  <c r="G36" i="9"/>
  <c r="E34" i="9"/>
  <c r="G34" i="9"/>
  <c r="E32" i="9"/>
  <c r="G32" i="9"/>
  <c r="E30" i="9"/>
  <c r="G30" i="9"/>
  <c r="E28" i="9"/>
  <c r="G28" i="9"/>
  <c r="E26" i="9"/>
  <c r="G26" i="9"/>
  <c r="E24" i="9"/>
  <c r="G24" i="9"/>
  <c r="E133" i="8"/>
  <c r="G133" i="8"/>
  <c r="E131" i="8"/>
  <c r="G131" i="8"/>
  <c r="E129" i="8"/>
  <c r="G129" i="8"/>
  <c r="E127" i="8"/>
  <c r="G127" i="8"/>
  <c r="E125" i="8"/>
  <c r="G125" i="8"/>
  <c r="E123" i="8"/>
  <c r="G123" i="8"/>
  <c r="E121" i="8"/>
  <c r="G121" i="8"/>
  <c r="E119" i="8"/>
  <c r="G119" i="8"/>
  <c r="E117" i="8"/>
  <c r="G117" i="8"/>
  <c r="E115" i="8"/>
  <c r="G115" i="8"/>
  <c r="E113" i="8"/>
  <c r="G113" i="8"/>
  <c r="E111" i="8"/>
  <c r="G111" i="8"/>
  <c r="E109" i="8"/>
  <c r="G109" i="8"/>
  <c r="E107" i="8"/>
  <c r="G107" i="8"/>
  <c r="E105" i="8"/>
  <c r="G105" i="8"/>
  <c r="E103" i="8"/>
  <c r="G103" i="8"/>
  <c r="E101" i="8"/>
  <c r="G101" i="8"/>
  <c r="E99" i="8"/>
  <c r="G99" i="8"/>
  <c r="E97" i="8"/>
  <c r="G97" i="8"/>
  <c r="E95" i="8"/>
  <c r="G95" i="8"/>
  <c r="E93" i="8"/>
  <c r="G93" i="8"/>
  <c r="E91" i="8"/>
  <c r="G91" i="8"/>
  <c r="E89" i="8"/>
  <c r="G89" i="8"/>
  <c r="E87" i="8"/>
  <c r="G87" i="8"/>
  <c r="E85" i="8"/>
  <c r="G85" i="8"/>
  <c r="E83" i="8"/>
  <c r="G83" i="8"/>
  <c r="E81" i="8"/>
  <c r="G81" i="8"/>
  <c r="E79" i="8"/>
  <c r="G79" i="8"/>
  <c r="E77" i="8"/>
  <c r="G77" i="8"/>
  <c r="E75" i="8"/>
  <c r="G75" i="8"/>
  <c r="E73" i="8"/>
  <c r="G73" i="8"/>
  <c r="E71" i="8"/>
  <c r="G71" i="8"/>
  <c r="E69" i="8"/>
  <c r="G69" i="8"/>
  <c r="E67" i="8"/>
  <c r="G67" i="8"/>
  <c r="E65" i="8"/>
  <c r="G65" i="8"/>
  <c r="E21" i="9"/>
  <c r="G21" i="9"/>
  <c r="E19" i="9"/>
  <c r="G19" i="9"/>
  <c r="E17" i="9"/>
  <c r="G17" i="9"/>
  <c r="E15" i="9"/>
  <c r="G15" i="9"/>
  <c r="E13" i="9"/>
  <c r="G13" i="9"/>
  <c r="E11" i="9"/>
  <c r="G11" i="9"/>
  <c r="E9" i="9"/>
  <c r="G9" i="9"/>
  <c r="E7" i="9"/>
  <c r="G7" i="9"/>
  <c r="E4" i="9"/>
  <c r="G4" i="9"/>
  <c r="E2" i="9"/>
  <c r="G2" i="9"/>
  <c r="E134" i="8"/>
  <c r="G134" i="8"/>
  <c r="E132" i="8"/>
  <c r="G132" i="8"/>
  <c r="E130" i="8"/>
  <c r="G130" i="8"/>
  <c r="E128" i="8"/>
  <c r="G128" i="8"/>
  <c r="E126" i="8"/>
  <c r="G126" i="8"/>
  <c r="E124" i="8"/>
  <c r="G124" i="8"/>
  <c r="E122" i="8"/>
  <c r="G122" i="8"/>
  <c r="E120" i="8"/>
  <c r="G120" i="8"/>
  <c r="E118" i="8"/>
  <c r="G118" i="8"/>
  <c r="E116" i="8"/>
  <c r="G116" i="8"/>
  <c r="E114" i="8"/>
  <c r="G114" i="8"/>
  <c r="E112" i="8"/>
  <c r="G112" i="8"/>
  <c r="E110" i="8"/>
  <c r="G110" i="8"/>
  <c r="E108" i="8"/>
  <c r="G108" i="8"/>
  <c r="E106" i="8"/>
  <c r="G106" i="8"/>
  <c r="E104" i="8"/>
  <c r="G104" i="8"/>
  <c r="E102" i="8"/>
  <c r="G102" i="8"/>
  <c r="E100" i="8"/>
  <c r="G100" i="8"/>
  <c r="E98" i="8"/>
  <c r="G98" i="8"/>
  <c r="E96" i="8"/>
  <c r="G96" i="8"/>
  <c r="E94" i="8"/>
  <c r="G94" i="8"/>
  <c r="E92" i="8"/>
  <c r="G92" i="8"/>
  <c r="E90" i="8"/>
  <c r="G90" i="8"/>
  <c r="E88" i="8"/>
  <c r="G88" i="8"/>
  <c r="E86" i="8"/>
  <c r="G86" i="8"/>
  <c r="E84" i="8"/>
  <c r="G84" i="8"/>
  <c r="E82" i="8"/>
  <c r="G82" i="8"/>
  <c r="E80" i="8"/>
  <c r="G80" i="8"/>
  <c r="E78" i="8"/>
  <c r="G78" i="8"/>
  <c r="E76" i="8"/>
  <c r="G76" i="8"/>
  <c r="E74" i="8"/>
  <c r="G74" i="8"/>
  <c r="E72" i="8"/>
  <c r="G72" i="8"/>
  <c r="E70" i="8"/>
  <c r="G70" i="8"/>
  <c r="E68" i="8"/>
  <c r="G68" i="8"/>
  <c r="E66" i="8"/>
  <c r="G66" i="8"/>
  <c r="E22" i="9"/>
  <c r="G22" i="9"/>
  <c r="E20" i="9"/>
  <c r="G20" i="9"/>
  <c r="E18" i="9"/>
  <c r="G18" i="9"/>
  <c r="E16" i="9"/>
  <c r="G16" i="9"/>
  <c r="E14" i="9"/>
  <c r="G14" i="9"/>
  <c r="E12" i="9"/>
  <c r="G12" i="9"/>
  <c r="E10" i="9"/>
  <c r="G10" i="9"/>
  <c r="E8" i="9"/>
  <c r="G8" i="9"/>
  <c r="E5" i="9"/>
  <c r="G5" i="9"/>
  <c r="E3" i="9"/>
  <c r="G3" i="9"/>
  <c r="E60" i="8"/>
  <c r="G60" i="8"/>
  <c r="E58" i="8"/>
  <c r="G58" i="8"/>
  <c r="E56" i="8"/>
  <c r="G56" i="8"/>
  <c r="E54" i="8"/>
  <c r="G54" i="8"/>
  <c r="E52" i="8"/>
  <c r="G52" i="8"/>
  <c r="E50" i="8"/>
  <c r="G50" i="8"/>
  <c r="E48" i="8"/>
  <c r="G48" i="8"/>
  <c r="E46" i="8"/>
  <c r="G46" i="8"/>
  <c r="E44" i="8"/>
  <c r="G44" i="8"/>
  <c r="E42" i="8"/>
  <c r="G42" i="8"/>
  <c r="E40" i="8"/>
  <c r="G40" i="8"/>
  <c r="E38" i="8"/>
  <c r="G38" i="8"/>
  <c r="E36" i="8"/>
  <c r="G36" i="8"/>
  <c r="E34" i="8"/>
  <c r="G34" i="8"/>
  <c r="E32" i="8"/>
  <c r="G32" i="8"/>
  <c r="E30" i="8"/>
  <c r="G30" i="8"/>
  <c r="E28" i="8"/>
  <c r="G28" i="8"/>
  <c r="E26" i="8"/>
  <c r="G26" i="8"/>
  <c r="E24" i="8"/>
  <c r="G24" i="8"/>
  <c r="E22" i="8"/>
  <c r="G22" i="8"/>
  <c r="E20" i="8"/>
  <c r="G20" i="8"/>
  <c r="E18" i="8"/>
  <c r="G18" i="8"/>
  <c r="E16" i="8"/>
  <c r="G16" i="8"/>
  <c r="E14" i="8"/>
  <c r="G14" i="8"/>
  <c r="E12" i="8"/>
  <c r="G12" i="8"/>
  <c r="E10" i="8"/>
  <c r="G10" i="8"/>
  <c r="E8" i="8"/>
  <c r="G8" i="8"/>
  <c r="E5" i="8"/>
  <c r="G5" i="8"/>
  <c r="E3" i="8"/>
  <c r="G3" i="8"/>
  <c r="E133" i="7"/>
  <c r="G133" i="7"/>
  <c r="E131" i="7"/>
  <c r="G131" i="7"/>
  <c r="E129" i="7"/>
  <c r="G129" i="7"/>
  <c r="E127" i="7"/>
  <c r="G127" i="7"/>
  <c r="E125" i="7"/>
  <c r="G125" i="7"/>
  <c r="E123" i="7"/>
  <c r="G123" i="7"/>
  <c r="E121" i="7"/>
  <c r="E119" i="7"/>
  <c r="G119" i="7"/>
  <c r="E117" i="7"/>
  <c r="G117" i="7"/>
  <c r="E115" i="7"/>
  <c r="G115" i="7"/>
  <c r="E113" i="7"/>
  <c r="E63" i="8"/>
  <c r="G63" i="8"/>
  <c r="E62" i="8"/>
  <c r="G62" i="8"/>
  <c r="E64" i="8"/>
  <c r="G64" i="8"/>
  <c r="E61" i="8"/>
  <c r="G61" i="8"/>
  <c r="E59" i="8"/>
  <c r="G59" i="8"/>
  <c r="E57" i="8"/>
  <c r="G57" i="8"/>
  <c r="E55" i="8"/>
  <c r="G55" i="8"/>
  <c r="E53" i="8"/>
  <c r="G53" i="8"/>
  <c r="E51" i="8"/>
  <c r="G51" i="8"/>
  <c r="E49" i="8"/>
  <c r="G49" i="8"/>
  <c r="E47" i="8"/>
  <c r="G47" i="8"/>
  <c r="E45" i="8"/>
  <c r="G45" i="8"/>
  <c r="E43" i="8"/>
  <c r="G43" i="8"/>
  <c r="E41" i="8"/>
  <c r="G41" i="8"/>
  <c r="E39" i="8"/>
  <c r="G39" i="8"/>
  <c r="E37" i="8"/>
  <c r="G37" i="8"/>
  <c r="E35" i="8"/>
  <c r="G35" i="8"/>
  <c r="E33" i="8"/>
  <c r="G33" i="8"/>
  <c r="E31" i="8"/>
  <c r="G31" i="8"/>
  <c r="E29" i="8"/>
  <c r="G29" i="8"/>
  <c r="E27" i="8"/>
  <c r="G27" i="8"/>
  <c r="E25" i="8"/>
  <c r="G25" i="8"/>
  <c r="E23" i="8"/>
  <c r="G23" i="8"/>
  <c r="E21" i="8"/>
  <c r="G21" i="8"/>
  <c r="E19" i="8"/>
  <c r="G19" i="8"/>
  <c r="E17" i="8"/>
  <c r="G17" i="8"/>
  <c r="E15" i="8"/>
  <c r="G15" i="8"/>
  <c r="E13" i="8"/>
  <c r="G13" i="8"/>
  <c r="E11" i="8"/>
  <c r="G11" i="8"/>
  <c r="E9" i="8"/>
  <c r="G9" i="8"/>
  <c r="E7" i="8"/>
  <c r="G7" i="8"/>
  <c r="E4" i="8"/>
  <c r="G4" i="8"/>
  <c r="E2" i="8"/>
  <c r="G2" i="8"/>
  <c r="E134" i="7"/>
  <c r="G134" i="7"/>
  <c r="E132" i="7"/>
  <c r="E130" i="7"/>
  <c r="G130" i="7"/>
  <c r="E128" i="7"/>
  <c r="G128" i="7"/>
  <c r="E126" i="7"/>
  <c r="G126" i="7"/>
  <c r="E124" i="7"/>
  <c r="G124" i="7"/>
  <c r="E122" i="7"/>
  <c r="G122" i="7"/>
  <c r="E120" i="7"/>
  <c r="G120" i="7"/>
  <c r="E118" i="7"/>
  <c r="G118" i="7"/>
  <c r="E116" i="7"/>
  <c r="E114" i="7"/>
  <c r="G114" i="7"/>
  <c r="E111" i="7"/>
  <c r="G111" i="7"/>
  <c r="E107" i="7"/>
  <c r="G107" i="7"/>
  <c r="E103" i="7"/>
  <c r="G103" i="7"/>
  <c r="E99" i="7"/>
  <c r="E98" i="7"/>
  <c r="G98" i="7"/>
  <c r="E96" i="7"/>
  <c r="G96" i="7"/>
  <c r="E94" i="7"/>
  <c r="G94" i="7"/>
  <c r="E92" i="7"/>
  <c r="G92" i="7"/>
  <c r="E90" i="7"/>
  <c r="G90" i="7"/>
  <c r="E88" i="7"/>
  <c r="G88" i="7"/>
  <c r="E86" i="7"/>
  <c r="G86" i="7"/>
  <c r="E84" i="7"/>
  <c r="E82" i="7"/>
  <c r="G82" i="7"/>
  <c r="E80" i="7"/>
  <c r="G80" i="7"/>
  <c r="E78" i="7"/>
  <c r="G78" i="7"/>
  <c r="E76" i="7"/>
  <c r="E74" i="7"/>
  <c r="G74" i="7"/>
  <c r="E72" i="7"/>
  <c r="G72" i="7"/>
  <c r="E70" i="7"/>
  <c r="G70" i="7"/>
  <c r="E68" i="7"/>
  <c r="E66" i="7"/>
  <c r="G66" i="7"/>
  <c r="E64" i="7"/>
  <c r="G64" i="7"/>
  <c r="E62" i="7"/>
  <c r="G62" i="7"/>
  <c r="E60" i="7"/>
  <c r="G60" i="7"/>
  <c r="E58" i="7"/>
  <c r="G58" i="7"/>
  <c r="E56" i="7"/>
  <c r="G56" i="7"/>
  <c r="E54" i="7"/>
  <c r="G54" i="7"/>
  <c r="E52" i="7"/>
  <c r="E50" i="7"/>
  <c r="G50" i="7"/>
  <c r="E48" i="7"/>
  <c r="G48" i="7"/>
  <c r="E46" i="7"/>
  <c r="G46" i="7"/>
  <c r="E44" i="7"/>
  <c r="G44" i="7"/>
  <c r="E42" i="7"/>
  <c r="G42" i="7"/>
  <c r="E40" i="7"/>
  <c r="G40" i="7"/>
  <c r="E38" i="7"/>
  <c r="G38" i="7"/>
  <c r="E36" i="7"/>
  <c r="E34" i="7"/>
  <c r="G34" i="7"/>
  <c r="E32" i="7"/>
  <c r="G32" i="7"/>
  <c r="E30" i="7"/>
  <c r="G30" i="7"/>
  <c r="E28" i="7"/>
  <c r="G28" i="7"/>
  <c r="E26" i="7"/>
  <c r="G26" i="7"/>
  <c r="E24" i="7"/>
  <c r="G24" i="7"/>
  <c r="E22" i="7"/>
  <c r="G22" i="7"/>
  <c r="E20" i="7"/>
  <c r="E18" i="7"/>
  <c r="G18" i="7"/>
  <c r="E16" i="7"/>
  <c r="G16" i="7"/>
  <c r="E14" i="7"/>
  <c r="G14" i="7"/>
  <c r="E12" i="7"/>
  <c r="E10" i="7"/>
  <c r="G10" i="7"/>
  <c r="E8" i="7"/>
  <c r="G8" i="7"/>
  <c r="E112" i="7"/>
  <c r="G112" i="7"/>
  <c r="E108" i="7"/>
  <c r="G108" i="7"/>
  <c r="E104" i="7"/>
  <c r="G104" i="7"/>
  <c r="E100" i="7"/>
  <c r="E109" i="7"/>
  <c r="G109" i="7"/>
  <c r="E105" i="7"/>
  <c r="G105" i="7"/>
  <c r="E101" i="7"/>
  <c r="E97" i="7"/>
  <c r="G97" i="7"/>
  <c r="E95" i="7"/>
  <c r="G95" i="7"/>
  <c r="E93" i="7"/>
  <c r="G93" i="7"/>
  <c r="E91" i="7"/>
  <c r="G91" i="7"/>
  <c r="E89" i="7"/>
  <c r="G89" i="7"/>
  <c r="E87" i="7"/>
  <c r="G87" i="7"/>
  <c r="E85" i="7"/>
  <c r="G85" i="7"/>
  <c r="E83" i="7"/>
  <c r="G83" i="7"/>
  <c r="E81" i="7"/>
  <c r="G81" i="7"/>
  <c r="E79" i="7"/>
  <c r="G79" i="7"/>
  <c r="E77" i="7"/>
  <c r="G77" i="7"/>
  <c r="E75" i="7"/>
  <c r="G75" i="7"/>
  <c r="E73" i="7"/>
  <c r="G73" i="7"/>
  <c r="E71" i="7"/>
  <c r="G71" i="7"/>
  <c r="E69" i="7"/>
  <c r="G69" i="7"/>
  <c r="E67" i="7"/>
  <c r="G67" i="7"/>
  <c r="E65" i="7"/>
  <c r="G65" i="7"/>
  <c r="E63" i="7"/>
  <c r="G63" i="7"/>
  <c r="E61" i="7"/>
  <c r="G61" i="7"/>
  <c r="E59" i="7"/>
  <c r="G59" i="7"/>
  <c r="E57" i="7"/>
  <c r="G57" i="7"/>
  <c r="E55" i="7"/>
  <c r="G55" i="7"/>
  <c r="E53" i="7"/>
  <c r="G53" i="7"/>
  <c r="E51" i="7"/>
  <c r="G51" i="7"/>
  <c r="E49" i="7"/>
  <c r="G49" i="7"/>
  <c r="E47" i="7"/>
  <c r="G47" i="7"/>
  <c r="E45" i="7"/>
  <c r="G45" i="7"/>
  <c r="E43" i="7"/>
  <c r="G43" i="7"/>
  <c r="E41" i="7"/>
  <c r="G41" i="7"/>
  <c r="E39" i="7"/>
  <c r="G39" i="7"/>
  <c r="E37" i="7"/>
  <c r="G37" i="7"/>
  <c r="E35" i="7"/>
  <c r="G35" i="7"/>
  <c r="E33" i="7"/>
  <c r="G33" i="7"/>
  <c r="E31" i="7"/>
  <c r="E29" i="7"/>
  <c r="G29" i="7"/>
  <c r="E27" i="7"/>
  <c r="G27" i="7"/>
  <c r="E25" i="7"/>
  <c r="G25" i="7"/>
  <c r="E23" i="7"/>
  <c r="G23" i="7"/>
  <c r="E21" i="7"/>
  <c r="G21" i="7"/>
  <c r="E19" i="7"/>
  <c r="G19" i="7"/>
  <c r="E17" i="7"/>
  <c r="G17" i="7"/>
  <c r="E15" i="7"/>
  <c r="G15" i="7"/>
  <c r="E13" i="7"/>
  <c r="G13" i="7"/>
  <c r="E11" i="7"/>
  <c r="G11" i="7"/>
  <c r="E9" i="7"/>
  <c r="G9" i="7"/>
  <c r="E110" i="7"/>
  <c r="G110" i="7"/>
  <c r="E106" i="7"/>
  <c r="G106" i="7"/>
  <c r="E102" i="7"/>
  <c r="G102" i="7"/>
  <c r="E7" i="7"/>
  <c r="G7" i="7"/>
  <c r="E4" i="7"/>
  <c r="G4" i="7"/>
  <c r="E2" i="7"/>
  <c r="G2" i="7"/>
  <c r="E5" i="7"/>
  <c r="G5" i="7"/>
  <c r="E3" i="7"/>
  <c r="G3" i="7"/>
  <c r="E6" i="8"/>
  <c r="G6" i="8"/>
  <c r="E6" i="9"/>
  <c r="G6" i="9"/>
  <c r="G101" i="7"/>
  <c r="G12" i="7"/>
  <c r="G20" i="7"/>
  <c r="G36" i="7"/>
  <c r="G52" i="7"/>
  <c r="G68" i="7"/>
  <c r="G76" i="7"/>
  <c r="G84" i="7"/>
  <c r="G100" i="7"/>
  <c r="G99" i="7"/>
  <c r="G113" i="7"/>
  <c r="G31" i="7"/>
  <c r="G121" i="7"/>
  <c r="G116" i="7"/>
  <c r="G132" i="7"/>
  <c r="E6" i="7"/>
  <c r="E133" i="12"/>
  <c r="E129" i="12"/>
  <c r="E125" i="12"/>
  <c r="E121" i="12"/>
  <c r="E117" i="12"/>
  <c r="E113" i="12"/>
  <c r="E109" i="12"/>
  <c r="E105" i="12"/>
  <c r="E101" i="12"/>
  <c r="E97" i="12"/>
  <c r="E93" i="12"/>
  <c r="E92" i="12"/>
  <c r="E88" i="12"/>
  <c r="E84" i="12"/>
  <c r="E80" i="12"/>
  <c r="E76" i="12"/>
  <c r="E72" i="12"/>
  <c r="E68" i="12"/>
  <c r="E64" i="12"/>
  <c r="E60" i="12"/>
  <c r="E56" i="12"/>
  <c r="E52" i="12"/>
  <c r="E48" i="12"/>
  <c r="E44" i="12"/>
  <c r="E40" i="12"/>
  <c r="E36" i="12"/>
  <c r="E32" i="12"/>
  <c r="E28" i="12"/>
  <c r="E24" i="12"/>
  <c r="E20" i="12"/>
  <c r="E16" i="12"/>
  <c r="E12" i="12"/>
  <c r="E8" i="12"/>
  <c r="E4" i="12"/>
  <c r="E132" i="12"/>
  <c r="E128" i="12"/>
  <c r="E124" i="12"/>
  <c r="E120" i="12"/>
  <c r="E116" i="12"/>
  <c r="E112" i="12"/>
  <c r="E108" i="12"/>
  <c r="E104" i="12"/>
  <c r="E100" i="12"/>
  <c r="E96" i="12"/>
  <c r="E91" i="12"/>
  <c r="E87" i="12"/>
  <c r="E83" i="12"/>
  <c r="E79" i="12"/>
  <c r="E75" i="12"/>
  <c r="E71" i="12"/>
  <c r="E67" i="12"/>
  <c r="E63" i="12"/>
  <c r="E59" i="12"/>
  <c r="E55" i="12"/>
  <c r="E51" i="12"/>
  <c r="E47" i="12"/>
  <c r="E43" i="12"/>
  <c r="E39" i="12"/>
  <c r="E35" i="12"/>
  <c r="E31" i="12"/>
  <c r="E27" i="12"/>
  <c r="E23" i="12"/>
  <c r="E19" i="12"/>
  <c r="E15" i="12"/>
  <c r="E11" i="12"/>
  <c r="E7" i="12"/>
  <c r="E3" i="12"/>
  <c r="E131" i="12"/>
  <c r="E127" i="12"/>
  <c r="E123" i="12"/>
  <c r="E119" i="12"/>
  <c r="E115" i="12"/>
  <c r="E111" i="12"/>
  <c r="E107" i="12"/>
  <c r="E103" i="12"/>
  <c r="E99" i="12"/>
  <c r="E95" i="12"/>
  <c r="E134" i="12"/>
  <c r="E2" i="12"/>
  <c r="F2" i="34"/>
  <c r="E90" i="12"/>
  <c r="E86" i="12"/>
  <c r="E82" i="12"/>
  <c r="E78" i="12"/>
  <c r="E74" i="12"/>
  <c r="E70" i="12"/>
  <c r="E66" i="12"/>
  <c r="E62" i="12"/>
  <c r="E58" i="12"/>
  <c r="E54" i="12"/>
  <c r="E50" i="12"/>
  <c r="E46" i="12"/>
  <c r="E42" i="12"/>
  <c r="E38" i="12"/>
  <c r="E34" i="12"/>
  <c r="E30" i="12"/>
  <c r="E26" i="12"/>
  <c r="E22" i="12"/>
  <c r="E18" i="12"/>
  <c r="E14" i="12"/>
  <c r="E10" i="12"/>
  <c r="E6" i="12"/>
  <c r="E9" i="12"/>
  <c r="E130" i="12"/>
  <c r="E126" i="12"/>
  <c r="E122" i="12"/>
  <c r="E118" i="12"/>
  <c r="E114" i="12"/>
  <c r="E110" i="12"/>
  <c r="E106" i="12"/>
  <c r="E102" i="12"/>
  <c r="E98" i="12"/>
  <c r="E94" i="12"/>
  <c r="E89" i="12"/>
  <c r="E85" i="12"/>
  <c r="E81" i="12"/>
  <c r="E77" i="12"/>
  <c r="E73" i="12"/>
  <c r="E69" i="12"/>
  <c r="E65" i="12"/>
  <c r="E61" i="12"/>
  <c r="E57" i="12"/>
  <c r="E53" i="12"/>
  <c r="E49" i="12"/>
  <c r="E45" i="12"/>
  <c r="E41" i="12"/>
  <c r="E37" i="12"/>
  <c r="E33" i="12"/>
  <c r="E29" i="12"/>
  <c r="E25" i="12"/>
  <c r="E21" i="12"/>
  <c r="E17" i="12"/>
  <c r="E13" i="12"/>
  <c r="E5" i="12"/>
  <c r="E133" i="13"/>
  <c r="E129" i="13"/>
  <c r="E117" i="13"/>
  <c r="E113" i="13"/>
  <c r="E109" i="13"/>
  <c r="E105" i="13"/>
  <c r="E101" i="13"/>
  <c r="E97" i="13"/>
  <c r="E93" i="13"/>
  <c r="E89" i="13"/>
  <c r="E85" i="13"/>
  <c r="E65" i="13"/>
  <c r="E61" i="13"/>
  <c r="E57" i="13"/>
  <c r="E53" i="13"/>
  <c r="E45" i="13"/>
  <c r="E37" i="13"/>
  <c r="E33" i="13"/>
  <c r="E29" i="13"/>
  <c r="E25" i="13"/>
  <c r="E21" i="13"/>
  <c r="E13" i="13"/>
  <c r="E9" i="13"/>
  <c r="E5" i="13"/>
  <c r="E122" i="13"/>
  <c r="E125" i="13"/>
  <c r="E132" i="13"/>
  <c r="E128" i="13"/>
  <c r="E116" i="13"/>
  <c r="E112" i="13"/>
  <c r="E108" i="13"/>
  <c r="E104" i="13"/>
  <c r="E100" i="13"/>
  <c r="E92" i="13"/>
  <c r="E88" i="13"/>
  <c r="E80" i="13"/>
  <c r="E72" i="13"/>
  <c r="E68" i="13"/>
  <c r="E64" i="13"/>
  <c r="E60" i="13"/>
  <c r="E56" i="13"/>
  <c r="E52" i="13"/>
  <c r="E48" i="13"/>
  <c r="E44" i="13"/>
  <c r="E40" i="13"/>
  <c r="E36" i="13"/>
  <c r="E32" i="13"/>
  <c r="E28" i="13"/>
  <c r="E24" i="13"/>
  <c r="E20" i="13"/>
  <c r="E16" i="13"/>
  <c r="E12" i="13"/>
  <c r="E8" i="13"/>
  <c r="E4" i="13"/>
  <c r="E131" i="13"/>
  <c r="E127" i="13"/>
  <c r="E124" i="13"/>
  <c r="E115" i="13"/>
  <c r="E111" i="13"/>
  <c r="E107" i="13"/>
  <c r="E103" i="13"/>
  <c r="E99" i="13"/>
  <c r="E95" i="13"/>
  <c r="E87" i="13"/>
  <c r="E79" i="13"/>
  <c r="E71" i="13"/>
  <c r="E67" i="13"/>
  <c r="E63" i="13"/>
  <c r="E59" i="13"/>
  <c r="E55" i="13"/>
  <c r="E51" i="13"/>
  <c r="E47" i="13"/>
  <c r="E43" i="13"/>
  <c r="E39" i="13"/>
  <c r="E35" i="13"/>
  <c r="E27" i="13"/>
  <c r="E23" i="13"/>
  <c r="E15" i="13"/>
  <c r="E7" i="13"/>
  <c r="E134" i="13"/>
  <c r="E130" i="13"/>
  <c r="E126" i="13"/>
  <c r="E118" i="13"/>
  <c r="E110" i="13"/>
  <c r="E106" i="13"/>
  <c r="E102" i="13"/>
  <c r="E94" i="13"/>
  <c r="E86" i="13"/>
  <c r="E78" i="13"/>
  <c r="E74" i="13"/>
  <c r="E70" i="13"/>
  <c r="E66" i="13"/>
  <c r="E62" i="13"/>
  <c r="E58" i="13"/>
  <c r="E54" i="13"/>
  <c r="E50" i="13"/>
  <c r="E46" i="13"/>
  <c r="E42" i="13"/>
  <c r="E38" i="13"/>
  <c r="E34" i="13"/>
  <c r="E30" i="13"/>
  <c r="E26" i="13"/>
  <c r="E22" i="13"/>
  <c r="E2" i="13"/>
  <c r="F2" i="35"/>
  <c r="G6" i="7"/>
  <c r="D134" i="9"/>
  <c r="H134" i="9"/>
  <c r="D132" i="9"/>
  <c r="H132" i="9"/>
  <c r="D130" i="9"/>
  <c r="H130" i="9"/>
  <c r="D128" i="9"/>
  <c r="H128" i="9"/>
  <c r="D133" i="9"/>
  <c r="H133" i="9"/>
  <c r="D131" i="9"/>
  <c r="H131" i="9"/>
  <c r="D129" i="9"/>
  <c r="H129" i="9"/>
  <c r="D127" i="9"/>
  <c r="H127" i="9"/>
  <c r="D126" i="9"/>
  <c r="H126" i="9"/>
  <c r="D124" i="9"/>
  <c r="H124" i="9"/>
  <c r="D122" i="9"/>
  <c r="H122" i="9"/>
  <c r="D120" i="9"/>
  <c r="H120" i="9"/>
  <c r="D118" i="9"/>
  <c r="H118" i="9"/>
  <c r="D116" i="9"/>
  <c r="H116" i="9"/>
  <c r="D125" i="9"/>
  <c r="H125" i="9"/>
  <c r="D123" i="9"/>
  <c r="H123" i="9"/>
  <c r="D121" i="9"/>
  <c r="H121" i="9"/>
  <c r="D119" i="9"/>
  <c r="H119" i="9"/>
  <c r="D117" i="9"/>
  <c r="H117" i="9"/>
  <c r="D115" i="9"/>
  <c r="H115" i="9"/>
  <c r="D114" i="9"/>
  <c r="H114" i="9"/>
  <c r="D112" i="9"/>
  <c r="H112" i="9"/>
  <c r="D110" i="9"/>
  <c r="H110" i="9"/>
  <c r="D108" i="9"/>
  <c r="H108" i="9"/>
  <c r="D106" i="9"/>
  <c r="H106" i="9"/>
  <c r="D104" i="9"/>
  <c r="H104" i="9"/>
  <c r="D102" i="9"/>
  <c r="H102" i="9"/>
  <c r="D100" i="9"/>
  <c r="H100" i="9"/>
  <c r="D98" i="9"/>
  <c r="H98" i="9"/>
  <c r="D96" i="9"/>
  <c r="H96" i="9"/>
  <c r="D94" i="9"/>
  <c r="H94" i="9"/>
  <c r="D92" i="9"/>
  <c r="H92" i="9"/>
  <c r="D90" i="9"/>
  <c r="H90" i="9"/>
  <c r="D88" i="9"/>
  <c r="H88" i="9"/>
  <c r="D86" i="9"/>
  <c r="H86" i="9"/>
  <c r="D84" i="9"/>
  <c r="H84" i="9"/>
  <c r="D82" i="9"/>
  <c r="H82" i="9"/>
  <c r="D80" i="9"/>
  <c r="H80" i="9"/>
  <c r="D78" i="9"/>
  <c r="H78" i="9"/>
  <c r="D76" i="9"/>
  <c r="H76" i="9"/>
  <c r="D74" i="9"/>
  <c r="H74" i="9"/>
  <c r="D72" i="9"/>
  <c r="H72" i="9"/>
  <c r="D70" i="9"/>
  <c r="H70" i="9"/>
  <c r="D68" i="9"/>
  <c r="H68" i="9"/>
  <c r="D113" i="9"/>
  <c r="H113" i="9"/>
  <c r="D111" i="9"/>
  <c r="H111" i="9"/>
  <c r="D109" i="9"/>
  <c r="H109" i="9"/>
  <c r="D107" i="9"/>
  <c r="H107" i="9"/>
  <c r="D105" i="9"/>
  <c r="H105" i="9"/>
  <c r="D103" i="9"/>
  <c r="H103" i="9"/>
  <c r="D101" i="9"/>
  <c r="H101" i="9"/>
  <c r="D99" i="9"/>
  <c r="H99" i="9"/>
  <c r="D97" i="9"/>
  <c r="H97" i="9"/>
  <c r="D95" i="9"/>
  <c r="H95" i="9"/>
  <c r="D93" i="9"/>
  <c r="H93" i="9"/>
  <c r="D91" i="9"/>
  <c r="H91" i="9"/>
  <c r="D89" i="9"/>
  <c r="H89" i="9"/>
  <c r="D87" i="9"/>
  <c r="H87" i="9"/>
  <c r="D85" i="9"/>
  <c r="H85" i="9"/>
  <c r="D83" i="9"/>
  <c r="H83" i="9"/>
  <c r="D81" i="9"/>
  <c r="H81" i="9"/>
  <c r="D79" i="9"/>
  <c r="H79" i="9"/>
  <c r="D75" i="9"/>
  <c r="H75" i="9"/>
  <c r="D71" i="9"/>
  <c r="H71" i="9"/>
  <c r="D67" i="9"/>
  <c r="H67" i="9"/>
  <c r="D66" i="9"/>
  <c r="H66" i="9"/>
  <c r="D64" i="9"/>
  <c r="H64" i="9"/>
  <c r="D62" i="9"/>
  <c r="H62" i="9"/>
  <c r="D60" i="9"/>
  <c r="H60" i="9"/>
  <c r="D58" i="9"/>
  <c r="H58" i="9"/>
  <c r="D56" i="9"/>
  <c r="H56" i="9"/>
  <c r="D54" i="9"/>
  <c r="H54" i="9"/>
  <c r="D52" i="9"/>
  <c r="H52" i="9"/>
  <c r="D50" i="9"/>
  <c r="H50" i="9"/>
  <c r="D48" i="9"/>
  <c r="H48" i="9"/>
  <c r="D46" i="9"/>
  <c r="H46" i="9"/>
  <c r="D44" i="9"/>
  <c r="H44" i="9"/>
  <c r="D42" i="9"/>
  <c r="H42" i="9"/>
  <c r="D40" i="9"/>
  <c r="H40" i="9"/>
  <c r="D38" i="9"/>
  <c r="H38" i="9"/>
  <c r="D36" i="9"/>
  <c r="H36" i="9"/>
  <c r="D34" i="9"/>
  <c r="H34" i="9"/>
  <c r="D32" i="9"/>
  <c r="H32" i="9"/>
  <c r="D77" i="9"/>
  <c r="H77" i="9"/>
  <c r="D73" i="9"/>
  <c r="H73" i="9"/>
  <c r="D69" i="9"/>
  <c r="H69" i="9"/>
  <c r="D65" i="9"/>
  <c r="H65" i="9"/>
  <c r="D63" i="9"/>
  <c r="H63" i="9"/>
  <c r="D61" i="9"/>
  <c r="H61" i="9"/>
  <c r="D59" i="9"/>
  <c r="H59" i="9"/>
  <c r="D57" i="9"/>
  <c r="H57" i="9"/>
  <c r="D55" i="9"/>
  <c r="H55" i="9"/>
  <c r="D53" i="9"/>
  <c r="H53" i="9"/>
  <c r="D51" i="9"/>
  <c r="H51" i="9"/>
  <c r="D49" i="9"/>
  <c r="H49" i="9"/>
  <c r="D47" i="9"/>
  <c r="H47" i="9"/>
  <c r="D45" i="9"/>
  <c r="H45" i="9"/>
  <c r="D43" i="9"/>
  <c r="H43" i="9"/>
  <c r="D41" i="9"/>
  <c r="H41" i="9"/>
  <c r="D39" i="9"/>
  <c r="H39" i="9"/>
  <c r="D37" i="9"/>
  <c r="H37" i="9"/>
  <c r="D35" i="9"/>
  <c r="H35" i="9"/>
  <c r="D33" i="9"/>
  <c r="H33" i="9"/>
  <c r="D30" i="9"/>
  <c r="H30" i="9"/>
  <c r="D26" i="9"/>
  <c r="H26" i="9"/>
  <c r="D22" i="9"/>
  <c r="H22" i="9"/>
  <c r="D20" i="9"/>
  <c r="H20" i="9"/>
  <c r="D18" i="9"/>
  <c r="H18" i="9"/>
  <c r="D16" i="9"/>
  <c r="H16" i="9"/>
  <c r="D14" i="9"/>
  <c r="H14" i="9"/>
  <c r="D12" i="9"/>
  <c r="H12" i="9"/>
  <c r="D10" i="9"/>
  <c r="H10" i="9"/>
  <c r="D8" i="9"/>
  <c r="H8" i="9"/>
  <c r="D5" i="9"/>
  <c r="H5" i="9"/>
  <c r="D3" i="9"/>
  <c r="H3" i="9"/>
  <c r="D31" i="9"/>
  <c r="H31" i="9"/>
  <c r="D27" i="9"/>
  <c r="H27" i="9"/>
  <c r="D23" i="9"/>
  <c r="H23" i="9"/>
  <c r="D133" i="8"/>
  <c r="H133" i="8"/>
  <c r="D131" i="8"/>
  <c r="H131" i="8"/>
  <c r="D129" i="8"/>
  <c r="H129" i="8"/>
  <c r="D127" i="8"/>
  <c r="H127" i="8"/>
  <c r="D125" i="8"/>
  <c r="H125" i="8"/>
  <c r="D123" i="8"/>
  <c r="H123" i="8"/>
  <c r="D121" i="8"/>
  <c r="H121" i="8"/>
  <c r="D119" i="8"/>
  <c r="H119" i="8"/>
  <c r="D117" i="8"/>
  <c r="H117" i="8"/>
  <c r="D115" i="8"/>
  <c r="H115" i="8"/>
  <c r="D113" i="8"/>
  <c r="H113" i="8"/>
  <c r="D111" i="8"/>
  <c r="H111" i="8"/>
  <c r="D109" i="8"/>
  <c r="H109" i="8"/>
  <c r="D107" i="8"/>
  <c r="H107" i="8"/>
  <c r="D105" i="8"/>
  <c r="H105" i="8"/>
  <c r="D103" i="8"/>
  <c r="H103" i="8"/>
  <c r="D101" i="8"/>
  <c r="H101" i="8"/>
  <c r="D99" i="8"/>
  <c r="H99" i="8"/>
  <c r="D97" i="8"/>
  <c r="H97" i="8"/>
  <c r="D95" i="8"/>
  <c r="H95" i="8"/>
  <c r="D93" i="8"/>
  <c r="H93" i="8"/>
  <c r="D91" i="8"/>
  <c r="H91" i="8"/>
  <c r="D89" i="8"/>
  <c r="H89" i="8"/>
  <c r="D87" i="8"/>
  <c r="H87" i="8"/>
  <c r="D85" i="8"/>
  <c r="H85" i="8"/>
  <c r="D83" i="8"/>
  <c r="H83" i="8"/>
  <c r="D81" i="8"/>
  <c r="H81" i="8"/>
  <c r="D79" i="8"/>
  <c r="H79" i="8"/>
  <c r="D77" i="8"/>
  <c r="H77" i="8"/>
  <c r="D75" i="8"/>
  <c r="H75" i="8"/>
  <c r="D73" i="8"/>
  <c r="H73" i="8"/>
  <c r="D71" i="8"/>
  <c r="H71" i="8"/>
  <c r="D69" i="8"/>
  <c r="H69" i="8"/>
  <c r="D67" i="8"/>
  <c r="H67" i="8"/>
  <c r="D65" i="8"/>
  <c r="H65" i="8"/>
  <c r="D63" i="8"/>
  <c r="H63" i="8"/>
  <c r="D28" i="9"/>
  <c r="H28" i="9"/>
  <c r="D24" i="9"/>
  <c r="H24" i="9"/>
  <c r="D21" i="9"/>
  <c r="H21" i="9"/>
  <c r="D19" i="9"/>
  <c r="H19" i="9"/>
  <c r="D17" i="9"/>
  <c r="H17" i="9"/>
  <c r="D15" i="9"/>
  <c r="H15" i="9"/>
  <c r="D13" i="9"/>
  <c r="H13" i="9"/>
  <c r="D11" i="9"/>
  <c r="H11" i="9"/>
  <c r="D9" i="9"/>
  <c r="H9" i="9"/>
  <c r="D7" i="9"/>
  <c r="H7" i="9"/>
  <c r="D4" i="9"/>
  <c r="H4" i="9"/>
  <c r="D2" i="9"/>
  <c r="H2" i="9"/>
  <c r="D29" i="9"/>
  <c r="H29" i="9"/>
  <c r="D25" i="9"/>
  <c r="H25" i="9"/>
  <c r="D134" i="8"/>
  <c r="H134" i="8"/>
  <c r="D132" i="8"/>
  <c r="H132" i="8"/>
  <c r="D130" i="8"/>
  <c r="H130" i="8"/>
  <c r="D128" i="8"/>
  <c r="H128" i="8"/>
  <c r="D126" i="8"/>
  <c r="H126" i="8"/>
  <c r="D124" i="8"/>
  <c r="H124" i="8"/>
  <c r="D122" i="8"/>
  <c r="H122" i="8"/>
  <c r="D120" i="8"/>
  <c r="H120" i="8"/>
  <c r="D118" i="8"/>
  <c r="H118" i="8"/>
  <c r="D116" i="8"/>
  <c r="H116" i="8"/>
  <c r="D114" i="8"/>
  <c r="H114" i="8"/>
  <c r="D112" i="8"/>
  <c r="H112" i="8"/>
  <c r="D110" i="8"/>
  <c r="H110" i="8"/>
  <c r="D108" i="8"/>
  <c r="H108" i="8"/>
  <c r="D106" i="8"/>
  <c r="H106" i="8"/>
  <c r="D104" i="8"/>
  <c r="H104" i="8"/>
  <c r="D102" i="8"/>
  <c r="H102" i="8"/>
  <c r="D100" i="8"/>
  <c r="H100" i="8"/>
  <c r="D98" i="8"/>
  <c r="H98" i="8"/>
  <c r="D96" i="8"/>
  <c r="H96" i="8"/>
  <c r="D94" i="8"/>
  <c r="H94" i="8"/>
  <c r="D92" i="8"/>
  <c r="H92" i="8"/>
  <c r="D90" i="8"/>
  <c r="H90" i="8"/>
  <c r="D88" i="8"/>
  <c r="H88" i="8"/>
  <c r="D86" i="8"/>
  <c r="H86" i="8"/>
  <c r="D84" i="8"/>
  <c r="H84" i="8"/>
  <c r="D82" i="8"/>
  <c r="H82" i="8"/>
  <c r="D80" i="8"/>
  <c r="H80" i="8"/>
  <c r="D78" i="8"/>
  <c r="H78" i="8"/>
  <c r="D76" i="8"/>
  <c r="H76" i="8"/>
  <c r="D74" i="8"/>
  <c r="H74" i="8"/>
  <c r="D72" i="8"/>
  <c r="H72" i="8"/>
  <c r="D70" i="8"/>
  <c r="H70" i="8"/>
  <c r="D68" i="8"/>
  <c r="H68" i="8"/>
  <c r="D66" i="8"/>
  <c r="H66" i="8"/>
  <c r="D64" i="8"/>
  <c r="H64" i="8"/>
  <c r="D62" i="8"/>
  <c r="H62" i="8"/>
  <c r="D60" i="8"/>
  <c r="H60" i="8"/>
  <c r="D58" i="8"/>
  <c r="H58" i="8"/>
  <c r="D56" i="8"/>
  <c r="H56" i="8"/>
  <c r="D54" i="8"/>
  <c r="H54" i="8"/>
  <c r="D52" i="8"/>
  <c r="H52" i="8"/>
  <c r="D50" i="8"/>
  <c r="H50" i="8"/>
  <c r="D48" i="8"/>
  <c r="H48" i="8"/>
  <c r="D46" i="8"/>
  <c r="H46" i="8"/>
  <c r="D44" i="8"/>
  <c r="H44" i="8"/>
  <c r="D42" i="8"/>
  <c r="H42" i="8"/>
  <c r="D40" i="8"/>
  <c r="H40" i="8"/>
  <c r="D38" i="8"/>
  <c r="H38" i="8"/>
  <c r="D36" i="8"/>
  <c r="H36" i="8"/>
  <c r="D34" i="8"/>
  <c r="H34" i="8"/>
  <c r="D32" i="8"/>
  <c r="H32" i="8"/>
  <c r="D30" i="8"/>
  <c r="H30" i="8"/>
  <c r="D28" i="8"/>
  <c r="H28" i="8"/>
  <c r="D26" i="8"/>
  <c r="H26" i="8"/>
  <c r="D24" i="8"/>
  <c r="H24" i="8"/>
  <c r="D22" i="8"/>
  <c r="H22" i="8"/>
  <c r="D20" i="8"/>
  <c r="H20" i="8"/>
  <c r="D18" i="8"/>
  <c r="H18" i="8"/>
  <c r="D16" i="8"/>
  <c r="H16" i="8"/>
  <c r="D14" i="8"/>
  <c r="H14" i="8"/>
  <c r="D12" i="8"/>
  <c r="H12" i="8"/>
  <c r="D10" i="8"/>
  <c r="H10" i="8"/>
  <c r="D8" i="8"/>
  <c r="H8" i="8"/>
  <c r="D5" i="8"/>
  <c r="H5" i="8"/>
  <c r="D3" i="8"/>
  <c r="H3" i="8"/>
  <c r="D133" i="7"/>
  <c r="H133" i="7"/>
  <c r="D131" i="7"/>
  <c r="H131" i="7"/>
  <c r="D129" i="7"/>
  <c r="H129" i="7"/>
  <c r="D127" i="7"/>
  <c r="H127" i="7"/>
  <c r="D125" i="7"/>
  <c r="H125" i="7"/>
  <c r="D123" i="7"/>
  <c r="H123" i="7"/>
  <c r="D121" i="7"/>
  <c r="H121" i="7"/>
  <c r="D119" i="7"/>
  <c r="H119" i="7"/>
  <c r="D117" i="7"/>
  <c r="H117" i="7"/>
  <c r="D115" i="7"/>
  <c r="H115" i="7"/>
  <c r="D113" i="7"/>
  <c r="H113" i="7"/>
  <c r="D111" i="7"/>
  <c r="H111" i="7"/>
  <c r="D109" i="7"/>
  <c r="H109" i="7"/>
  <c r="D107" i="7"/>
  <c r="H107" i="7"/>
  <c r="D105" i="7"/>
  <c r="H105" i="7"/>
  <c r="D103" i="7"/>
  <c r="H103" i="7"/>
  <c r="D101" i="7"/>
  <c r="H101" i="7"/>
  <c r="D99" i="7"/>
  <c r="H99" i="7"/>
  <c r="D61" i="8"/>
  <c r="H61" i="8"/>
  <c r="D59" i="8"/>
  <c r="H59" i="8"/>
  <c r="D57" i="8"/>
  <c r="H57" i="8"/>
  <c r="D55" i="8"/>
  <c r="H55" i="8"/>
  <c r="D53" i="8"/>
  <c r="H53" i="8"/>
  <c r="D51" i="8"/>
  <c r="H51" i="8"/>
  <c r="D49" i="8"/>
  <c r="H49" i="8"/>
  <c r="D47" i="8"/>
  <c r="H47" i="8"/>
  <c r="D45" i="8"/>
  <c r="H45" i="8"/>
  <c r="D43" i="8"/>
  <c r="H43" i="8"/>
  <c r="D41" i="8"/>
  <c r="H41" i="8"/>
  <c r="D39" i="8"/>
  <c r="H39" i="8"/>
  <c r="D37" i="8"/>
  <c r="H37" i="8"/>
  <c r="D35" i="8"/>
  <c r="H35" i="8"/>
  <c r="D33" i="8"/>
  <c r="H33" i="8"/>
  <c r="D31" i="8"/>
  <c r="H31" i="8"/>
  <c r="D29" i="8"/>
  <c r="H29" i="8"/>
  <c r="D27" i="8"/>
  <c r="H27" i="8"/>
  <c r="D25" i="8"/>
  <c r="H25" i="8"/>
  <c r="D23" i="8"/>
  <c r="H23" i="8"/>
  <c r="D21" i="8"/>
  <c r="H21" i="8"/>
  <c r="D19" i="8"/>
  <c r="H19" i="8"/>
  <c r="D17" i="8"/>
  <c r="H17" i="8"/>
  <c r="D15" i="8"/>
  <c r="H15" i="8"/>
  <c r="D13" i="8"/>
  <c r="H13" i="8"/>
  <c r="D11" i="8"/>
  <c r="H11" i="8"/>
  <c r="D9" i="8"/>
  <c r="H9" i="8"/>
  <c r="D7" i="8"/>
  <c r="H7" i="8"/>
  <c r="D4" i="8"/>
  <c r="H4" i="8"/>
  <c r="D2" i="8"/>
  <c r="H2" i="8"/>
  <c r="D134" i="7"/>
  <c r="H134" i="7"/>
  <c r="D132" i="7"/>
  <c r="H132" i="7"/>
  <c r="D130" i="7"/>
  <c r="H130" i="7"/>
  <c r="D128" i="7"/>
  <c r="H128" i="7"/>
  <c r="D126" i="7"/>
  <c r="H126" i="7"/>
  <c r="D124" i="7"/>
  <c r="H124" i="7"/>
  <c r="D122" i="7"/>
  <c r="H122" i="7"/>
  <c r="D120" i="7"/>
  <c r="H120" i="7"/>
  <c r="D118" i="7"/>
  <c r="H118" i="7"/>
  <c r="D116" i="7"/>
  <c r="H116" i="7"/>
  <c r="D114" i="7"/>
  <c r="H114" i="7"/>
  <c r="D112" i="7"/>
  <c r="H112" i="7"/>
  <c r="D110" i="7"/>
  <c r="H110" i="7"/>
  <c r="D108" i="7"/>
  <c r="H108" i="7"/>
  <c r="D106" i="7"/>
  <c r="H106" i="7"/>
  <c r="D104" i="7"/>
  <c r="H104" i="7"/>
  <c r="D102" i="7"/>
  <c r="H102" i="7"/>
  <c r="D100" i="7"/>
  <c r="H100" i="7"/>
  <c r="H98" i="7"/>
  <c r="D96" i="7"/>
  <c r="H96" i="7"/>
  <c r="D94" i="7"/>
  <c r="H94" i="7"/>
  <c r="D92" i="7"/>
  <c r="H92" i="7"/>
  <c r="D90" i="7"/>
  <c r="H90" i="7"/>
  <c r="D88" i="7"/>
  <c r="H88" i="7"/>
  <c r="D86" i="7"/>
  <c r="H86" i="7"/>
  <c r="D84" i="7"/>
  <c r="H84" i="7"/>
  <c r="D82" i="7"/>
  <c r="H82" i="7"/>
  <c r="D80" i="7"/>
  <c r="H80" i="7"/>
  <c r="D78" i="7"/>
  <c r="H78" i="7"/>
  <c r="D76" i="7"/>
  <c r="H76" i="7"/>
  <c r="D74" i="7"/>
  <c r="H74" i="7"/>
  <c r="D72" i="7"/>
  <c r="H72" i="7"/>
  <c r="D70" i="7"/>
  <c r="H70" i="7"/>
  <c r="D68" i="7"/>
  <c r="H68" i="7"/>
  <c r="D66" i="7"/>
  <c r="H66" i="7"/>
  <c r="D64" i="7"/>
  <c r="H64" i="7"/>
  <c r="D62" i="7"/>
  <c r="H62" i="7"/>
  <c r="D60" i="7"/>
  <c r="H60" i="7"/>
  <c r="D58" i="7"/>
  <c r="H58" i="7"/>
  <c r="D56" i="7"/>
  <c r="H56" i="7"/>
  <c r="D54" i="7"/>
  <c r="H54" i="7"/>
  <c r="D52" i="7"/>
  <c r="H52" i="7"/>
  <c r="D50" i="7"/>
  <c r="H50" i="7"/>
  <c r="D48" i="7"/>
  <c r="H48" i="7"/>
  <c r="D46" i="7"/>
  <c r="H46" i="7"/>
  <c r="D44" i="7"/>
  <c r="H44" i="7"/>
  <c r="D42" i="7"/>
  <c r="H42" i="7"/>
  <c r="D40" i="7"/>
  <c r="H40" i="7"/>
  <c r="D38" i="7"/>
  <c r="H38" i="7"/>
  <c r="D36" i="7"/>
  <c r="H36" i="7"/>
  <c r="D34" i="7"/>
  <c r="H34" i="7"/>
  <c r="D32" i="7"/>
  <c r="H32" i="7"/>
  <c r="D30" i="7"/>
  <c r="H30" i="7"/>
  <c r="D28" i="7"/>
  <c r="H28" i="7"/>
  <c r="D26" i="7"/>
  <c r="H26" i="7"/>
  <c r="D24" i="7"/>
  <c r="H24" i="7"/>
  <c r="D22" i="7"/>
  <c r="H22" i="7"/>
  <c r="D20" i="7"/>
  <c r="H20" i="7"/>
  <c r="D18" i="7"/>
  <c r="H18" i="7"/>
  <c r="D16" i="7"/>
  <c r="H16" i="7"/>
  <c r="D14" i="7"/>
  <c r="H14" i="7"/>
  <c r="D12" i="7"/>
  <c r="H12" i="7"/>
  <c r="D97" i="7"/>
  <c r="H97" i="7"/>
  <c r="D95" i="7"/>
  <c r="H95" i="7"/>
  <c r="D93" i="7"/>
  <c r="H93" i="7"/>
  <c r="H91" i="7"/>
  <c r="D89" i="7"/>
  <c r="H89" i="7"/>
  <c r="D87" i="7"/>
  <c r="H87" i="7"/>
  <c r="D85" i="7"/>
  <c r="H85" i="7"/>
  <c r="D83" i="7"/>
  <c r="H83" i="7"/>
  <c r="D81" i="7"/>
  <c r="H81" i="7"/>
  <c r="D79" i="7"/>
  <c r="H79" i="7"/>
  <c r="D77" i="7"/>
  <c r="H77" i="7"/>
  <c r="D75" i="7"/>
  <c r="H75" i="7"/>
  <c r="D73" i="7"/>
  <c r="H73" i="7"/>
  <c r="D71" i="7"/>
  <c r="H71" i="7"/>
  <c r="D69" i="7"/>
  <c r="H69" i="7"/>
  <c r="D67" i="7"/>
  <c r="H67" i="7"/>
  <c r="D65" i="7"/>
  <c r="H65" i="7"/>
  <c r="D63" i="7"/>
  <c r="H63" i="7"/>
  <c r="D61" i="7"/>
  <c r="H61" i="7"/>
  <c r="D59" i="7"/>
  <c r="H59" i="7"/>
  <c r="D57" i="7"/>
  <c r="H57" i="7"/>
  <c r="D55" i="7"/>
  <c r="H55" i="7"/>
  <c r="D53" i="7"/>
  <c r="H53" i="7"/>
  <c r="D51" i="7"/>
  <c r="H51" i="7"/>
  <c r="D49" i="7"/>
  <c r="H49" i="7"/>
  <c r="D47" i="7"/>
  <c r="H47" i="7"/>
  <c r="D45" i="7"/>
  <c r="H45" i="7"/>
  <c r="D43" i="7"/>
  <c r="H43" i="7"/>
  <c r="D41" i="7"/>
  <c r="H41" i="7"/>
  <c r="D39" i="7"/>
  <c r="H39" i="7"/>
  <c r="D37" i="7"/>
  <c r="H37" i="7"/>
  <c r="D35" i="7"/>
  <c r="H35" i="7"/>
  <c r="D33" i="7"/>
  <c r="H33" i="7"/>
  <c r="H31" i="7"/>
  <c r="D29" i="7"/>
  <c r="H29" i="7"/>
  <c r="D27" i="7"/>
  <c r="H27" i="7"/>
  <c r="D25" i="7"/>
  <c r="H25" i="7"/>
  <c r="D23" i="7"/>
  <c r="H23" i="7"/>
  <c r="D21" i="7"/>
  <c r="H21" i="7"/>
  <c r="D19" i="7"/>
  <c r="H19" i="7"/>
  <c r="D17" i="7"/>
  <c r="H17" i="7"/>
  <c r="D15" i="7"/>
  <c r="H15" i="7"/>
  <c r="D13" i="7"/>
  <c r="H13" i="7"/>
  <c r="D11" i="7"/>
  <c r="H11" i="7"/>
  <c r="D8" i="7"/>
  <c r="H8" i="7"/>
  <c r="D5" i="7"/>
  <c r="H5" i="7"/>
  <c r="D3" i="7"/>
  <c r="H3" i="7"/>
  <c r="D9" i="7"/>
  <c r="H9" i="7"/>
  <c r="D10" i="7"/>
  <c r="H10" i="7"/>
  <c r="D7" i="7"/>
  <c r="H7" i="7"/>
  <c r="D4" i="7"/>
  <c r="H4" i="7"/>
  <c r="D2" i="7"/>
  <c r="H2" i="7"/>
  <c r="D6" i="9"/>
  <c r="H6" i="9"/>
  <c r="D6" i="8"/>
  <c r="H6" i="8"/>
  <c r="F13" i="37"/>
  <c r="H13" i="37"/>
  <c r="F17" i="37"/>
  <c r="F35" i="37"/>
  <c r="H35" i="37"/>
  <c r="F10" i="37"/>
  <c r="H10" i="37"/>
  <c r="F26" i="37"/>
  <c r="H26" i="37"/>
  <c r="F42" i="37"/>
  <c r="H42" i="37"/>
  <c r="F3" i="37"/>
  <c r="H3" i="37"/>
  <c r="F43" i="37"/>
  <c r="F12" i="37"/>
  <c r="H12" i="37"/>
  <c r="F28" i="37"/>
  <c r="H28" i="37"/>
  <c r="F44" i="37"/>
  <c r="F59" i="37"/>
  <c r="H59" i="37"/>
  <c r="F75" i="37"/>
  <c r="H75" i="37"/>
  <c r="F91" i="37"/>
  <c r="F107" i="37"/>
  <c r="H107" i="37"/>
  <c r="F125" i="37"/>
  <c r="H125" i="37"/>
  <c r="F6" i="35"/>
  <c r="H6" i="35"/>
  <c r="F22" i="35"/>
  <c r="G22" i="13"/>
  <c r="H22" i="35"/>
  <c r="F38" i="35"/>
  <c r="G38" i="13"/>
  <c r="H38" i="35"/>
  <c r="F54" i="35"/>
  <c r="G54" i="13"/>
  <c r="H54" i="35"/>
  <c r="F70" i="35"/>
  <c r="G70" i="13"/>
  <c r="H70" i="35"/>
  <c r="F86" i="35"/>
  <c r="G86" i="13"/>
  <c r="H86" i="35"/>
  <c r="F102" i="35"/>
  <c r="G102" i="13"/>
  <c r="H102" i="35"/>
  <c r="F118" i="35"/>
  <c r="G118" i="13"/>
  <c r="H118" i="35"/>
  <c r="F40" i="36"/>
  <c r="H40" i="36"/>
  <c r="F37" i="36"/>
  <c r="H37" i="36"/>
  <c r="F101" i="36"/>
  <c r="H101" i="36"/>
  <c r="F22" i="36"/>
  <c r="H22" i="36"/>
  <c r="F86" i="36"/>
  <c r="H86" i="36"/>
  <c r="F104" i="36"/>
  <c r="F59" i="36"/>
  <c r="H59" i="36"/>
  <c r="F116" i="36"/>
  <c r="H116" i="36"/>
  <c r="F130" i="36"/>
  <c r="H130" i="36"/>
  <c r="F72" i="37"/>
  <c r="H72" i="37"/>
  <c r="F88" i="37"/>
  <c r="F104" i="37"/>
  <c r="H104" i="37"/>
  <c r="F122" i="37"/>
  <c r="H122" i="37"/>
  <c r="F3" i="35"/>
  <c r="H3" i="35"/>
  <c r="F19" i="35"/>
  <c r="H19" i="35"/>
  <c r="F35" i="35"/>
  <c r="G35" i="13"/>
  <c r="H35" i="35"/>
  <c r="F51" i="35"/>
  <c r="G51" i="13"/>
  <c r="H51" i="35"/>
  <c r="F67" i="35"/>
  <c r="G67" i="13"/>
  <c r="H67" i="35"/>
  <c r="F83" i="35"/>
  <c r="H83" i="35"/>
  <c r="F99" i="35"/>
  <c r="G99" i="13"/>
  <c r="H99" i="35"/>
  <c r="F115" i="35"/>
  <c r="G115" i="13"/>
  <c r="H115" i="35"/>
  <c r="F131" i="35"/>
  <c r="G131" i="13"/>
  <c r="H131" i="35"/>
  <c r="F9" i="36"/>
  <c r="F73" i="36"/>
  <c r="H73" i="36"/>
  <c r="F60" i="36"/>
  <c r="H60" i="36"/>
  <c r="F58" i="36"/>
  <c r="H58" i="36"/>
  <c r="F32" i="36"/>
  <c r="H32" i="36"/>
  <c r="F31" i="36"/>
  <c r="H31" i="36"/>
  <c r="F95" i="36"/>
  <c r="F129" i="36"/>
  <c r="H129" i="36"/>
  <c r="F61" i="37"/>
  <c r="H61" i="37"/>
  <c r="F77" i="37"/>
  <c r="F93" i="37"/>
  <c r="H93" i="37"/>
  <c r="F109" i="37"/>
  <c r="H109" i="37"/>
  <c r="F127" i="37"/>
  <c r="H127" i="37"/>
  <c r="F8" i="35"/>
  <c r="G8" i="13"/>
  <c r="H8" i="35"/>
  <c r="F24" i="35"/>
  <c r="G24" i="13"/>
  <c r="H24" i="35"/>
  <c r="F40" i="35"/>
  <c r="G40" i="13"/>
  <c r="H40" i="35"/>
  <c r="F56" i="35"/>
  <c r="G56" i="13"/>
  <c r="H56" i="35"/>
  <c r="F72" i="35"/>
  <c r="G72" i="13"/>
  <c r="H72" i="35"/>
  <c r="F88" i="35"/>
  <c r="G88" i="13"/>
  <c r="H88" i="35"/>
  <c r="F104" i="35"/>
  <c r="G104" i="13"/>
  <c r="H104" i="35"/>
  <c r="F120" i="35"/>
  <c r="H120" i="35"/>
  <c r="F64" i="36"/>
  <c r="H64" i="36"/>
  <c r="F45" i="36"/>
  <c r="H45" i="36"/>
  <c r="F109" i="36"/>
  <c r="H109" i="36"/>
  <c r="F30" i="36"/>
  <c r="H30" i="36"/>
  <c r="F94" i="36"/>
  <c r="H94" i="36"/>
  <c r="F3" i="36"/>
  <c r="F67" i="36"/>
  <c r="H67" i="36"/>
  <c r="F124" i="36"/>
  <c r="H124" i="36"/>
  <c r="F58" i="37"/>
  <c r="H58" i="37"/>
  <c r="F74" i="37"/>
  <c r="H74" i="37"/>
  <c r="F90" i="37"/>
  <c r="F106" i="37"/>
  <c r="H106" i="37"/>
  <c r="F124" i="37"/>
  <c r="H124" i="37"/>
  <c r="F122" i="35"/>
  <c r="G122" i="13"/>
  <c r="H122" i="35"/>
  <c r="F17" i="35"/>
  <c r="H17" i="35"/>
  <c r="F33" i="35"/>
  <c r="G33" i="13"/>
  <c r="H33" i="35"/>
  <c r="F49" i="35"/>
  <c r="H49" i="35"/>
  <c r="F65" i="35"/>
  <c r="G65" i="13"/>
  <c r="H65" i="35"/>
  <c r="F81" i="35"/>
  <c r="H81" i="35"/>
  <c r="F97" i="35"/>
  <c r="G97" i="13"/>
  <c r="H97" i="35"/>
  <c r="F113" i="35"/>
  <c r="G113" i="13"/>
  <c r="H113" i="35"/>
  <c r="F133" i="35"/>
  <c r="G133" i="13"/>
  <c r="H133" i="35"/>
  <c r="F17" i="36"/>
  <c r="H17" i="36"/>
  <c r="F81" i="36"/>
  <c r="H81" i="36"/>
  <c r="F2" i="36"/>
  <c r="H2" i="36"/>
  <c r="F66" i="36"/>
  <c r="H66" i="36"/>
  <c r="F56" i="36"/>
  <c r="H56" i="36"/>
  <c r="F39" i="36"/>
  <c r="H39" i="36"/>
  <c r="F103" i="36"/>
  <c r="H103" i="36"/>
  <c r="F110" i="36"/>
  <c r="H110" i="36"/>
  <c r="F17" i="34"/>
  <c r="G17" i="12"/>
  <c r="H17" i="34"/>
  <c r="F33" i="34"/>
  <c r="G33" i="12"/>
  <c r="H33" i="34"/>
  <c r="F49" i="34"/>
  <c r="G49" i="12"/>
  <c r="H49" i="34"/>
  <c r="F65" i="34"/>
  <c r="G65" i="12"/>
  <c r="H65" i="34"/>
  <c r="F81" i="34"/>
  <c r="G81" i="12"/>
  <c r="H81" i="34"/>
  <c r="F98" i="34"/>
  <c r="G98" i="12"/>
  <c r="H98" i="34"/>
  <c r="F114" i="34"/>
  <c r="G114" i="12"/>
  <c r="H114" i="34"/>
  <c r="F130" i="34"/>
  <c r="G130" i="12"/>
  <c r="H130" i="34"/>
  <c r="F14" i="34"/>
  <c r="G14" i="12"/>
  <c r="H14" i="34"/>
  <c r="F30" i="34"/>
  <c r="G30" i="12"/>
  <c r="H30" i="34"/>
  <c r="F46" i="34"/>
  <c r="G46" i="12"/>
  <c r="H46" i="34"/>
  <c r="F62" i="34"/>
  <c r="G62" i="12"/>
  <c r="H62" i="34"/>
  <c r="F78" i="34"/>
  <c r="G78" i="12"/>
  <c r="H78" i="34"/>
  <c r="F103" i="34"/>
  <c r="G103" i="12"/>
  <c r="H103" i="34"/>
  <c r="F119" i="34"/>
  <c r="G119" i="12"/>
  <c r="H119" i="34"/>
  <c r="F3" i="34"/>
  <c r="G3" i="12"/>
  <c r="H3" i="34"/>
  <c r="F19" i="34"/>
  <c r="G19" i="12"/>
  <c r="H19" i="34"/>
  <c r="F35" i="34"/>
  <c r="G35" i="12"/>
  <c r="H35" i="34"/>
  <c r="F51" i="34"/>
  <c r="G51" i="12"/>
  <c r="H51" i="34"/>
  <c r="F67" i="34"/>
  <c r="G67" i="12"/>
  <c r="H67" i="34"/>
  <c r="F83" i="34"/>
  <c r="G83" i="12"/>
  <c r="H83" i="34"/>
  <c r="F100" i="34"/>
  <c r="G100" i="12"/>
  <c r="H100" i="34"/>
  <c r="F116" i="34"/>
  <c r="G116" i="12"/>
  <c r="H116" i="34"/>
  <c r="F132" i="34"/>
  <c r="G132" i="12"/>
  <c r="H132" i="34"/>
  <c r="F16" i="34"/>
  <c r="G16" i="12"/>
  <c r="H16" i="34"/>
  <c r="F32" i="34"/>
  <c r="G32" i="12"/>
  <c r="H32" i="34"/>
  <c r="F48" i="34"/>
  <c r="G48" i="12"/>
  <c r="H48" i="34"/>
  <c r="F64" i="34"/>
  <c r="G64" i="12"/>
  <c r="H64" i="34"/>
  <c r="F80" i="34"/>
  <c r="G80" i="12"/>
  <c r="H80" i="34"/>
  <c r="F93" i="34"/>
  <c r="G93" i="12"/>
  <c r="H93" i="34"/>
  <c r="F109" i="34"/>
  <c r="G109" i="12"/>
  <c r="H109" i="34"/>
  <c r="F125" i="34"/>
  <c r="G125" i="12"/>
  <c r="H125" i="34"/>
  <c r="F120" i="37"/>
  <c r="H120" i="37"/>
  <c r="F15" i="37"/>
  <c r="H15" i="37"/>
  <c r="F33" i="37"/>
  <c r="H33" i="37"/>
  <c r="F27" i="37"/>
  <c r="H27" i="37"/>
  <c r="F5" i="37"/>
  <c r="H5" i="37"/>
  <c r="F21" i="37"/>
  <c r="F37" i="37"/>
  <c r="H37" i="37"/>
  <c r="F53" i="37"/>
  <c r="H53" i="37"/>
  <c r="F55" i="37"/>
  <c r="H55" i="37"/>
  <c r="F14" i="37"/>
  <c r="H14" i="37"/>
  <c r="F30" i="37"/>
  <c r="H30" i="37"/>
  <c r="F46" i="37"/>
  <c r="H46" i="37"/>
  <c r="F11" i="37"/>
  <c r="H11" i="37"/>
  <c r="F47" i="37"/>
  <c r="F16" i="37"/>
  <c r="H16" i="37"/>
  <c r="F32" i="37"/>
  <c r="H32" i="37"/>
  <c r="F48" i="37"/>
  <c r="H48" i="37"/>
  <c r="F63" i="37"/>
  <c r="H63" i="37"/>
  <c r="F79" i="37"/>
  <c r="H79" i="37"/>
  <c r="F95" i="37"/>
  <c r="H95" i="37"/>
  <c r="F111" i="37"/>
  <c r="H111" i="37"/>
  <c r="F129" i="37"/>
  <c r="H129" i="37"/>
  <c r="F10" i="35"/>
  <c r="H10" i="35"/>
  <c r="F26" i="35"/>
  <c r="G26" i="13"/>
  <c r="H26" i="35"/>
  <c r="F42" i="35"/>
  <c r="G42" i="13"/>
  <c r="H42" i="35"/>
  <c r="F58" i="35"/>
  <c r="G58" i="13"/>
  <c r="H58" i="35"/>
  <c r="F74" i="35"/>
  <c r="G74" i="13"/>
  <c r="H74" i="35"/>
  <c r="F90" i="35"/>
  <c r="H90" i="35"/>
  <c r="F106" i="35"/>
  <c r="G106" i="13"/>
  <c r="H106" i="35"/>
  <c r="F126" i="35"/>
  <c r="G126" i="13"/>
  <c r="H126" i="35"/>
  <c r="F88" i="36"/>
  <c r="H88" i="36"/>
  <c r="F53" i="36"/>
  <c r="H53" i="36"/>
  <c r="F4" i="36"/>
  <c r="H4" i="36"/>
  <c r="F38" i="36"/>
  <c r="H38" i="36"/>
  <c r="F102" i="36"/>
  <c r="H102" i="36"/>
  <c r="F11" i="36"/>
  <c r="H11" i="36"/>
  <c r="F75" i="36"/>
  <c r="H75" i="36"/>
  <c r="F132" i="36"/>
  <c r="H132" i="36"/>
  <c r="F60" i="37"/>
  <c r="H60" i="37"/>
  <c r="F76" i="37"/>
  <c r="F92" i="37"/>
  <c r="H92" i="37"/>
  <c r="F108" i="37"/>
  <c r="H108" i="37"/>
  <c r="F126" i="37"/>
  <c r="H126" i="37"/>
  <c r="F7" i="35"/>
  <c r="G7" i="13"/>
  <c r="H7" i="35"/>
  <c r="F23" i="35"/>
  <c r="G23" i="13"/>
  <c r="H23" i="35"/>
  <c r="F39" i="35"/>
  <c r="G39" i="13"/>
  <c r="H39" i="35"/>
  <c r="F55" i="35"/>
  <c r="G55" i="13"/>
  <c r="H55" i="35"/>
  <c r="F71" i="35"/>
  <c r="G71" i="13"/>
  <c r="H71" i="35"/>
  <c r="F87" i="35"/>
  <c r="G87" i="13"/>
  <c r="H87" i="35"/>
  <c r="F103" i="35"/>
  <c r="G103" i="13"/>
  <c r="H103" i="35"/>
  <c r="F119" i="35"/>
  <c r="H119" i="35"/>
  <c r="F8" i="36"/>
  <c r="H8" i="36"/>
  <c r="F25" i="36"/>
  <c r="H25" i="36"/>
  <c r="F89" i="36"/>
  <c r="H89" i="36"/>
  <c r="F10" i="36"/>
  <c r="H10" i="36"/>
  <c r="F74" i="36"/>
  <c r="F72" i="36"/>
  <c r="F47" i="36"/>
  <c r="F115" i="36"/>
  <c r="H115" i="36"/>
  <c r="F118" i="36"/>
  <c r="H118" i="36"/>
  <c r="F65" i="37"/>
  <c r="H65" i="37"/>
  <c r="F81" i="37"/>
  <c r="H81" i="37"/>
  <c r="F97" i="37"/>
  <c r="F113" i="37"/>
  <c r="H113" i="37"/>
  <c r="F131" i="37"/>
  <c r="H131" i="37"/>
  <c r="F12" i="35"/>
  <c r="G12" i="13"/>
  <c r="H12" i="35"/>
  <c r="F28" i="35"/>
  <c r="G28" i="13"/>
  <c r="H28" i="35"/>
  <c r="F44" i="35"/>
  <c r="G44" i="13"/>
  <c r="H44" i="35"/>
  <c r="F60" i="35"/>
  <c r="G60" i="13"/>
  <c r="H60" i="35"/>
  <c r="F76" i="35"/>
  <c r="H76" i="35"/>
  <c r="F92" i="35"/>
  <c r="G92" i="13"/>
  <c r="H92" i="35"/>
  <c r="F108" i="35"/>
  <c r="G108" i="13"/>
  <c r="H108" i="35"/>
  <c r="F128" i="35"/>
  <c r="G128" i="13"/>
  <c r="H128" i="35"/>
  <c r="F100" i="36"/>
  <c r="H100" i="36"/>
  <c r="F61" i="36"/>
  <c r="H61" i="36"/>
  <c r="F24" i="36"/>
  <c r="F46" i="36"/>
  <c r="H46" i="36"/>
  <c r="F111" i="36"/>
  <c r="H111" i="36"/>
  <c r="F19" i="36"/>
  <c r="H19" i="36"/>
  <c r="F83" i="36"/>
  <c r="H83" i="36"/>
  <c r="F117" i="36"/>
  <c r="H117" i="36"/>
  <c r="F62" i="37"/>
  <c r="H62" i="37"/>
  <c r="F78" i="37"/>
  <c r="H78" i="37"/>
  <c r="F94" i="37"/>
  <c r="F110" i="37"/>
  <c r="F128" i="37"/>
  <c r="F5" i="35"/>
  <c r="G5" i="13"/>
  <c r="H5" i="35"/>
  <c r="F21" i="35"/>
  <c r="G21" i="13"/>
  <c r="H21" i="35"/>
  <c r="F37" i="35"/>
  <c r="G37" i="13"/>
  <c r="H37" i="35"/>
  <c r="F53" i="35"/>
  <c r="G53" i="13"/>
  <c r="H53" i="35"/>
  <c r="F69" i="35"/>
  <c r="H69" i="35"/>
  <c r="F85" i="35"/>
  <c r="G85" i="13"/>
  <c r="H85" i="35"/>
  <c r="F101" i="35"/>
  <c r="G101" i="13"/>
  <c r="H101" i="35"/>
  <c r="F117" i="35"/>
  <c r="G117" i="13"/>
  <c r="H117" i="35"/>
  <c r="F28" i="36"/>
  <c r="H28" i="36"/>
  <c r="F33" i="36"/>
  <c r="F97" i="36"/>
  <c r="H97" i="36"/>
  <c r="F18" i="36"/>
  <c r="H18" i="36"/>
  <c r="F82" i="36"/>
  <c r="H82" i="36"/>
  <c r="F92" i="36"/>
  <c r="H92" i="36"/>
  <c r="F55" i="36"/>
  <c r="H55" i="36"/>
  <c r="F112" i="36"/>
  <c r="H112" i="36"/>
  <c r="F126" i="36"/>
  <c r="H126" i="36"/>
  <c r="F21" i="34"/>
  <c r="G21" i="12"/>
  <c r="H21" i="34"/>
  <c r="F37" i="34"/>
  <c r="G37" i="12"/>
  <c r="H37" i="34"/>
  <c r="F53" i="34"/>
  <c r="G53" i="12"/>
  <c r="H53" i="34"/>
  <c r="F69" i="34"/>
  <c r="G69" i="12"/>
  <c r="H69" i="34"/>
  <c r="F85" i="34"/>
  <c r="G85" i="12"/>
  <c r="H85" i="34"/>
  <c r="F102" i="34"/>
  <c r="G102" i="12"/>
  <c r="H102" i="34"/>
  <c r="F118" i="34"/>
  <c r="G118" i="12"/>
  <c r="H118" i="34"/>
  <c r="F9" i="34"/>
  <c r="G9" i="12"/>
  <c r="H9" i="34"/>
  <c r="F18" i="34"/>
  <c r="G18" i="12"/>
  <c r="H18" i="34"/>
  <c r="F34" i="34"/>
  <c r="G34" i="12"/>
  <c r="H34" i="34"/>
  <c r="F50" i="34"/>
  <c r="G50" i="12"/>
  <c r="H50" i="34"/>
  <c r="F66" i="34"/>
  <c r="G66" i="12"/>
  <c r="H66" i="34"/>
  <c r="F82" i="34"/>
  <c r="G82" i="12"/>
  <c r="H82" i="34"/>
  <c r="F134" i="34"/>
  <c r="G134" i="12"/>
  <c r="H134" i="34"/>
  <c r="F107" i="34"/>
  <c r="G107" i="12"/>
  <c r="H107" i="34"/>
  <c r="F123" i="34"/>
  <c r="G123" i="12"/>
  <c r="H123" i="34"/>
  <c r="F7" i="34"/>
  <c r="G7" i="12"/>
  <c r="H7" i="34"/>
  <c r="F23" i="34"/>
  <c r="G23" i="12"/>
  <c r="H23" i="34"/>
  <c r="F39" i="34"/>
  <c r="G39" i="12"/>
  <c r="H39" i="34"/>
  <c r="F55" i="34"/>
  <c r="G55" i="12"/>
  <c r="H55" i="34"/>
  <c r="F71" i="34"/>
  <c r="G71" i="12"/>
  <c r="H71" i="34"/>
  <c r="F87" i="34"/>
  <c r="G87" i="12"/>
  <c r="H87" i="34"/>
  <c r="F104" i="34"/>
  <c r="G104" i="12"/>
  <c r="H104" i="34"/>
  <c r="F120" i="34"/>
  <c r="G120" i="12"/>
  <c r="H120" i="34"/>
  <c r="F4" i="34"/>
  <c r="G4" i="12"/>
  <c r="H4" i="34"/>
  <c r="F20" i="34"/>
  <c r="G20" i="12"/>
  <c r="H20" i="34"/>
  <c r="F36" i="34"/>
  <c r="G36" i="12"/>
  <c r="H36" i="34"/>
  <c r="F52" i="34"/>
  <c r="G52" i="12"/>
  <c r="H52" i="34"/>
  <c r="F68" i="34"/>
  <c r="G68" i="12"/>
  <c r="H68" i="34"/>
  <c r="F84" i="34"/>
  <c r="G84" i="12"/>
  <c r="H84" i="34"/>
  <c r="F97" i="34"/>
  <c r="G97" i="12"/>
  <c r="H97" i="34"/>
  <c r="F113" i="34"/>
  <c r="G113" i="12"/>
  <c r="H113" i="34"/>
  <c r="F129" i="34"/>
  <c r="G129" i="12"/>
  <c r="H129" i="34"/>
  <c r="F51" i="37"/>
  <c r="H51" i="37"/>
  <c r="F119" i="37"/>
  <c r="H119" i="37"/>
  <c r="F49" i="37"/>
  <c r="H49" i="37"/>
  <c r="F39" i="37"/>
  <c r="H39" i="37"/>
  <c r="F9" i="37"/>
  <c r="H9" i="37"/>
  <c r="F25" i="37"/>
  <c r="F41" i="37"/>
  <c r="F7" i="37"/>
  <c r="H7" i="37"/>
  <c r="F2" i="37"/>
  <c r="G2" i="15"/>
  <c r="H2" i="37"/>
  <c r="F18" i="37"/>
  <c r="H18" i="37"/>
  <c r="F34" i="37"/>
  <c r="H34" i="37"/>
  <c r="F50" i="37"/>
  <c r="H50" i="37"/>
  <c r="F19" i="37"/>
  <c r="F4" i="37"/>
  <c r="F20" i="37"/>
  <c r="F36" i="37"/>
  <c r="H36" i="37"/>
  <c r="F52" i="37"/>
  <c r="H52" i="37"/>
  <c r="F67" i="37"/>
  <c r="F83" i="37"/>
  <c r="H83" i="37"/>
  <c r="F99" i="37"/>
  <c r="H99" i="37"/>
  <c r="F115" i="37"/>
  <c r="F133" i="37"/>
  <c r="H133" i="37"/>
  <c r="F14" i="35"/>
  <c r="H14" i="35"/>
  <c r="F30" i="35"/>
  <c r="G30" i="13"/>
  <c r="H30" i="35"/>
  <c r="F46" i="35"/>
  <c r="G46" i="13"/>
  <c r="H46" i="35"/>
  <c r="F62" i="35"/>
  <c r="G62" i="13"/>
  <c r="H62" i="35"/>
  <c r="F78" i="35"/>
  <c r="G78" i="13"/>
  <c r="H78" i="35"/>
  <c r="F94" i="35"/>
  <c r="G94" i="13"/>
  <c r="H94" i="35"/>
  <c r="F110" i="35"/>
  <c r="G110" i="13"/>
  <c r="H110" i="35"/>
  <c r="F130" i="35"/>
  <c r="G130" i="13"/>
  <c r="H130" i="35"/>
  <c r="F5" i="36"/>
  <c r="H5" i="36"/>
  <c r="F69" i="36"/>
  <c r="H69" i="36"/>
  <c r="F48" i="36"/>
  <c r="F54" i="36"/>
  <c r="H54" i="36"/>
  <c r="F16" i="36"/>
  <c r="H16" i="36"/>
  <c r="F27" i="36"/>
  <c r="H27" i="36"/>
  <c r="F91" i="36"/>
  <c r="H91" i="36"/>
  <c r="F125" i="36"/>
  <c r="H125" i="36"/>
  <c r="F64" i="37"/>
  <c r="H64" i="37"/>
  <c r="F80" i="37"/>
  <c r="F96" i="37"/>
  <c r="H96" i="37"/>
  <c r="F112" i="37"/>
  <c r="H112" i="37"/>
  <c r="F130" i="37"/>
  <c r="H130" i="37"/>
  <c r="F11" i="35"/>
  <c r="H11" i="35"/>
  <c r="F27" i="35"/>
  <c r="G27" i="13"/>
  <c r="H27" i="35"/>
  <c r="F43" i="35"/>
  <c r="G43" i="13"/>
  <c r="H43" i="35"/>
  <c r="F59" i="35"/>
  <c r="G59" i="13"/>
  <c r="H59" i="35"/>
  <c r="F75" i="35"/>
  <c r="H75" i="35"/>
  <c r="F91" i="35"/>
  <c r="H91" i="35"/>
  <c r="F107" i="35"/>
  <c r="G107" i="13"/>
  <c r="H107" i="35"/>
  <c r="F124" i="35"/>
  <c r="G124" i="13"/>
  <c r="H124" i="35"/>
  <c r="F52" i="36"/>
  <c r="H52" i="36"/>
  <c r="F41" i="36"/>
  <c r="H41" i="36"/>
  <c r="F105" i="36"/>
  <c r="H105" i="36"/>
  <c r="F26" i="36"/>
  <c r="F90" i="36"/>
  <c r="H90" i="36"/>
  <c r="F119" i="36"/>
  <c r="H119" i="36"/>
  <c r="F63" i="36"/>
  <c r="H63" i="36"/>
  <c r="F120" i="36"/>
  <c r="H120" i="36"/>
  <c r="F134" i="36"/>
  <c r="H134" i="36"/>
  <c r="F69" i="37"/>
  <c r="F85" i="37"/>
  <c r="H85" i="37"/>
  <c r="F101" i="37"/>
  <c r="H101" i="37"/>
  <c r="F117" i="37"/>
  <c r="H117" i="37"/>
  <c r="F123" i="35"/>
  <c r="H123" i="35"/>
  <c r="F16" i="35"/>
  <c r="G16" i="13"/>
  <c r="H16" i="35"/>
  <c r="F32" i="35"/>
  <c r="G32" i="13"/>
  <c r="H32" i="35"/>
  <c r="F48" i="35"/>
  <c r="G48" i="13"/>
  <c r="H48" i="35"/>
  <c r="F64" i="35"/>
  <c r="G64" i="13"/>
  <c r="H64" i="35"/>
  <c r="F80" i="35"/>
  <c r="G80" i="13"/>
  <c r="H80" i="35"/>
  <c r="F96" i="35"/>
  <c r="F112" i="35"/>
  <c r="G112" i="13"/>
  <c r="H112" i="35"/>
  <c r="F132" i="35"/>
  <c r="G132" i="13"/>
  <c r="H132" i="35"/>
  <c r="F13" i="36"/>
  <c r="F77" i="36"/>
  <c r="H77" i="36"/>
  <c r="F80" i="36"/>
  <c r="H80" i="36"/>
  <c r="F62" i="36"/>
  <c r="H62" i="36"/>
  <c r="F44" i="36"/>
  <c r="H44" i="36"/>
  <c r="F35" i="36"/>
  <c r="H35" i="36"/>
  <c r="F99" i="36"/>
  <c r="F133" i="36"/>
  <c r="H133" i="36"/>
  <c r="F66" i="37"/>
  <c r="F82" i="37"/>
  <c r="H82" i="37"/>
  <c r="F98" i="37"/>
  <c r="H98" i="37"/>
  <c r="F114" i="37"/>
  <c r="F132" i="37"/>
  <c r="F9" i="35"/>
  <c r="G9" i="13"/>
  <c r="H9" i="35"/>
  <c r="F25" i="35"/>
  <c r="G25" i="13"/>
  <c r="H25" i="35"/>
  <c r="F41" i="35"/>
  <c r="H41" i="35"/>
  <c r="F57" i="35"/>
  <c r="G57" i="13"/>
  <c r="H57" i="35"/>
  <c r="F73" i="35"/>
  <c r="H73" i="35"/>
  <c r="F89" i="35"/>
  <c r="G89" i="13"/>
  <c r="H89" i="35"/>
  <c r="F105" i="35"/>
  <c r="G105" i="13"/>
  <c r="H105" i="35"/>
  <c r="F121" i="35"/>
  <c r="H121" i="35"/>
  <c r="F76" i="36"/>
  <c r="H76" i="36"/>
  <c r="F49" i="36"/>
  <c r="H49" i="36"/>
  <c r="F123" i="36"/>
  <c r="H123" i="36"/>
  <c r="F34" i="36"/>
  <c r="H34" i="36"/>
  <c r="F98" i="36"/>
  <c r="H98" i="36"/>
  <c r="F7" i="36"/>
  <c r="H7" i="36"/>
  <c r="F71" i="36"/>
  <c r="H71" i="36"/>
  <c r="F128" i="36"/>
  <c r="F5" i="34"/>
  <c r="G5" i="12"/>
  <c r="H5" i="34"/>
  <c r="F25" i="34"/>
  <c r="G25" i="12"/>
  <c r="H25" i="34"/>
  <c r="F41" i="34"/>
  <c r="G41" i="12"/>
  <c r="H41" i="34"/>
  <c r="F57" i="34"/>
  <c r="G57" i="12"/>
  <c r="H57" i="34"/>
  <c r="F73" i="34"/>
  <c r="G73" i="12"/>
  <c r="H73" i="34"/>
  <c r="F89" i="34"/>
  <c r="G89" i="12"/>
  <c r="H89" i="34"/>
  <c r="F106" i="34"/>
  <c r="G106" i="12"/>
  <c r="H106" i="34"/>
  <c r="F122" i="34"/>
  <c r="G122" i="12"/>
  <c r="H122" i="34"/>
  <c r="F6" i="34"/>
  <c r="G6" i="12"/>
  <c r="H6" i="34"/>
  <c r="F22" i="34"/>
  <c r="G22" i="12"/>
  <c r="H22" i="34"/>
  <c r="F38" i="34"/>
  <c r="G38" i="12"/>
  <c r="H38" i="34"/>
  <c r="F54" i="34"/>
  <c r="G54" i="12"/>
  <c r="H54" i="34"/>
  <c r="F70" i="34"/>
  <c r="G70" i="12"/>
  <c r="H70" i="34"/>
  <c r="F86" i="34"/>
  <c r="G86" i="12"/>
  <c r="H86" i="34"/>
  <c r="F95" i="34"/>
  <c r="G95" i="12"/>
  <c r="H95" i="34"/>
  <c r="F111" i="34"/>
  <c r="G111" i="12"/>
  <c r="H111" i="34"/>
  <c r="F127" i="34"/>
  <c r="G127" i="12"/>
  <c r="H127" i="34"/>
  <c r="F11" i="34"/>
  <c r="G11" i="12"/>
  <c r="H11" i="34"/>
  <c r="F27" i="34"/>
  <c r="G27" i="12"/>
  <c r="H27" i="34"/>
  <c r="F43" i="34"/>
  <c r="G43" i="12"/>
  <c r="H43" i="34"/>
  <c r="F59" i="34"/>
  <c r="G59" i="12"/>
  <c r="H59" i="34"/>
  <c r="F75" i="34"/>
  <c r="G75" i="12"/>
  <c r="H75" i="34"/>
  <c r="F91" i="34"/>
  <c r="G91" i="12"/>
  <c r="H91" i="34"/>
  <c r="F108" i="34"/>
  <c r="G108" i="12"/>
  <c r="H108" i="34"/>
  <c r="F124" i="34"/>
  <c r="G124" i="12"/>
  <c r="H124" i="34"/>
  <c r="F8" i="34"/>
  <c r="G8" i="12"/>
  <c r="H8" i="34"/>
  <c r="F24" i="34"/>
  <c r="G24" i="12"/>
  <c r="H24" i="34"/>
  <c r="F40" i="34"/>
  <c r="G40" i="12"/>
  <c r="H40" i="34"/>
  <c r="F56" i="34"/>
  <c r="G56" i="12"/>
  <c r="H56" i="34"/>
  <c r="F72" i="34"/>
  <c r="G72" i="12"/>
  <c r="H72" i="34"/>
  <c r="F88" i="34"/>
  <c r="G88" i="12"/>
  <c r="H88" i="34"/>
  <c r="F101" i="34"/>
  <c r="G101" i="12"/>
  <c r="H101" i="34"/>
  <c r="F117" i="34"/>
  <c r="G117" i="12"/>
  <c r="H117" i="34"/>
  <c r="F133" i="34"/>
  <c r="G133" i="12"/>
  <c r="H133" i="34"/>
  <c r="F29" i="37"/>
  <c r="H29" i="37"/>
  <c r="F45" i="37"/>
  <c r="H45" i="37"/>
  <c r="F23" i="37"/>
  <c r="F6" i="37"/>
  <c r="H6" i="37"/>
  <c r="F22" i="37"/>
  <c r="F38" i="37"/>
  <c r="H38" i="37"/>
  <c r="F54" i="37"/>
  <c r="H54" i="37"/>
  <c r="F31" i="37"/>
  <c r="H31" i="37"/>
  <c r="F8" i="37"/>
  <c r="H8" i="37"/>
  <c r="F24" i="37"/>
  <c r="H24" i="37"/>
  <c r="F40" i="37"/>
  <c r="F56" i="37"/>
  <c r="H56" i="37"/>
  <c r="F71" i="37"/>
  <c r="H71" i="37"/>
  <c r="F87" i="37"/>
  <c r="H87" i="37"/>
  <c r="F103" i="37"/>
  <c r="H103" i="37"/>
  <c r="F121" i="37"/>
  <c r="F18" i="35"/>
  <c r="H18" i="35"/>
  <c r="F34" i="35"/>
  <c r="G34" i="13"/>
  <c r="H34" i="35"/>
  <c r="F50" i="35"/>
  <c r="G50" i="13"/>
  <c r="H50" i="35"/>
  <c r="F66" i="35"/>
  <c r="G66" i="13"/>
  <c r="H66" i="35"/>
  <c r="F82" i="35"/>
  <c r="H82" i="35"/>
  <c r="F98" i="35"/>
  <c r="H98" i="35"/>
  <c r="F114" i="35"/>
  <c r="H114" i="35"/>
  <c r="F134" i="35"/>
  <c r="G134" i="13"/>
  <c r="H134" i="35"/>
  <c r="F21" i="36"/>
  <c r="H21" i="36"/>
  <c r="F85" i="36"/>
  <c r="H85" i="36"/>
  <c r="F6" i="36"/>
  <c r="H6" i="36"/>
  <c r="F70" i="36"/>
  <c r="H70" i="36"/>
  <c r="F68" i="36"/>
  <c r="H68" i="36"/>
  <c r="F43" i="36"/>
  <c r="H43" i="36"/>
  <c r="F107" i="36"/>
  <c r="H107" i="36"/>
  <c r="F114" i="36"/>
  <c r="H114" i="36"/>
  <c r="F68" i="37"/>
  <c r="F84" i="37"/>
  <c r="H84" i="37"/>
  <c r="F100" i="37"/>
  <c r="H100" i="37"/>
  <c r="F116" i="37"/>
  <c r="H116" i="37"/>
  <c r="F134" i="37"/>
  <c r="H134" i="37"/>
  <c r="F15" i="35"/>
  <c r="G15" i="13"/>
  <c r="H15" i="35"/>
  <c r="F31" i="35"/>
  <c r="H31" i="35"/>
  <c r="F47" i="35"/>
  <c r="G47" i="13"/>
  <c r="H47" i="35"/>
  <c r="F63" i="35"/>
  <c r="G63" i="13"/>
  <c r="H63" i="35"/>
  <c r="F79" i="35"/>
  <c r="G79" i="13"/>
  <c r="H79" i="35"/>
  <c r="F95" i="35"/>
  <c r="G95" i="13"/>
  <c r="H95" i="35"/>
  <c r="F111" i="35"/>
  <c r="G111" i="13"/>
  <c r="H111" i="35"/>
  <c r="F127" i="35"/>
  <c r="G127" i="13"/>
  <c r="H127" i="35"/>
  <c r="F96" i="36"/>
  <c r="H96" i="36"/>
  <c r="F57" i="36"/>
  <c r="H57" i="36"/>
  <c r="F12" i="36"/>
  <c r="H12" i="36"/>
  <c r="F42" i="36"/>
  <c r="H42" i="36"/>
  <c r="F106" i="36"/>
  <c r="F15" i="36"/>
  <c r="H15" i="36"/>
  <c r="F79" i="36"/>
  <c r="H79" i="36"/>
  <c r="F113" i="36"/>
  <c r="H113" i="36"/>
  <c r="F57" i="37"/>
  <c r="H57" i="37"/>
  <c r="F73" i="37"/>
  <c r="H73" i="37"/>
  <c r="F89" i="37"/>
  <c r="H89" i="37"/>
  <c r="F105" i="37"/>
  <c r="H105" i="37"/>
  <c r="F123" i="37"/>
  <c r="H123" i="37"/>
  <c r="F4" i="35"/>
  <c r="G4" i="13"/>
  <c r="H4" i="35"/>
  <c r="F20" i="35"/>
  <c r="G20" i="13"/>
  <c r="H20" i="35"/>
  <c r="F36" i="35"/>
  <c r="G36" i="13"/>
  <c r="H36" i="35"/>
  <c r="F52" i="35"/>
  <c r="G52" i="13"/>
  <c r="H52" i="35"/>
  <c r="F68" i="35"/>
  <c r="G68" i="13"/>
  <c r="H68" i="35"/>
  <c r="F84" i="35"/>
  <c r="H84" i="35"/>
  <c r="F100" i="35"/>
  <c r="G100" i="13"/>
  <c r="H100" i="35"/>
  <c r="F116" i="35"/>
  <c r="G116" i="13"/>
  <c r="H116" i="35"/>
  <c r="F20" i="36"/>
  <c r="H20" i="36"/>
  <c r="F29" i="36"/>
  <c r="H29" i="36"/>
  <c r="F93" i="36"/>
  <c r="F14" i="36"/>
  <c r="H14" i="36"/>
  <c r="F78" i="36"/>
  <c r="H78" i="36"/>
  <c r="F84" i="36"/>
  <c r="H84" i="36"/>
  <c r="F51" i="36"/>
  <c r="H51" i="36"/>
  <c r="F131" i="36"/>
  <c r="H131" i="36"/>
  <c r="F122" i="36"/>
  <c r="F70" i="37"/>
  <c r="H70" i="37"/>
  <c r="F86" i="37"/>
  <c r="H86" i="37"/>
  <c r="F102" i="37"/>
  <c r="H102" i="37"/>
  <c r="F118" i="37"/>
  <c r="H118" i="37"/>
  <c r="F125" i="35"/>
  <c r="G125" i="13"/>
  <c r="H125" i="35"/>
  <c r="F13" i="35"/>
  <c r="G13" i="13"/>
  <c r="H13" i="35"/>
  <c r="F29" i="35"/>
  <c r="G29" i="13"/>
  <c r="H29" i="35"/>
  <c r="F45" i="35"/>
  <c r="G45" i="13"/>
  <c r="H45" i="35"/>
  <c r="F61" i="35"/>
  <c r="G61" i="13"/>
  <c r="H61" i="35"/>
  <c r="F77" i="35"/>
  <c r="H77" i="35"/>
  <c r="F93" i="35"/>
  <c r="G93" i="13"/>
  <c r="H93" i="35"/>
  <c r="F109" i="35"/>
  <c r="G109" i="13"/>
  <c r="H109" i="35"/>
  <c r="F129" i="35"/>
  <c r="G129" i="13"/>
  <c r="H129" i="35"/>
  <c r="F108" i="36"/>
  <c r="H108" i="36"/>
  <c r="F65" i="36"/>
  <c r="H65" i="36"/>
  <c r="F36" i="36"/>
  <c r="H36" i="36"/>
  <c r="F50" i="36"/>
  <c r="F127" i="36"/>
  <c r="H127" i="36"/>
  <c r="F23" i="36"/>
  <c r="F87" i="36"/>
  <c r="H87" i="36"/>
  <c r="F121" i="36"/>
  <c r="F13" i="34"/>
  <c r="G13" i="12"/>
  <c r="H13" i="34"/>
  <c r="F29" i="34"/>
  <c r="G29" i="12"/>
  <c r="H29" i="34"/>
  <c r="F45" i="34"/>
  <c r="G45" i="12"/>
  <c r="H45" i="34"/>
  <c r="F61" i="34"/>
  <c r="G61" i="12"/>
  <c r="H61" i="34"/>
  <c r="F77" i="34"/>
  <c r="G77" i="12"/>
  <c r="H77" i="34"/>
  <c r="F94" i="34"/>
  <c r="G94" i="12"/>
  <c r="H94" i="34"/>
  <c r="F110" i="34"/>
  <c r="G110" i="12"/>
  <c r="H110" i="34"/>
  <c r="F126" i="34"/>
  <c r="G126" i="12"/>
  <c r="H126" i="34"/>
  <c r="F10" i="34"/>
  <c r="G10" i="12"/>
  <c r="H10" i="34"/>
  <c r="F26" i="34"/>
  <c r="G26" i="12"/>
  <c r="H26" i="34"/>
  <c r="F42" i="34"/>
  <c r="G42" i="12"/>
  <c r="H42" i="34"/>
  <c r="F58" i="34"/>
  <c r="G58" i="12"/>
  <c r="H58" i="34"/>
  <c r="F74" i="34"/>
  <c r="G74" i="12"/>
  <c r="H74" i="34"/>
  <c r="F90" i="34"/>
  <c r="G90" i="12"/>
  <c r="H90" i="34"/>
  <c r="F99" i="34"/>
  <c r="G99" i="12"/>
  <c r="H99" i="34"/>
  <c r="F115" i="34"/>
  <c r="G115" i="12"/>
  <c r="H115" i="34"/>
  <c r="F131" i="34"/>
  <c r="G131" i="12"/>
  <c r="H131" i="34"/>
  <c r="F15" i="34"/>
  <c r="G15" i="12"/>
  <c r="H15" i="34"/>
  <c r="F31" i="34"/>
  <c r="G31" i="12"/>
  <c r="H31" i="34"/>
  <c r="F47" i="34"/>
  <c r="G47" i="12"/>
  <c r="H47" i="34"/>
  <c r="F63" i="34"/>
  <c r="G63" i="12"/>
  <c r="H63" i="34"/>
  <c r="F79" i="34"/>
  <c r="G79" i="12"/>
  <c r="H79" i="34"/>
  <c r="F96" i="34"/>
  <c r="G96" i="12"/>
  <c r="H96" i="34"/>
  <c r="F112" i="34"/>
  <c r="G112" i="12"/>
  <c r="H112" i="34"/>
  <c r="F128" i="34"/>
  <c r="G128" i="12"/>
  <c r="H128" i="34"/>
  <c r="F12" i="34"/>
  <c r="G12" i="12"/>
  <c r="H12" i="34"/>
  <c r="F28" i="34"/>
  <c r="G28" i="12"/>
  <c r="H28" i="34"/>
  <c r="F44" i="34"/>
  <c r="G44" i="12"/>
  <c r="H44" i="34"/>
  <c r="F60" i="34"/>
  <c r="G60" i="12"/>
  <c r="H60" i="34"/>
  <c r="F76" i="34"/>
  <c r="G76" i="12"/>
  <c r="H76" i="34"/>
  <c r="F92" i="34"/>
  <c r="G92" i="12"/>
  <c r="H92" i="34"/>
  <c r="F105" i="34"/>
  <c r="G105" i="12"/>
  <c r="H105" i="34"/>
  <c r="F121" i="34"/>
  <c r="G121" i="12"/>
  <c r="H121" i="34"/>
  <c r="H6" i="7"/>
  <c r="D99" i="15"/>
  <c r="H99" i="15"/>
  <c r="D75" i="15"/>
  <c r="D51" i="15"/>
  <c r="H51" i="15"/>
  <c r="I51" i="37"/>
  <c r="D35" i="15"/>
  <c r="H35" i="15"/>
  <c r="I35" i="37"/>
  <c r="D17" i="15"/>
  <c r="D101" i="15"/>
  <c r="H101" i="15"/>
  <c r="I101" i="37"/>
  <c r="D43" i="15"/>
  <c r="H43" i="15"/>
  <c r="I43" i="37"/>
  <c r="D108" i="14"/>
  <c r="H108" i="14"/>
  <c r="I108" i="36"/>
  <c r="D134" i="14"/>
  <c r="H134" i="14"/>
  <c r="D6" i="14"/>
  <c r="H6" i="14"/>
  <c r="I6" i="36"/>
  <c r="D63" i="14"/>
  <c r="H63" i="14"/>
  <c r="I63" i="36"/>
  <c r="D32" i="14"/>
  <c r="H32" i="14"/>
  <c r="I32" i="36"/>
  <c r="D114" i="13"/>
  <c r="D120" i="13"/>
  <c r="H120" i="13"/>
  <c r="I120" i="35"/>
  <c r="D114" i="15"/>
  <c r="H114" i="15"/>
  <c r="I114" i="37"/>
  <c r="D90" i="15"/>
  <c r="H90" i="15"/>
  <c r="I90" i="37"/>
  <c r="D66" i="15"/>
  <c r="H66" i="15"/>
  <c r="I66" i="37"/>
  <c r="D31" i="15"/>
  <c r="H31" i="15"/>
  <c r="D45" i="15"/>
  <c r="D129" i="15"/>
  <c r="H129" i="15"/>
  <c r="I129" i="37"/>
  <c r="D89" i="15"/>
  <c r="H89" i="15"/>
  <c r="D42" i="15"/>
  <c r="H42" i="15"/>
  <c r="I42" i="37"/>
  <c r="D115" i="14"/>
  <c r="D91" i="14"/>
  <c r="H91" i="14"/>
  <c r="I91" i="36"/>
  <c r="D34" i="14"/>
  <c r="H34" i="14"/>
  <c r="I34" i="36"/>
  <c r="D45" i="14"/>
  <c r="H45" i="14"/>
  <c r="I45" i="36"/>
  <c r="D76" i="14"/>
  <c r="H76" i="14"/>
  <c r="I76" i="36"/>
  <c r="D51" i="14"/>
  <c r="D6" i="13"/>
  <c r="D132" i="12"/>
  <c r="D120" i="12"/>
  <c r="D70" i="12"/>
  <c r="D29" i="12"/>
  <c r="D7" i="12"/>
  <c r="D67" i="12"/>
  <c r="E67" i="34"/>
  <c r="D92" i="12"/>
  <c r="D89" i="12"/>
  <c r="H89" i="12"/>
  <c r="I89" i="34"/>
  <c r="D115" i="12"/>
  <c r="E115" i="34"/>
  <c r="D103" i="12"/>
  <c r="E103" i="34"/>
  <c r="D13" i="12"/>
  <c r="E13" i="34"/>
  <c r="D74" i="12"/>
  <c r="H74" i="12"/>
  <c r="I74" i="34"/>
  <c r="D44" i="12"/>
  <c r="D9" i="12"/>
  <c r="D63" i="12"/>
  <c r="D41" i="12"/>
  <c r="H41" i="12"/>
  <c r="I41" i="34"/>
  <c r="D105" i="12"/>
  <c r="D93" i="12"/>
  <c r="D87" i="12"/>
  <c r="D60" i="12"/>
  <c r="D25" i="12"/>
  <c r="H25" i="12"/>
  <c r="I25" i="34"/>
  <c r="D126" i="12"/>
  <c r="E126" i="34"/>
  <c r="D16" i="12"/>
  <c r="H16" i="12"/>
  <c r="I16" i="34"/>
  <c r="D116" i="13"/>
  <c r="H116" i="13"/>
  <c r="I116" i="35"/>
  <c r="D72" i="13"/>
  <c r="D60" i="13"/>
  <c r="D24" i="13"/>
  <c r="D12" i="13"/>
  <c r="D107" i="13"/>
  <c r="D95" i="13"/>
  <c r="D47" i="13"/>
  <c r="H47" i="13"/>
  <c r="I47" i="35"/>
  <c r="D35" i="13"/>
  <c r="H35" i="13"/>
  <c r="I35" i="35"/>
  <c r="D110" i="13"/>
  <c r="D94" i="13"/>
  <c r="H94" i="13"/>
  <c r="I94" i="35"/>
  <c r="D74" i="13"/>
  <c r="E74" i="35"/>
  <c r="D66" i="13"/>
  <c r="E66" i="35"/>
  <c r="D50" i="13"/>
  <c r="D38" i="13"/>
  <c r="E38" i="35"/>
  <c r="D26" i="13"/>
  <c r="D2" i="13"/>
  <c r="D124" i="13"/>
  <c r="H124" i="13"/>
  <c r="I124" i="35"/>
  <c r="D109" i="13"/>
  <c r="D97" i="13"/>
  <c r="E97" i="35"/>
  <c r="D89" i="13"/>
  <c r="E89" i="35"/>
  <c r="D57" i="13"/>
  <c r="D37" i="13"/>
  <c r="E37" i="35"/>
  <c r="D25" i="13"/>
  <c r="D13" i="13"/>
  <c r="H13" i="13"/>
  <c r="I13" i="35"/>
  <c r="D5" i="13"/>
  <c r="G2" i="13"/>
  <c r="H2" i="35"/>
  <c r="G2" i="12"/>
  <c r="H2" i="34"/>
  <c r="E42" i="37"/>
  <c r="H89" i="13"/>
  <c r="I89" i="35"/>
  <c r="E63" i="36"/>
  <c r="E76" i="36"/>
  <c r="E108" i="36"/>
  <c r="E101" i="37"/>
  <c r="E35" i="35"/>
  <c r="H126" i="12"/>
  <c r="I126" i="34"/>
  <c r="H60" i="12"/>
  <c r="I60" i="34"/>
  <c r="E60" i="34"/>
  <c r="E9" i="34"/>
  <c r="H9" i="12"/>
  <c r="I9" i="34"/>
  <c r="H103" i="12"/>
  <c r="I103" i="34"/>
  <c r="E89" i="34"/>
  <c r="H67" i="12"/>
  <c r="I67" i="34"/>
  <c r="E129" i="37"/>
  <c r="E124" i="35"/>
  <c r="H50" i="13"/>
  <c r="I50" i="35"/>
  <c r="E50" i="35"/>
  <c r="E89" i="37"/>
  <c r="I89" i="37"/>
  <c r="E31" i="37"/>
  <c r="I31" i="37"/>
  <c r="E99" i="37"/>
  <c r="I99" i="37"/>
  <c r="H97" i="13"/>
  <c r="I97" i="35"/>
  <c r="H38" i="13"/>
  <c r="I38" i="35"/>
  <c r="E107" i="35"/>
  <c r="H107" i="13"/>
  <c r="I107" i="35"/>
  <c r="H24" i="13"/>
  <c r="I24" i="35"/>
  <c r="E24" i="35"/>
  <c r="H72" i="13"/>
  <c r="I72" i="35"/>
  <c r="E72" i="35"/>
  <c r="E34" i="36"/>
  <c r="E134" i="36"/>
  <c r="I134" i="36"/>
  <c r="E7" i="34"/>
  <c r="H7" i="12"/>
  <c r="I7" i="34"/>
  <c r="E70" i="34"/>
  <c r="H70" i="12"/>
  <c r="I70" i="34"/>
  <c r="H132" i="12"/>
  <c r="I132" i="34"/>
  <c r="E132" i="34"/>
  <c r="E43" i="37"/>
  <c r="E51" i="37"/>
  <c r="E5" i="35"/>
  <c r="H5" i="13"/>
  <c r="I5" i="35"/>
  <c r="H37" i="13"/>
  <c r="I37" i="35"/>
  <c r="E91" i="36"/>
  <c r="H26" i="13"/>
  <c r="I26" i="35"/>
  <c r="E26" i="35"/>
  <c r="E47" i="35"/>
  <c r="E114" i="37"/>
  <c r="H12" i="13"/>
  <c r="I12" i="35"/>
  <c r="E12" i="35"/>
  <c r="H60" i="13"/>
  <c r="I60" i="35"/>
  <c r="E60" i="35"/>
  <c r="E6" i="36"/>
  <c r="E87" i="34"/>
  <c r="H87" i="12"/>
  <c r="I87" i="34"/>
  <c r="E105" i="34"/>
  <c r="H105" i="12"/>
  <c r="I105" i="34"/>
  <c r="E63" i="34"/>
  <c r="H63" i="12"/>
  <c r="I63" i="34"/>
  <c r="H44" i="12"/>
  <c r="I44" i="34"/>
  <c r="E44" i="34"/>
  <c r="H92" i="12"/>
  <c r="I92" i="34"/>
  <c r="E92" i="34"/>
  <c r="E29" i="34"/>
  <c r="H29" i="12"/>
  <c r="I29" i="34"/>
  <c r="E120" i="34"/>
  <c r="H120" i="12"/>
  <c r="I120" i="34"/>
  <c r="D121" i="13"/>
  <c r="H121" i="13"/>
  <c r="D96" i="13"/>
  <c r="H96" i="13"/>
  <c r="D83" i="13"/>
  <c r="H83" i="13"/>
  <c r="D76" i="13"/>
  <c r="H76" i="13"/>
  <c r="D49" i="13"/>
  <c r="H49" i="13"/>
  <c r="D119" i="13"/>
  <c r="H119" i="13"/>
  <c r="D91" i="13"/>
  <c r="H91" i="13"/>
  <c r="D81" i="13"/>
  <c r="H81" i="13"/>
  <c r="D19" i="13"/>
  <c r="H19" i="13"/>
  <c r="D11" i="13"/>
  <c r="H11" i="13"/>
  <c r="D98" i="13"/>
  <c r="H98" i="13"/>
  <c r="D84" i="13"/>
  <c r="H84" i="13"/>
  <c r="D77" i="13"/>
  <c r="H77" i="13"/>
  <c r="H115" i="12"/>
  <c r="I115" i="34"/>
  <c r="E120" i="35"/>
  <c r="E16" i="34"/>
  <c r="E74" i="34"/>
  <c r="E66" i="37"/>
  <c r="H13" i="12"/>
  <c r="I13" i="34"/>
  <c r="E13" i="35"/>
  <c r="E116" i="35"/>
  <c r="E35" i="37"/>
  <c r="E25" i="35"/>
  <c r="H25" i="13"/>
  <c r="I25" i="35"/>
  <c r="H51" i="14"/>
  <c r="I51" i="36"/>
  <c r="E51" i="36"/>
  <c r="E25" i="34"/>
  <c r="H114" i="13"/>
  <c r="I114" i="35"/>
  <c r="E114" i="35"/>
  <c r="E109" i="35"/>
  <c r="H109" i="13"/>
  <c r="I109" i="35"/>
  <c r="E95" i="35"/>
  <c r="H95" i="13"/>
  <c r="I95" i="35"/>
  <c r="E93" i="34"/>
  <c r="H93" i="12"/>
  <c r="I93" i="34"/>
  <c r="H115" i="14"/>
  <c r="I115" i="36"/>
  <c r="E115" i="36"/>
  <c r="H74" i="13"/>
  <c r="I74" i="35"/>
  <c r="H57" i="13"/>
  <c r="I57" i="35"/>
  <c r="E57" i="35"/>
  <c r="H110" i="13"/>
  <c r="I110" i="35"/>
  <c r="E110" i="35"/>
  <c r="E45" i="36"/>
  <c r="E2" i="35"/>
  <c r="H2" i="13"/>
  <c r="I2" i="35"/>
  <c r="E94" i="35"/>
  <c r="E41" i="34"/>
  <c r="H66" i="13"/>
  <c r="I66" i="35"/>
  <c r="H6" i="13"/>
  <c r="I6" i="35"/>
  <c r="E6" i="35"/>
  <c r="H45" i="15"/>
  <c r="I45" i="37"/>
  <c r="E45" i="37"/>
  <c r="H17" i="15"/>
  <c r="I17" i="37"/>
  <c r="E17" i="37"/>
  <c r="E90" i="37"/>
  <c r="H75" i="15"/>
  <c r="I75" i="37"/>
  <c r="E75" i="37"/>
  <c r="D114" i="14"/>
  <c r="D125" i="14"/>
  <c r="D14" i="14"/>
  <c r="D25" i="14"/>
  <c r="D72" i="14"/>
  <c r="D39" i="14"/>
  <c r="D132" i="15"/>
  <c r="D108" i="15"/>
  <c r="D84" i="15"/>
  <c r="D60" i="15"/>
  <c r="D22" i="15"/>
  <c r="D8" i="15"/>
  <c r="D9" i="15"/>
  <c r="D109" i="14"/>
  <c r="D130" i="14"/>
  <c r="D26" i="14"/>
  <c r="D37" i="14"/>
  <c r="D84" i="14"/>
  <c r="D67" i="14"/>
  <c r="D115" i="15"/>
  <c r="D91" i="15"/>
  <c r="D67" i="15"/>
  <c r="D116" i="12"/>
  <c r="D17" i="12"/>
  <c r="D56" i="12"/>
  <c r="D50" i="12"/>
  <c r="D99" i="12"/>
  <c r="D65" i="12"/>
  <c r="D130" i="12"/>
  <c r="D6" i="12"/>
  <c r="D90" i="12"/>
  <c r="D47" i="12"/>
  <c r="D110" i="12"/>
  <c r="D112" i="13"/>
  <c r="D56" i="13"/>
  <c r="D8" i="13"/>
  <c r="D87" i="13"/>
  <c r="D27" i="13"/>
  <c r="D86" i="13"/>
  <c r="D34" i="13"/>
  <c r="D105" i="13"/>
  <c r="D33" i="13"/>
  <c r="D19" i="15"/>
  <c r="D5" i="15"/>
  <c r="D93" i="15"/>
  <c r="D27" i="15"/>
  <c r="D104" i="14"/>
  <c r="D86" i="14"/>
  <c r="D81" i="14"/>
  <c r="D31" i="14"/>
  <c r="D16" i="14"/>
  <c r="D75" i="13"/>
  <c r="D134" i="15"/>
  <c r="D110" i="15"/>
  <c r="D86" i="15"/>
  <c r="D62" i="15"/>
  <c r="D15" i="15"/>
  <c r="D29" i="15"/>
  <c r="D121" i="15"/>
  <c r="D85" i="15"/>
  <c r="D10" i="15"/>
  <c r="D111" i="14"/>
  <c r="D121" i="14"/>
  <c r="D18" i="14"/>
  <c r="D29" i="14"/>
  <c r="D60" i="14"/>
  <c r="D7" i="14"/>
  <c r="D112" i="12"/>
  <c r="D85" i="12"/>
  <c r="D46" i="12"/>
  <c r="D15" i="12"/>
  <c r="D95" i="12"/>
  <c r="D53" i="12"/>
  <c r="D122" i="12"/>
  <c r="D133" i="12"/>
  <c r="D82" i="12"/>
  <c r="D34" i="12"/>
  <c r="D98" i="12"/>
  <c r="D108" i="13"/>
  <c r="D52" i="13"/>
  <c r="D4" i="13"/>
  <c r="D79" i="13"/>
  <c r="D23" i="13"/>
  <c r="D78" i="13"/>
  <c r="D30" i="13"/>
  <c r="D101" i="13"/>
  <c r="D29" i="13"/>
  <c r="D110" i="14"/>
  <c r="D126" i="14"/>
  <c r="D43" i="14"/>
  <c r="D9" i="14"/>
  <c r="D56" i="14"/>
  <c r="D128" i="15"/>
  <c r="D104" i="15"/>
  <c r="D80" i="15"/>
  <c r="D56" i="15"/>
  <c r="D7" i="15"/>
  <c r="D12" i="15"/>
  <c r="D48" i="15"/>
  <c r="D105" i="14"/>
  <c r="D123" i="14"/>
  <c r="D10" i="14"/>
  <c r="D21" i="14"/>
  <c r="D68" i="14"/>
  <c r="D27" i="14"/>
  <c r="D111" i="15"/>
  <c r="D87" i="15"/>
  <c r="D63" i="15"/>
  <c r="D108" i="12"/>
  <c r="D76" i="12"/>
  <c r="D36" i="12"/>
  <c r="D79" i="12"/>
  <c r="D86" i="12"/>
  <c r="D40" i="12"/>
  <c r="D114" i="12"/>
  <c r="D129" i="12"/>
  <c r="D73" i="12"/>
  <c r="D24" i="12"/>
  <c r="D75" i="12"/>
  <c r="D104" i="13"/>
  <c r="D48" i="13"/>
  <c r="D134" i="13"/>
  <c r="D71" i="13"/>
  <c r="D15" i="13"/>
  <c r="D34" i="15"/>
  <c r="D24" i="15"/>
  <c r="D81" i="15"/>
  <c r="D11" i="15"/>
  <c r="D100" i="14"/>
  <c r="D70" i="14"/>
  <c r="D65" i="14"/>
  <c r="D131" i="14"/>
  <c r="D59" i="14"/>
  <c r="D18" i="13"/>
  <c r="D130" i="15"/>
  <c r="D106" i="15"/>
  <c r="D82" i="15"/>
  <c r="D58" i="15"/>
  <c r="D46" i="15"/>
  <c r="D13" i="15"/>
  <c r="D117" i="15"/>
  <c r="D77" i="15"/>
  <c r="D20" i="15"/>
  <c r="D107" i="14"/>
  <c r="D122" i="14"/>
  <c r="D3" i="14"/>
  <c r="D13" i="14"/>
  <c r="D44" i="14"/>
  <c r="D104" i="12"/>
  <c r="D68" i="12"/>
  <c r="D22" i="12"/>
  <c r="D28" i="12"/>
  <c r="D77" i="12"/>
  <c r="D31" i="12"/>
  <c r="D102" i="12"/>
  <c r="D125" i="12"/>
  <c r="D58" i="12"/>
  <c r="D11" i="12"/>
  <c r="D35" i="12"/>
  <c r="D100" i="13"/>
  <c r="D44" i="13"/>
  <c r="D130" i="13"/>
  <c r="D67" i="13"/>
  <c r="D7" i="13"/>
  <c r="D70" i="13"/>
  <c r="D22" i="13"/>
  <c r="D93" i="13"/>
  <c r="D21" i="13"/>
  <c r="D106" i="14"/>
  <c r="D78" i="14"/>
  <c r="D89" i="14"/>
  <c r="D79" i="14"/>
  <c r="D40" i="14"/>
  <c r="D41" i="13"/>
  <c r="D124" i="15"/>
  <c r="D100" i="15"/>
  <c r="D76" i="15"/>
  <c r="D52" i="15"/>
  <c r="D37" i="15"/>
  <c r="D3" i="15"/>
  <c r="D28" i="15"/>
  <c r="D101" i="14"/>
  <c r="D90" i="14"/>
  <c r="D11" i="14"/>
  <c r="D5" i="14"/>
  <c r="D52" i="14"/>
  <c r="D131" i="15"/>
  <c r="D107" i="15"/>
  <c r="D83" i="15"/>
  <c r="D59" i="15"/>
  <c r="D100" i="12"/>
  <c r="D57" i="12"/>
  <c r="D12" i="12"/>
  <c r="D131" i="12"/>
  <c r="D66" i="12"/>
  <c r="D18" i="12"/>
  <c r="D84" i="12"/>
  <c r="D121" i="12"/>
  <c r="D45" i="12"/>
  <c r="D71" i="12"/>
  <c r="D72" i="12"/>
  <c r="D92" i="13"/>
  <c r="D40" i="13"/>
  <c r="D126" i="13"/>
  <c r="D63" i="13"/>
  <c r="D133" i="13"/>
  <c r="D18" i="15"/>
  <c r="D16" i="15"/>
  <c r="D73" i="15"/>
  <c r="D120" i="14"/>
  <c r="D96" i="14"/>
  <c r="D54" i="14"/>
  <c r="D49" i="14"/>
  <c r="D80" i="14"/>
  <c r="D19" i="14"/>
  <c r="D10" i="13"/>
  <c r="D126" i="15"/>
  <c r="D102" i="15"/>
  <c r="D78" i="15"/>
  <c r="D54" i="15"/>
  <c r="D30" i="15"/>
  <c r="D36" i="15"/>
  <c r="D113" i="15"/>
  <c r="D69" i="15"/>
  <c r="D40" i="15"/>
  <c r="D103" i="14"/>
  <c r="D82" i="14"/>
  <c r="D127" i="14"/>
  <c r="D87" i="14"/>
  <c r="D28" i="14"/>
  <c r="D90" i="13"/>
  <c r="D82" i="13"/>
  <c r="D96" i="12"/>
  <c r="D43" i="12"/>
  <c r="D118" i="12"/>
  <c r="D127" i="12"/>
  <c r="D52" i="12"/>
  <c r="D5" i="12"/>
  <c r="D62" i="12"/>
  <c r="D117" i="12"/>
  <c r="D32" i="12"/>
  <c r="D59" i="12"/>
  <c r="D37" i="12"/>
  <c r="D88" i="13"/>
  <c r="D36" i="13"/>
  <c r="D122" i="13"/>
  <c r="D59" i="13"/>
  <c r="D129" i="13"/>
  <c r="D62" i="13"/>
  <c r="D85" i="13"/>
  <c r="D9" i="13"/>
  <c r="D102" i="14"/>
  <c r="D62" i="14"/>
  <c r="D73" i="14"/>
  <c r="D47" i="14"/>
  <c r="D24" i="14"/>
  <c r="D14" i="13"/>
  <c r="D120" i="15"/>
  <c r="D96" i="15"/>
  <c r="D72" i="15"/>
  <c r="D39" i="15"/>
  <c r="D21" i="15"/>
  <c r="D26" i="15"/>
  <c r="D132" i="14"/>
  <c r="D97" i="14"/>
  <c r="D74" i="14"/>
  <c r="D85" i="14"/>
  <c r="D71" i="14"/>
  <c r="D36" i="14"/>
  <c r="D123" i="13"/>
  <c r="D127" i="15"/>
  <c r="D103" i="15"/>
  <c r="D79" i="15"/>
  <c r="D55" i="15"/>
  <c r="D88" i="12"/>
  <c r="D33" i="12"/>
  <c r="D106" i="12"/>
  <c r="D123" i="12"/>
  <c r="D39" i="12"/>
  <c r="D64" i="12"/>
  <c r="D23" i="12"/>
  <c r="D113" i="12"/>
  <c r="D20" i="12"/>
  <c r="D49" i="12"/>
  <c r="D3" i="12"/>
  <c r="D80" i="13"/>
  <c r="D32" i="13"/>
  <c r="D115" i="13"/>
  <c r="D55" i="13"/>
  <c r="D125" i="13"/>
  <c r="D58" i="13"/>
  <c r="D132" i="13"/>
  <c r="D65" i="13"/>
  <c r="D49" i="15"/>
  <c r="D125" i="15"/>
  <c r="D65" i="15"/>
  <c r="D116" i="14"/>
  <c r="D92" i="14"/>
  <c r="D38" i="14"/>
  <c r="D33" i="14"/>
  <c r="D64" i="14"/>
  <c r="D122" i="15"/>
  <c r="D98" i="15"/>
  <c r="D74" i="15"/>
  <c r="D50" i="15"/>
  <c r="D14" i="15"/>
  <c r="D44" i="15"/>
  <c r="D105" i="15"/>
  <c r="D61" i="15"/>
  <c r="D124" i="14"/>
  <c r="D99" i="14"/>
  <c r="D66" i="14"/>
  <c r="D77" i="14"/>
  <c r="D55" i="14"/>
  <c r="D12" i="14"/>
  <c r="D69" i="13"/>
  <c r="D134" i="12"/>
  <c r="D80" i="12"/>
  <c r="D21" i="12"/>
  <c r="D94" i="12"/>
  <c r="D119" i="12"/>
  <c r="D26" i="12"/>
  <c r="D54" i="12"/>
  <c r="D81" i="12"/>
  <c r="D109" i="12"/>
  <c r="D8" i="12"/>
  <c r="D38" i="12"/>
  <c r="D51" i="12"/>
  <c r="D28" i="13"/>
  <c r="D111" i="13"/>
  <c r="D51" i="13"/>
  <c r="D118" i="13"/>
  <c r="D54" i="13"/>
  <c r="D128" i="13"/>
  <c r="D61" i="13"/>
  <c r="D128" i="14"/>
  <c r="D98" i="14"/>
  <c r="D46" i="14"/>
  <c r="D57" i="14"/>
  <c r="D15" i="14"/>
  <c r="D8" i="14"/>
  <c r="D3" i="13"/>
  <c r="D116" i="15"/>
  <c r="D92" i="15"/>
  <c r="D68" i="15"/>
  <c r="D23" i="15"/>
  <c r="D6" i="15"/>
  <c r="D41" i="15"/>
  <c r="D117" i="14"/>
  <c r="D93" i="14"/>
  <c r="D58" i="14"/>
  <c r="D69" i="14"/>
  <c r="D35" i="14"/>
  <c r="D20" i="14"/>
  <c r="D123" i="15"/>
  <c r="D33" i="15"/>
  <c r="D109" i="15"/>
  <c r="D53" i="15"/>
  <c r="D112" i="14"/>
  <c r="D133" i="14"/>
  <c r="D22" i="14"/>
  <c r="D17" i="14"/>
  <c r="D48" i="14"/>
  <c r="D31" i="13"/>
  <c r="D118" i="15"/>
  <c r="D94" i="15"/>
  <c r="D70" i="15"/>
  <c r="D47" i="15"/>
  <c r="D4" i="15"/>
  <c r="D133" i="15"/>
  <c r="D97" i="15"/>
  <c r="D57" i="15"/>
  <c r="D119" i="14"/>
  <c r="D95" i="14"/>
  <c r="D50" i="14"/>
  <c r="D61" i="14"/>
  <c r="D23" i="14"/>
  <c r="D83" i="14"/>
  <c r="D17" i="13"/>
  <c r="D128" i="12"/>
  <c r="D55" i="12"/>
  <c r="D2" i="12"/>
  <c r="D48" i="12"/>
  <c r="D111" i="12"/>
  <c r="D91" i="12"/>
  <c r="D30" i="12"/>
  <c r="D27" i="12"/>
  <c r="D101" i="12"/>
  <c r="D78" i="12"/>
  <c r="D14" i="12"/>
  <c r="D131" i="13"/>
  <c r="D68" i="13"/>
  <c r="D20" i="13"/>
  <c r="D103" i="13"/>
  <c r="D43" i="13"/>
  <c r="D106" i="13"/>
  <c r="D46" i="13"/>
  <c r="D117" i="13"/>
  <c r="D53" i="13"/>
  <c r="D118" i="14"/>
  <c r="D94" i="14"/>
  <c r="D30" i="14"/>
  <c r="D41" i="14"/>
  <c r="D88" i="14"/>
  <c r="D75" i="14"/>
  <c r="D73" i="13"/>
  <c r="D112" i="15"/>
  <c r="D88" i="15"/>
  <c r="D64" i="15"/>
  <c r="D38" i="15"/>
  <c r="D32" i="15"/>
  <c r="D25" i="15"/>
  <c r="D113" i="14"/>
  <c r="D129" i="14"/>
  <c r="D42" i="14"/>
  <c r="D53" i="14"/>
  <c r="D2" i="14"/>
  <c r="D4" i="14"/>
  <c r="D119" i="15"/>
  <c r="D95" i="15"/>
  <c r="D71" i="15"/>
  <c r="D2" i="15"/>
  <c r="D124" i="12"/>
  <c r="D42" i="12"/>
  <c r="D10" i="12"/>
  <c r="D107" i="12"/>
  <c r="D83" i="12"/>
  <c r="D19" i="12"/>
  <c r="D61" i="12"/>
  <c r="D97" i="12"/>
  <c r="D69" i="12"/>
  <c r="D4" i="12"/>
  <c r="D127" i="13"/>
  <c r="D64" i="13"/>
  <c r="D16" i="13"/>
  <c r="D99" i="13"/>
  <c r="D39" i="13"/>
  <c r="D102" i="13"/>
  <c r="D42" i="13"/>
  <c r="D113" i="13"/>
  <c r="D45" i="13"/>
  <c r="E32" i="36"/>
  <c r="H112" i="15"/>
  <c r="I112" i="37"/>
  <c r="E112" i="37"/>
  <c r="H64" i="12"/>
  <c r="I64" i="34"/>
  <c r="E64" i="34"/>
  <c r="H104" i="12"/>
  <c r="I104" i="34"/>
  <c r="E104" i="34"/>
  <c r="E113" i="36"/>
  <c r="H113" i="14"/>
  <c r="I113" i="36"/>
  <c r="I81" i="35"/>
  <c r="E81" i="35"/>
  <c r="H16" i="13"/>
  <c r="I16" i="35"/>
  <c r="E16" i="35"/>
  <c r="E2" i="37"/>
  <c r="H2" i="15"/>
  <c r="I2" i="37"/>
  <c r="H50" i="14"/>
  <c r="I50" i="36"/>
  <c r="E50" i="36"/>
  <c r="E127" i="35"/>
  <c r="H127" i="13"/>
  <c r="I127" i="35"/>
  <c r="H4" i="12"/>
  <c r="I4" i="34"/>
  <c r="E4" i="34"/>
  <c r="H95" i="15"/>
  <c r="I95" i="37"/>
  <c r="E95" i="37"/>
  <c r="H64" i="15"/>
  <c r="I64" i="37"/>
  <c r="E64" i="37"/>
  <c r="H46" i="13"/>
  <c r="I46" i="35"/>
  <c r="E46" i="35"/>
  <c r="H91" i="12"/>
  <c r="I91" i="34"/>
  <c r="E91" i="34"/>
  <c r="H119" i="14"/>
  <c r="I119" i="36"/>
  <c r="E119" i="36"/>
  <c r="H17" i="14"/>
  <c r="I17" i="36"/>
  <c r="E17" i="36"/>
  <c r="H58" i="14"/>
  <c r="I58" i="36"/>
  <c r="E58" i="36"/>
  <c r="H57" i="14"/>
  <c r="I57" i="36"/>
  <c r="E57" i="36"/>
  <c r="E51" i="34"/>
  <c r="H51" i="12"/>
  <c r="I51" i="34"/>
  <c r="E69" i="35"/>
  <c r="H69" i="13"/>
  <c r="I69" i="35"/>
  <c r="H74" i="15"/>
  <c r="I74" i="37"/>
  <c r="E74" i="37"/>
  <c r="E49" i="37"/>
  <c r="H49" i="15"/>
  <c r="I49" i="37"/>
  <c r="H113" i="12"/>
  <c r="I113" i="34"/>
  <c r="E113" i="34"/>
  <c r="H123" i="13"/>
  <c r="I123" i="35"/>
  <c r="E123" i="35"/>
  <c r="H120" i="15"/>
  <c r="I120" i="37"/>
  <c r="E120" i="37"/>
  <c r="H122" i="13"/>
  <c r="I122" i="35"/>
  <c r="E122" i="35"/>
  <c r="E43" i="34"/>
  <c r="H43" i="12"/>
  <c r="I43" i="34"/>
  <c r="H36" i="15"/>
  <c r="I36" i="37"/>
  <c r="E36" i="37"/>
  <c r="H120" i="14"/>
  <c r="I120" i="36"/>
  <c r="E120" i="36"/>
  <c r="E121" i="34"/>
  <c r="H121" i="12"/>
  <c r="I121" i="34"/>
  <c r="I84" i="35"/>
  <c r="E84" i="35"/>
  <c r="H124" i="15"/>
  <c r="I124" i="37"/>
  <c r="E124" i="37"/>
  <c r="E67" i="35"/>
  <c r="H67" i="13"/>
  <c r="I67" i="35"/>
  <c r="E22" i="34"/>
  <c r="H22" i="12"/>
  <c r="I22" i="34"/>
  <c r="H117" i="15"/>
  <c r="I117" i="37"/>
  <c r="E117" i="37"/>
  <c r="H100" i="14"/>
  <c r="I100" i="36"/>
  <c r="E100" i="36"/>
  <c r="E73" i="34"/>
  <c r="H73" i="12"/>
  <c r="I73" i="34"/>
  <c r="I96" i="35"/>
  <c r="E96" i="35"/>
  <c r="E104" i="37"/>
  <c r="H104" i="15"/>
  <c r="I104" i="37"/>
  <c r="H23" i="13"/>
  <c r="I23" i="35"/>
  <c r="E23" i="35"/>
  <c r="H15" i="12"/>
  <c r="I15" i="34"/>
  <c r="E15" i="34"/>
  <c r="E85" i="37"/>
  <c r="H85" i="15"/>
  <c r="I85" i="37"/>
  <c r="H86" i="14"/>
  <c r="I86" i="36"/>
  <c r="E86" i="36"/>
  <c r="H8" i="13"/>
  <c r="I8" i="35"/>
  <c r="E8" i="35"/>
  <c r="E17" i="34"/>
  <c r="H17" i="12"/>
  <c r="I17" i="34"/>
  <c r="H9" i="15"/>
  <c r="I9" i="37"/>
  <c r="E9" i="37"/>
  <c r="H114" i="14"/>
  <c r="I114" i="36"/>
  <c r="E114" i="36"/>
  <c r="E8" i="34"/>
  <c r="H8" i="12"/>
  <c r="I8" i="34"/>
  <c r="H54" i="15"/>
  <c r="I54" i="37"/>
  <c r="E54" i="37"/>
  <c r="E99" i="35"/>
  <c r="H99" i="13"/>
  <c r="I99" i="35"/>
  <c r="H23" i="14"/>
  <c r="I23" i="36"/>
  <c r="E23" i="36"/>
  <c r="H105" i="15"/>
  <c r="I105" i="37"/>
  <c r="E105" i="37"/>
  <c r="H64" i="13"/>
  <c r="I64" i="35"/>
  <c r="E64" i="35"/>
  <c r="E27" i="34"/>
  <c r="H27" i="12"/>
  <c r="I27" i="34"/>
  <c r="H69" i="12"/>
  <c r="I69" i="34"/>
  <c r="E69" i="34"/>
  <c r="E119" i="37"/>
  <c r="H119" i="15"/>
  <c r="I119" i="37"/>
  <c r="H88" i="15"/>
  <c r="I88" i="37"/>
  <c r="E88" i="37"/>
  <c r="E106" i="35"/>
  <c r="H106" i="13"/>
  <c r="I106" i="35"/>
  <c r="E111" i="34"/>
  <c r="H111" i="12"/>
  <c r="I111" i="34"/>
  <c r="H57" i="15"/>
  <c r="I57" i="37"/>
  <c r="E57" i="37"/>
  <c r="H22" i="14"/>
  <c r="I22" i="36"/>
  <c r="E22" i="36"/>
  <c r="H93" i="14"/>
  <c r="I93" i="36"/>
  <c r="E93" i="36"/>
  <c r="H46" i="14"/>
  <c r="I46" i="36"/>
  <c r="E46" i="36"/>
  <c r="H38" i="12"/>
  <c r="I38" i="34"/>
  <c r="E38" i="34"/>
  <c r="H12" i="14"/>
  <c r="I12" i="36"/>
  <c r="E12" i="36"/>
  <c r="E98" i="37"/>
  <c r="H98" i="15"/>
  <c r="I98" i="37"/>
  <c r="H65" i="13"/>
  <c r="I65" i="35"/>
  <c r="E65" i="35"/>
  <c r="E23" i="34"/>
  <c r="H23" i="12"/>
  <c r="I23" i="34"/>
  <c r="H36" i="14"/>
  <c r="I36" i="36"/>
  <c r="E36" i="36"/>
  <c r="H14" i="13"/>
  <c r="I14" i="35"/>
  <c r="E14" i="35"/>
  <c r="H36" i="13"/>
  <c r="I36" i="35"/>
  <c r="E36" i="35"/>
  <c r="H96" i="12"/>
  <c r="I96" i="34"/>
  <c r="E96" i="34"/>
  <c r="H30" i="15"/>
  <c r="I30" i="37"/>
  <c r="E30" i="37"/>
  <c r="H73" i="15"/>
  <c r="I73" i="37"/>
  <c r="E73" i="37"/>
  <c r="E84" i="34"/>
  <c r="H84" i="12"/>
  <c r="I84" i="34"/>
  <c r="H52" i="14"/>
  <c r="I52" i="36"/>
  <c r="E52" i="36"/>
  <c r="E41" i="35"/>
  <c r="H41" i="13"/>
  <c r="I41" i="35"/>
  <c r="H130" i="13"/>
  <c r="I130" i="35"/>
  <c r="E130" i="35"/>
  <c r="H68" i="12"/>
  <c r="I68" i="34"/>
  <c r="E68" i="34"/>
  <c r="H13" i="15"/>
  <c r="I13" i="37"/>
  <c r="E13" i="37"/>
  <c r="H11" i="15"/>
  <c r="I11" i="37"/>
  <c r="E11" i="37"/>
  <c r="E129" i="34"/>
  <c r="H129" i="12"/>
  <c r="I129" i="34"/>
  <c r="H27" i="14"/>
  <c r="I27" i="36"/>
  <c r="E27" i="36"/>
  <c r="H128" i="15"/>
  <c r="I128" i="37"/>
  <c r="E128" i="37"/>
  <c r="H79" i="13"/>
  <c r="I79" i="35"/>
  <c r="E79" i="35"/>
  <c r="H46" i="12"/>
  <c r="I46" i="34"/>
  <c r="E46" i="34"/>
  <c r="H121" i="15"/>
  <c r="I121" i="37"/>
  <c r="E121" i="37"/>
  <c r="H104" i="14"/>
  <c r="I104" i="36"/>
  <c r="E104" i="36"/>
  <c r="H56" i="13"/>
  <c r="I56" i="35"/>
  <c r="E56" i="35"/>
  <c r="H116" i="12"/>
  <c r="I116" i="34"/>
  <c r="E116" i="34"/>
  <c r="H8" i="15"/>
  <c r="I8" i="37"/>
  <c r="E8" i="37"/>
  <c r="H117" i="14"/>
  <c r="I117" i="36"/>
  <c r="E117" i="36"/>
  <c r="H82" i="13"/>
  <c r="I82" i="35"/>
  <c r="E82" i="35"/>
  <c r="H81" i="15"/>
  <c r="I81" i="37"/>
  <c r="E81" i="37"/>
  <c r="E85" i="34"/>
  <c r="H85" i="12"/>
  <c r="I85" i="34"/>
  <c r="H67" i="15"/>
  <c r="I67" i="37"/>
  <c r="E67" i="37"/>
  <c r="E45" i="35"/>
  <c r="H45" i="13"/>
  <c r="I45" i="35"/>
  <c r="H4" i="14"/>
  <c r="I4" i="36"/>
  <c r="E4" i="36"/>
  <c r="E103" i="35"/>
  <c r="H103" i="13"/>
  <c r="I103" i="35"/>
  <c r="H2" i="12"/>
  <c r="I2" i="34"/>
  <c r="E2" i="34"/>
  <c r="H133" i="15"/>
  <c r="I133" i="37"/>
  <c r="E133" i="37"/>
  <c r="H112" i="14"/>
  <c r="I112" i="36"/>
  <c r="E112" i="36"/>
  <c r="H41" i="15"/>
  <c r="I41" i="37"/>
  <c r="E41" i="37"/>
  <c r="H128" i="14"/>
  <c r="I128" i="36"/>
  <c r="E128" i="36"/>
  <c r="H109" i="12"/>
  <c r="I109" i="34"/>
  <c r="E109" i="34"/>
  <c r="H77" i="14"/>
  <c r="I77" i="36"/>
  <c r="E77" i="36"/>
  <c r="I77" i="35"/>
  <c r="E77" i="35"/>
  <c r="H58" i="13"/>
  <c r="I58" i="35"/>
  <c r="E58" i="35"/>
  <c r="E39" i="34"/>
  <c r="H39" i="12"/>
  <c r="I39" i="34"/>
  <c r="H85" i="14"/>
  <c r="I85" i="36"/>
  <c r="E85" i="36"/>
  <c r="H47" i="14"/>
  <c r="I47" i="36"/>
  <c r="E47" i="36"/>
  <c r="E37" i="34"/>
  <c r="H37" i="12"/>
  <c r="I37" i="34"/>
  <c r="H90" i="13"/>
  <c r="I90" i="35"/>
  <c r="E90" i="35"/>
  <c r="H78" i="15"/>
  <c r="I78" i="37"/>
  <c r="E78" i="37"/>
  <c r="H18" i="15"/>
  <c r="I18" i="37"/>
  <c r="E18" i="37"/>
  <c r="H66" i="12"/>
  <c r="I66" i="34"/>
  <c r="E66" i="34"/>
  <c r="H11" i="14"/>
  <c r="I11" i="36"/>
  <c r="E11" i="36"/>
  <c r="E79" i="36"/>
  <c r="H79" i="14"/>
  <c r="I79" i="36"/>
  <c r="E100" i="35"/>
  <c r="H100" i="13"/>
  <c r="I100" i="35"/>
  <c r="I98" i="35"/>
  <c r="E98" i="35"/>
  <c r="H58" i="15"/>
  <c r="I58" i="37"/>
  <c r="E58" i="37"/>
  <c r="H24" i="15"/>
  <c r="I24" i="37"/>
  <c r="E24" i="37"/>
  <c r="H40" i="12"/>
  <c r="I40" i="34"/>
  <c r="E40" i="34"/>
  <c r="H21" i="14"/>
  <c r="I21" i="36"/>
  <c r="E21" i="36"/>
  <c r="H56" i="14"/>
  <c r="I56" i="36"/>
  <c r="E56" i="36"/>
  <c r="E52" i="35"/>
  <c r="H52" i="13"/>
  <c r="I52" i="35"/>
  <c r="E112" i="34"/>
  <c r="H112" i="12"/>
  <c r="I112" i="34"/>
  <c r="H15" i="15"/>
  <c r="I15" i="37"/>
  <c r="E15" i="37"/>
  <c r="H93" i="15"/>
  <c r="I93" i="37"/>
  <c r="E93" i="37"/>
  <c r="H110" i="12"/>
  <c r="I110" i="34"/>
  <c r="E110" i="34"/>
  <c r="E91" i="37"/>
  <c r="H91" i="15"/>
  <c r="I91" i="37"/>
  <c r="H60" i="15"/>
  <c r="I60" i="37"/>
  <c r="E60" i="37"/>
  <c r="E97" i="34"/>
  <c r="H97" i="12"/>
  <c r="I97" i="34"/>
  <c r="E122" i="37"/>
  <c r="H122" i="15"/>
  <c r="I122" i="37"/>
  <c r="H16" i="15"/>
  <c r="I16" i="37"/>
  <c r="E16" i="37"/>
  <c r="H4" i="13"/>
  <c r="I4" i="35"/>
  <c r="E4" i="35"/>
  <c r="E112" i="35"/>
  <c r="H112" i="13"/>
  <c r="I112" i="35"/>
  <c r="E61" i="34"/>
  <c r="H61" i="12"/>
  <c r="I61" i="34"/>
  <c r="H73" i="13"/>
  <c r="I73" i="35"/>
  <c r="E73" i="35"/>
  <c r="E113" i="35"/>
  <c r="H113" i="13"/>
  <c r="I113" i="35"/>
  <c r="E19" i="34"/>
  <c r="H19" i="12"/>
  <c r="I19" i="34"/>
  <c r="H2" i="14"/>
  <c r="I2" i="36"/>
  <c r="E2" i="36"/>
  <c r="H75" i="14"/>
  <c r="I75" i="36"/>
  <c r="E75" i="36"/>
  <c r="H20" i="13"/>
  <c r="I20" i="35"/>
  <c r="E20" i="35"/>
  <c r="E55" i="34"/>
  <c r="H55" i="12"/>
  <c r="I55" i="34"/>
  <c r="H4" i="15"/>
  <c r="I4" i="37"/>
  <c r="E4" i="37"/>
  <c r="H53" i="15"/>
  <c r="I53" i="37"/>
  <c r="E53" i="37"/>
  <c r="H6" i="15"/>
  <c r="I6" i="37"/>
  <c r="E6" i="37"/>
  <c r="E61" i="35"/>
  <c r="H61" i="13"/>
  <c r="I61" i="35"/>
  <c r="E81" i="34"/>
  <c r="H81" i="12"/>
  <c r="I81" i="34"/>
  <c r="E66" i="36"/>
  <c r="H66" i="14"/>
  <c r="I66" i="36"/>
  <c r="I119" i="35"/>
  <c r="E119" i="35"/>
  <c r="H125" i="13"/>
  <c r="I125" i="35"/>
  <c r="E125" i="35"/>
  <c r="H123" i="12"/>
  <c r="I123" i="34"/>
  <c r="E123" i="34"/>
  <c r="H74" i="14"/>
  <c r="I74" i="36"/>
  <c r="E74" i="36"/>
  <c r="H73" i="14"/>
  <c r="I73" i="36"/>
  <c r="E73" i="36"/>
  <c r="E59" i="34"/>
  <c r="H59" i="12"/>
  <c r="I59" i="34"/>
  <c r="H28" i="14"/>
  <c r="I28" i="36"/>
  <c r="E28" i="36"/>
  <c r="H102" i="15"/>
  <c r="I102" i="37"/>
  <c r="E102" i="37"/>
  <c r="E133" i="35"/>
  <c r="H133" i="13"/>
  <c r="I133" i="35"/>
  <c r="E131" i="34"/>
  <c r="H131" i="12"/>
  <c r="I131" i="34"/>
  <c r="H90" i="14"/>
  <c r="I90" i="36"/>
  <c r="E90" i="36"/>
  <c r="H89" i="14"/>
  <c r="I89" i="36"/>
  <c r="E89" i="36"/>
  <c r="H35" i="12"/>
  <c r="I35" i="34"/>
  <c r="E35" i="34"/>
  <c r="I91" i="35"/>
  <c r="E91" i="35"/>
  <c r="H82" i="15"/>
  <c r="I82" i="37"/>
  <c r="E82" i="37"/>
  <c r="H34" i="15"/>
  <c r="I34" i="37"/>
  <c r="E34" i="37"/>
  <c r="H86" i="12"/>
  <c r="I86" i="34"/>
  <c r="E86" i="34"/>
  <c r="H10" i="14"/>
  <c r="I10" i="36"/>
  <c r="E10" i="36"/>
  <c r="H9" i="14"/>
  <c r="I9" i="36"/>
  <c r="E9" i="36"/>
  <c r="H108" i="13"/>
  <c r="I108" i="35"/>
  <c r="E108" i="35"/>
  <c r="I49" i="35"/>
  <c r="E49" i="35"/>
  <c r="H62" i="15"/>
  <c r="I62" i="37"/>
  <c r="E62" i="37"/>
  <c r="H5" i="15"/>
  <c r="I5" i="37"/>
  <c r="E5" i="37"/>
  <c r="E47" i="34"/>
  <c r="H47" i="12"/>
  <c r="I47" i="34"/>
  <c r="H115" i="15"/>
  <c r="I115" i="37"/>
  <c r="E115" i="37"/>
  <c r="H84" i="15"/>
  <c r="I84" i="37"/>
  <c r="E84" i="37"/>
  <c r="E19" i="35"/>
  <c r="I19" i="35"/>
  <c r="H132" i="13"/>
  <c r="I132" i="35"/>
  <c r="E132" i="35"/>
  <c r="H5" i="14"/>
  <c r="I5" i="36"/>
  <c r="E5" i="36"/>
  <c r="I83" i="35"/>
  <c r="E83" i="35"/>
  <c r="H27" i="15"/>
  <c r="I27" i="37"/>
  <c r="E27" i="37"/>
  <c r="E83" i="34"/>
  <c r="H83" i="12"/>
  <c r="I83" i="34"/>
  <c r="H88" i="14"/>
  <c r="I88" i="36"/>
  <c r="E88" i="36"/>
  <c r="E128" i="34"/>
  <c r="H128" i="12"/>
  <c r="I128" i="34"/>
  <c r="H47" i="15"/>
  <c r="I47" i="37"/>
  <c r="E47" i="37"/>
  <c r="H109" i="15"/>
  <c r="I109" i="37"/>
  <c r="E109" i="37"/>
  <c r="H23" i="15"/>
  <c r="I23" i="37"/>
  <c r="E23" i="37"/>
  <c r="H128" i="13"/>
  <c r="I128" i="35"/>
  <c r="E128" i="35"/>
  <c r="H54" i="12"/>
  <c r="I54" i="34"/>
  <c r="E54" i="34"/>
  <c r="H99" i="14"/>
  <c r="I99" i="36"/>
  <c r="E99" i="36"/>
  <c r="H64" i="14"/>
  <c r="I64" i="36"/>
  <c r="E64" i="36"/>
  <c r="E55" i="35"/>
  <c r="H55" i="13"/>
  <c r="I55" i="35"/>
  <c r="H106" i="12"/>
  <c r="I106" i="34"/>
  <c r="E106" i="34"/>
  <c r="H97" i="14"/>
  <c r="I97" i="36"/>
  <c r="E97" i="36"/>
  <c r="H62" i="14"/>
  <c r="I62" i="36"/>
  <c r="E62" i="36"/>
  <c r="E32" i="34"/>
  <c r="H32" i="12"/>
  <c r="I32" i="34"/>
  <c r="H87" i="14"/>
  <c r="I87" i="36"/>
  <c r="E87" i="36"/>
  <c r="H126" i="15"/>
  <c r="I126" i="37"/>
  <c r="E126" i="37"/>
  <c r="H63" i="13"/>
  <c r="I63" i="35"/>
  <c r="E63" i="35"/>
  <c r="H12" i="12"/>
  <c r="I12" i="34"/>
  <c r="E12" i="34"/>
  <c r="H101" i="14"/>
  <c r="I101" i="36"/>
  <c r="E101" i="36"/>
  <c r="H78" i="14"/>
  <c r="I78" i="36"/>
  <c r="E78" i="36"/>
  <c r="E11" i="34"/>
  <c r="H11" i="12"/>
  <c r="I11" i="34"/>
  <c r="H44" i="14"/>
  <c r="I44" i="36"/>
  <c r="E44" i="36"/>
  <c r="H106" i="15"/>
  <c r="I106" i="37"/>
  <c r="E106" i="37"/>
  <c r="H15" i="13"/>
  <c r="I15" i="35"/>
  <c r="E15" i="35"/>
  <c r="E79" i="34"/>
  <c r="H79" i="12"/>
  <c r="I79" i="34"/>
  <c r="H123" i="14"/>
  <c r="I123" i="36"/>
  <c r="E123" i="36"/>
  <c r="H43" i="14"/>
  <c r="I43" i="36"/>
  <c r="E43" i="36"/>
  <c r="E98" i="34"/>
  <c r="H98" i="12"/>
  <c r="I98" i="34"/>
  <c r="H7" i="14"/>
  <c r="I7" i="36"/>
  <c r="E7" i="36"/>
  <c r="H86" i="15"/>
  <c r="I86" i="37"/>
  <c r="E86" i="37"/>
  <c r="H19" i="15"/>
  <c r="I19" i="37"/>
  <c r="E19" i="37"/>
  <c r="H90" i="12"/>
  <c r="I90" i="34"/>
  <c r="E90" i="34"/>
  <c r="I11" i="35"/>
  <c r="E11" i="35"/>
  <c r="H108" i="15"/>
  <c r="I108" i="37"/>
  <c r="E108" i="37"/>
  <c r="H98" i="14"/>
  <c r="I98" i="36"/>
  <c r="E98" i="36"/>
  <c r="H88" i="13"/>
  <c r="I88" i="35"/>
  <c r="E88" i="35"/>
  <c r="H114" i="12"/>
  <c r="I114" i="34"/>
  <c r="E114" i="34"/>
  <c r="H29" i="15"/>
  <c r="I29" i="37"/>
  <c r="E29" i="37"/>
  <c r="E42" i="35"/>
  <c r="H42" i="13"/>
  <c r="I42" i="35"/>
  <c r="H53" i="14"/>
  <c r="I53" i="36"/>
  <c r="E53" i="36"/>
  <c r="H68" i="13"/>
  <c r="I68" i="35"/>
  <c r="E68" i="35"/>
  <c r="E102" i="35"/>
  <c r="H102" i="13"/>
  <c r="I102" i="35"/>
  <c r="E107" i="34"/>
  <c r="H107" i="12"/>
  <c r="I107" i="34"/>
  <c r="E42" i="36"/>
  <c r="H42" i="14"/>
  <c r="I42" i="36"/>
  <c r="H41" i="14"/>
  <c r="I41" i="36"/>
  <c r="E41" i="36"/>
  <c r="H131" i="13"/>
  <c r="I131" i="35"/>
  <c r="E131" i="35"/>
  <c r="H17" i="13"/>
  <c r="I17" i="35"/>
  <c r="E17" i="35"/>
  <c r="H70" i="15"/>
  <c r="I70" i="37"/>
  <c r="E70" i="37"/>
  <c r="H33" i="15"/>
  <c r="I33" i="37"/>
  <c r="E33" i="37"/>
  <c r="H68" i="15"/>
  <c r="I68" i="37"/>
  <c r="E68" i="37"/>
  <c r="E54" i="35"/>
  <c r="H54" i="13"/>
  <c r="I54" i="35"/>
  <c r="E26" i="34"/>
  <c r="H26" i="12"/>
  <c r="I26" i="34"/>
  <c r="H124" i="14"/>
  <c r="I124" i="36"/>
  <c r="E124" i="36"/>
  <c r="E33" i="36"/>
  <c r="H33" i="14"/>
  <c r="I33" i="36"/>
  <c r="E115" i="35"/>
  <c r="H115" i="13"/>
  <c r="I115" i="35"/>
  <c r="H33" i="12"/>
  <c r="I33" i="34"/>
  <c r="E33" i="34"/>
  <c r="H132" i="14"/>
  <c r="I132" i="36"/>
  <c r="E132" i="36"/>
  <c r="H102" i="14"/>
  <c r="I102" i="36"/>
  <c r="E102" i="36"/>
  <c r="H117" i="12"/>
  <c r="I117" i="34"/>
  <c r="E117" i="34"/>
  <c r="H127" i="14"/>
  <c r="I127" i="36"/>
  <c r="E127" i="36"/>
  <c r="H10" i="13"/>
  <c r="I10" i="35"/>
  <c r="E10" i="35"/>
  <c r="E126" i="35"/>
  <c r="H126" i="13"/>
  <c r="I126" i="35"/>
  <c r="E57" i="34"/>
  <c r="H57" i="12"/>
  <c r="I57" i="34"/>
  <c r="H28" i="15"/>
  <c r="I28" i="37"/>
  <c r="E28" i="37"/>
  <c r="H106" i="14"/>
  <c r="I106" i="36"/>
  <c r="E106" i="36"/>
  <c r="H58" i="12"/>
  <c r="I58" i="34"/>
  <c r="E58" i="34"/>
  <c r="H13" i="14"/>
  <c r="I13" i="36"/>
  <c r="E13" i="36"/>
  <c r="H130" i="15"/>
  <c r="I130" i="37"/>
  <c r="E130" i="37"/>
  <c r="E71" i="35"/>
  <c r="H71" i="13"/>
  <c r="I71" i="35"/>
  <c r="H36" i="12"/>
  <c r="I36" i="34"/>
  <c r="E36" i="34"/>
  <c r="H105" i="14"/>
  <c r="I105" i="36"/>
  <c r="E105" i="36"/>
  <c r="H126" i="14"/>
  <c r="I126" i="36"/>
  <c r="E126" i="36"/>
  <c r="E34" i="34"/>
  <c r="H34" i="12"/>
  <c r="I34" i="34"/>
  <c r="E60" i="36"/>
  <c r="H60" i="14"/>
  <c r="I60" i="36"/>
  <c r="H110" i="15"/>
  <c r="I110" i="37"/>
  <c r="E110" i="37"/>
  <c r="E33" i="35"/>
  <c r="H33" i="13"/>
  <c r="I33" i="35"/>
  <c r="H6" i="12"/>
  <c r="I6" i="34"/>
  <c r="E6" i="34"/>
  <c r="H67" i="14"/>
  <c r="I67" i="36"/>
  <c r="E67" i="36"/>
  <c r="H132" i="15"/>
  <c r="I132" i="37"/>
  <c r="E132" i="37"/>
  <c r="H55" i="14"/>
  <c r="I55" i="36"/>
  <c r="E55" i="36"/>
  <c r="E18" i="34"/>
  <c r="H18" i="12"/>
  <c r="I18" i="34"/>
  <c r="H68" i="14"/>
  <c r="I68" i="36"/>
  <c r="E68" i="36"/>
  <c r="E22" i="37"/>
  <c r="H22" i="15"/>
  <c r="I22" i="37"/>
  <c r="E39" i="35"/>
  <c r="H39" i="13"/>
  <c r="I39" i="35"/>
  <c r="H10" i="12"/>
  <c r="I10" i="34"/>
  <c r="E10" i="34"/>
  <c r="E129" i="36"/>
  <c r="H129" i="14"/>
  <c r="I129" i="36"/>
  <c r="H30" i="14"/>
  <c r="I30" i="36"/>
  <c r="E30" i="36"/>
  <c r="E14" i="34"/>
  <c r="H14" i="12"/>
  <c r="I14" i="34"/>
  <c r="H83" i="14"/>
  <c r="I83" i="36"/>
  <c r="E83" i="36"/>
  <c r="H94" i="15"/>
  <c r="I94" i="37"/>
  <c r="E94" i="37"/>
  <c r="H123" i="15"/>
  <c r="I123" i="37"/>
  <c r="E123" i="37"/>
  <c r="H92" i="15"/>
  <c r="I92" i="37"/>
  <c r="E92" i="37"/>
  <c r="H118" i="13"/>
  <c r="I118" i="35"/>
  <c r="E118" i="35"/>
  <c r="H119" i="12"/>
  <c r="I119" i="34"/>
  <c r="E119" i="34"/>
  <c r="H61" i="15"/>
  <c r="I61" i="37"/>
  <c r="E61" i="37"/>
  <c r="H38" i="14"/>
  <c r="I38" i="36"/>
  <c r="E38" i="36"/>
  <c r="H32" i="13"/>
  <c r="I32" i="35"/>
  <c r="E32" i="35"/>
  <c r="E88" i="34"/>
  <c r="H88" i="12"/>
  <c r="I88" i="34"/>
  <c r="H26" i="15"/>
  <c r="I26" i="37"/>
  <c r="E26" i="37"/>
  <c r="H9" i="13"/>
  <c r="I9" i="35"/>
  <c r="E9" i="35"/>
  <c r="E62" i="34"/>
  <c r="H62" i="12"/>
  <c r="I62" i="34"/>
  <c r="H82" i="14"/>
  <c r="I82" i="36"/>
  <c r="E82" i="36"/>
  <c r="H19" i="14"/>
  <c r="I19" i="36"/>
  <c r="E19" i="36"/>
  <c r="H40" i="13"/>
  <c r="I40" i="35"/>
  <c r="E40" i="35"/>
  <c r="E100" i="34"/>
  <c r="H100" i="12"/>
  <c r="I100" i="34"/>
  <c r="H3" i="15"/>
  <c r="I3" i="37"/>
  <c r="E3" i="37"/>
  <c r="E21" i="35"/>
  <c r="H21" i="13"/>
  <c r="I21" i="35"/>
  <c r="E125" i="34"/>
  <c r="H125" i="12"/>
  <c r="I125" i="34"/>
  <c r="H3" i="14"/>
  <c r="I3" i="36"/>
  <c r="E3" i="36"/>
  <c r="H18" i="13"/>
  <c r="I18" i="35"/>
  <c r="E18" i="35"/>
  <c r="H134" i="13"/>
  <c r="I134" i="35"/>
  <c r="E134" i="35"/>
  <c r="H76" i="12"/>
  <c r="I76" i="34"/>
  <c r="E76" i="34"/>
  <c r="H48" i="15"/>
  <c r="I48" i="37"/>
  <c r="E48" i="37"/>
  <c r="H110" i="14"/>
  <c r="I110" i="36"/>
  <c r="E110" i="36"/>
  <c r="E82" i="34"/>
  <c r="H82" i="12"/>
  <c r="I82" i="34"/>
  <c r="H29" i="14"/>
  <c r="I29" i="36"/>
  <c r="E29" i="36"/>
  <c r="H134" i="15"/>
  <c r="I134" i="37"/>
  <c r="E134" i="37"/>
  <c r="E105" i="35"/>
  <c r="H105" i="13"/>
  <c r="I105" i="35"/>
  <c r="H130" i="12"/>
  <c r="I130" i="34"/>
  <c r="E130" i="34"/>
  <c r="H84" i="14"/>
  <c r="I84" i="36"/>
  <c r="E84" i="36"/>
  <c r="H39" i="14"/>
  <c r="I39" i="36"/>
  <c r="E39" i="36"/>
  <c r="H43" i="13"/>
  <c r="I43" i="35"/>
  <c r="E43" i="35"/>
  <c r="H24" i="14"/>
  <c r="I24" i="36"/>
  <c r="E24" i="36"/>
  <c r="H118" i="15"/>
  <c r="I118" i="37"/>
  <c r="E118" i="37"/>
  <c r="E92" i="36"/>
  <c r="H92" i="14"/>
  <c r="I92" i="36"/>
  <c r="H80" i="13"/>
  <c r="I80" i="35"/>
  <c r="E80" i="35"/>
  <c r="E55" i="37"/>
  <c r="H55" i="15"/>
  <c r="I55" i="37"/>
  <c r="H21" i="15"/>
  <c r="I21" i="37"/>
  <c r="E21" i="37"/>
  <c r="E85" i="35"/>
  <c r="H85" i="13"/>
  <c r="I85" i="35"/>
  <c r="E5" i="34"/>
  <c r="H5" i="12"/>
  <c r="I5" i="34"/>
  <c r="H103" i="14"/>
  <c r="I103" i="36"/>
  <c r="E103" i="36"/>
  <c r="H80" i="14"/>
  <c r="I80" i="36"/>
  <c r="E80" i="36"/>
  <c r="H92" i="13"/>
  <c r="I92" i="35"/>
  <c r="E92" i="35"/>
  <c r="H59" i="15"/>
  <c r="I59" i="37"/>
  <c r="E59" i="37"/>
  <c r="H37" i="15"/>
  <c r="I37" i="37"/>
  <c r="E37" i="37"/>
  <c r="E93" i="35"/>
  <c r="H93" i="13"/>
  <c r="I93" i="35"/>
  <c r="E102" i="34"/>
  <c r="H102" i="12"/>
  <c r="I102" i="34"/>
  <c r="H122" i="14"/>
  <c r="I122" i="36"/>
  <c r="E122" i="36"/>
  <c r="H59" i="14"/>
  <c r="I59" i="36"/>
  <c r="E59" i="36"/>
  <c r="E48" i="35"/>
  <c r="H48" i="13"/>
  <c r="I48" i="35"/>
  <c r="H108" i="12"/>
  <c r="I108" i="34"/>
  <c r="E108" i="34"/>
  <c r="H12" i="15"/>
  <c r="I12" i="37"/>
  <c r="E12" i="37"/>
  <c r="E29" i="35"/>
  <c r="H29" i="13"/>
  <c r="I29" i="35"/>
  <c r="E133" i="34"/>
  <c r="H133" i="12"/>
  <c r="I133" i="34"/>
  <c r="H18" i="14"/>
  <c r="I18" i="36"/>
  <c r="E18" i="36"/>
  <c r="H75" i="13"/>
  <c r="I75" i="35"/>
  <c r="E75" i="35"/>
  <c r="E34" i="35"/>
  <c r="H34" i="13"/>
  <c r="I34" i="35"/>
  <c r="H65" i="12"/>
  <c r="I65" i="34"/>
  <c r="E65" i="34"/>
  <c r="H37" i="14"/>
  <c r="I37" i="36"/>
  <c r="E37" i="36"/>
  <c r="H72" i="14"/>
  <c r="I72" i="36"/>
  <c r="E72" i="36"/>
  <c r="H133" i="14"/>
  <c r="I133" i="36"/>
  <c r="E133" i="36"/>
  <c r="E44" i="35"/>
  <c r="H44" i="13"/>
  <c r="I44" i="35"/>
  <c r="E94" i="36"/>
  <c r="H94" i="14"/>
  <c r="I94" i="36"/>
  <c r="E51" i="35"/>
  <c r="H51" i="13"/>
  <c r="I51" i="35"/>
  <c r="H25" i="15"/>
  <c r="I25" i="37"/>
  <c r="E25" i="37"/>
  <c r="E101" i="34"/>
  <c r="H101" i="12"/>
  <c r="I101" i="34"/>
  <c r="H61" i="14"/>
  <c r="I61" i="36"/>
  <c r="E61" i="36"/>
  <c r="E121" i="35"/>
  <c r="I121" i="35"/>
  <c r="H20" i="14"/>
  <c r="I20" i="36"/>
  <c r="E20" i="36"/>
  <c r="H3" i="13"/>
  <c r="I3" i="35"/>
  <c r="E3" i="35"/>
  <c r="E111" i="35"/>
  <c r="H111" i="13"/>
  <c r="I111" i="35"/>
  <c r="H21" i="12"/>
  <c r="I21" i="34"/>
  <c r="E21" i="34"/>
  <c r="H44" i="15"/>
  <c r="I44" i="37"/>
  <c r="E44" i="37"/>
  <c r="H116" i="14"/>
  <c r="I116" i="36"/>
  <c r="E116" i="36"/>
  <c r="E3" i="34"/>
  <c r="H3" i="12"/>
  <c r="I3" i="34"/>
  <c r="H79" i="15"/>
  <c r="I79" i="37"/>
  <c r="E79" i="37"/>
  <c r="H39" i="15"/>
  <c r="I39" i="37"/>
  <c r="E39" i="37"/>
  <c r="H62" i="13"/>
  <c r="I62" i="35"/>
  <c r="E62" i="35"/>
  <c r="E52" i="34"/>
  <c r="H52" i="12"/>
  <c r="I52" i="34"/>
  <c r="H40" i="15"/>
  <c r="I40" i="37"/>
  <c r="E40" i="37"/>
  <c r="H49" i="14"/>
  <c r="I49" i="36"/>
  <c r="E49" i="36"/>
  <c r="H72" i="12"/>
  <c r="I72" i="34"/>
  <c r="E72" i="34"/>
  <c r="H83" i="15"/>
  <c r="I83" i="37"/>
  <c r="E83" i="37"/>
  <c r="H52" i="15"/>
  <c r="I52" i="37"/>
  <c r="E52" i="37"/>
  <c r="H22" i="13"/>
  <c r="I22" i="35"/>
  <c r="E22" i="35"/>
  <c r="E31" i="34"/>
  <c r="H31" i="12"/>
  <c r="I31" i="34"/>
  <c r="H107" i="14"/>
  <c r="I107" i="36"/>
  <c r="E107" i="36"/>
  <c r="H131" i="14"/>
  <c r="I131" i="36"/>
  <c r="E131" i="36"/>
  <c r="H104" i="13"/>
  <c r="I104" i="35"/>
  <c r="E104" i="35"/>
  <c r="H63" i="15"/>
  <c r="I63" i="37"/>
  <c r="E63" i="37"/>
  <c r="H7" i="15"/>
  <c r="I7" i="37"/>
  <c r="E7" i="37"/>
  <c r="H101" i="13"/>
  <c r="I101" i="35"/>
  <c r="E101" i="35"/>
  <c r="H122" i="12"/>
  <c r="I122" i="34"/>
  <c r="E122" i="34"/>
  <c r="H121" i="14"/>
  <c r="I121" i="36"/>
  <c r="E121" i="36"/>
  <c r="H16" i="14"/>
  <c r="I16" i="36"/>
  <c r="E16" i="36"/>
  <c r="E86" i="35"/>
  <c r="H86" i="13"/>
  <c r="I86" i="35"/>
  <c r="E99" i="34"/>
  <c r="H99" i="12"/>
  <c r="I99" i="34"/>
  <c r="H26" i="14"/>
  <c r="I26" i="36"/>
  <c r="E26" i="36"/>
  <c r="H25" i="14"/>
  <c r="I25" i="36"/>
  <c r="E25" i="36"/>
  <c r="H97" i="15"/>
  <c r="I97" i="37"/>
  <c r="E97" i="37"/>
  <c r="H40" i="14"/>
  <c r="I40" i="36"/>
  <c r="E40" i="36"/>
  <c r="E42" i="34"/>
  <c r="H42" i="12"/>
  <c r="I42" i="34"/>
  <c r="H116" i="15"/>
  <c r="I116" i="37"/>
  <c r="E116" i="37"/>
  <c r="H124" i="12"/>
  <c r="I124" i="34"/>
  <c r="E124" i="34"/>
  <c r="H53" i="13"/>
  <c r="I53" i="35"/>
  <c r="E53" i="35"/>
  <c r="H35" i="14"/>
  <c r="I35" i="36"/>
  <c r="E35" i="36"/>
  <c r="E28" i="35"/>
  <c r="H28" i="13"/>
  <c r="I28" i="35"/>
  <c r="E80" i="34"/>
  <c r="H80" i="12"/>
  <c r="I80" i="34"/>
  <c r="H14" i="15"/>
  <c r="I14" i="37"/>
  <c r="E14" i="37"/>
  <c r="H65" i="15"/>
  <c r="I65" i="37"/>
  <c r="E65" i="37"/>
  <c r="E49" i="34"/>
  <c r="H49" i="12"/>
  <c r="I49" i="34"/>
  <c r="H103" i="15"/>
  <c r="I103" i="37"/>
  <c r="E103" i="37"/>
  <c r="H72" i="15"/>
  <c r="I72" i="37"/>
  <c r="E72" i="37"/>
  <c r="E129" i="35"/>
  <c r="H129" i="13"/>
  <c r="I129" i="35"/>
  <c r="H127" i="12"/>
  <c r="I127" i="34"/>
  <c r="E127" i="34"/>
  <c r="H69" i="15"/>
  <c r="I69" i="37"/>
  <c r="E69" i="37"/>
  <c r="H54" i="14"/>
  <c r="I54" i="36"/>
  <c r="E54" i="36"/>
  <c r="H71" i="12"/>
  <c r="I71" i="34"/>
  <c r="E71" i="34"/>
  <c r="H107" i="15"/>
  <c r="I107" i="37"/>
  <c r="E107" i="37"/>
  <c r="H76" i="15"/>
  <c r="I76" i="37"/>
  <c r="E76" i="37"/>
  <c r="E70" i="35"/>
  <c r="H70" i="13"/>
  <c r="I70" i="35"/>
  <c r="H77" i="12"/>
  <c r="I77" i="34"/>
  <c r="E77" i="34"/>
  <c r="H20" i="15"/>
  <c r="I20" i="37"/>
  <c r="E20" i="37"/>
  <c r="H65" i="14"/>
  <c r="I65" i="36"/>
  <c r="E65" i="36"/>
  <c r="E75" i="34"/>
  <c r="H75" i="12"/>
  <c r="I75" i="34"/>
  <c r="H87" i="15"/>
  <c r="I87" i="37"/>
  <c r="E87" i="37"/>
  <c r="H56" i="15"/>
  <c r="I56" i="37"/>
  <c r="E56" i="37"/>
  <c r="H30" i="13"/>
  <c r="I30" i="35"/>
  <c r="E30" i="35"/>
  <c r="E53" i="34"/>
  <c r="H53" i="12"/>
  <c r="I53" i="34"/>
  <c r="H111" i="14"/>
  <c r="I111" i="36"/>
  <c r="E111" i="36"/>
  <c r="H31" i="14"/>
  <c r="I31" i="36"/>
  <c r="E31" i="36"/>
  <c r="H27" i="13"/>
  <c r="I27" i="35"/>
  <c r="E27" i="35"/>
  <c r="H50" i="12"/>
  <c r="I50" i="34"/>
  <c r="E50" i="34"/>
  <c r="H130" i="14"/>
  <c r="I130" i="36"/>
  <c r="E130" i="36"/>
  <c r="H14" i="14"/>
  <c r="I14" i="36"/>
  <c r="E14" i="36"/>
  <c r="H48" i="12"/>
  <c r="I48" i="34"/>
  <c r="E48" i="34"/>
  <c r="H71" i="14"/>
  <c r="I71" i="36"/>
  <c r="E71" i="36"/>
  <c r="H46" i="15"/>
  <c r="I46" i="37"/>
  <c r="E46" i="37"/>
  <c r="H78" i="12"/>
  <c r="I78" i="34"/>
  <c r="E78" i="34"/>
  <c r="H94" i="12"/>
  <c r="I94" i="34"/>
  <c r="E94" i="34"/>
  <c r="E118" i="36"/>
  <c r="H118" i="14"/>
  <c r="I118" i="36"/>
  <c r="H32" i="15"/>
  <c r="I32" i="37"/>
  <c r="E32" i="37"/>
  <c r="H31" i="13"/>
  <c r="I31" i="35"/>
  <c r="E31" i="35"/>
  <c r="H8" i="14"/>
  <c r="I8" i="36"/>
  <c r="E8" i="36"/>
  <c r="H71" i="15"/>
  <c r="I71" i="37"/>
  <c r="E71" i="37"/>
  <c r="H38" i="15"/>
  <c r="I38" i="37"/>
  <c r="E38" i="37"/>
  <c r="E117" i="35"/>
  <c r="H117" i="13"/>
  <c r="I117" i="35"/>
  <c r="E30" i="34"/>
  <c r="H30" i="12"/>
  <c r="I30" i="34"/>
  <c r="E95" i="36"/>
  <c r="H95" i="14"/>
  <c r="I95" i="36"/>
  <c r="H48" i="14"/>
  <c r="I48" i="36"/>
  <c r="E48" i="36"/>
  <c r="H69" i="14"/>
  <c r="I69" i="36"/>
  <c r="E69" i="36"/>
  <c r="H15" i="14"/>
  <c r="I15" i="36"/>
  <c r="E15" i="36"/>
  <c r="E76" i="35"/>
  <c r="I76" i="35"/>
  <c r="E134" i="34"/>
  <c r="H134" i="12"/>
  <c r="I134" i="34"/>
  <c r="H50" i="15"/>
  <c r="I50" i="37"/>
  <c r="E50" i="37"/>
  <c r="H125" i="15"/>
  <c r="I125" i="37"/>
  <c r="E125" i="37"/>
  <c r="H20" i="12"/>
  <c r="I20" i="34"/>
  <c r="E20" i="34"/>
  <c r="H127" i="15"/>
  <c r="I127" i="37"/>
  <c r="E127" i="37"/>
  <c r="H96" i="15"/>
  <c r="I96" i="37"/>
  <c r="E96" i="37"/>
  <c r="E59" i="35"/>
  <c r="H59" i="13"/>
  <c r="I59" i="35"/>
  <c r="E118" i="34"/>
  <c r="H118" i="12"/>
  <c r="I118" i="34"/>
  <c r="H113" i="15"/>
  <c r="I113" i="37"/>
  <c r="E113" i="37"/>
  <c r="H96" i="14"/>
  <c r="I96" i="36"/>
  <c r="E96" i="36"/>
  <c r="H45" i="12"/>
  <c r="I45" i="34"/>
  <c r="E45" i="34"/>
  <c r="H131" i="15"/>
  <c r="I131" i="37"/>
  <c r="E131" i="37"/>
  <c r="H100" i="15"/>
  <c r="I100" i="37"/>
  <c r="E100" i="37"/>
  <c r="E7" i="35"/>
  <c r="H7" i="13"/>
  <c r="I7" i="35"/>
  <c r="H28" i="12"/>
  <c r="I28" i="34"/>
  <c r="E28" i="34"/>
  <c r="H77" i="15"/>
  <c r="I77" i="37"/>
  <c r="E77" i="37"/>
  <c r="H70" i="14"/>
  <c r="I70" i="36"/>
  <c r="E70" i="36"/>
  <c r="H24" i="12"/>
  <c r="I24" i="34"/>
  <c r="E24" i="34"/>
  <c r="H111" i="15"/>
  <c r="I111" i="37"/>
  <c r="E111" i="37"/>
  <c r="H80" i="15"/>
  <c r="I80" i="37"/>
  <c r="E80" i="37"/>
  <c r="H78" i="13"/>
  <c r="I78" i="35"/>
  <c r="E78" i="35"/>
  <c r="E95" i="34"/>
  <c r="H95" i="12"/>
  <c r="I95" i="34"/>
  <c r="H10" i="15"/>
  <c r="I10" i="37"/>
  <c r="E10" i="37"/>
  <c r="H81" i="14"/>
  <c r="I81" i="36"/>
  <c r="E81" i="36"/>
  <c r="H87" i="13"/>
  <c r="I87" i="35"/>
  <c r="E87" i="35"/>
  <c r="E56" i="34"/>
  <c r="H56" i="12"/>
  <c r="I56" i="34"/>
  <c r="H109" i="14"/>
  <c r="I109" i="36"/>
  <c r="E109" i="36"/>
  <c r="H125" i="14"/>
  <c r="I125" i="36"/>
  <c r="E125" i="36"/>
  <c r="E19" i="3"/>
  <c r="E18" i="3"/>
  <c r="E22" i="3"/>
  <c r="E51" i="6"/>
  <c r="E21" i="3"/>
  <c r="C51" i="6"/>
  <c r="G51" i="6"/>
  <c r="E134" i="6"/>
  <c r="C134" i="6"/>
  <c r="G134" i="6"/>
  <c r="E126" i="6"/>
  <c r="C126" i="6"/>
  <c r="G126" i="6"/>
  <c r="E118" i="6"/>
  <c r="C118" i="6"/>
  <c r="G118" i="6"/>
  <c r="E110" i="6"/>
  <c r="C110" i="6"/>
  <c r="G110" i="6"/>
  <c r="E102" i="6"/>
  <c r="C102" i="6"/>
  <c r="G102" i="6"/>
  <c r="E94" i="6"/>
  <c r="C94" i="6"/>
  <c r="G94" i="6"/>
  <c r="E86" i="6"/>
  <c r="C86" i="6"/>
  <c r="G86" i="6"/>
  <c r="E78" i="6"/>
  <c r="C78" i="6"/>
  <c r="G78" i="6"/>
  <c r="E70" i="6"/>
  <c r="C70" i="6"/>
  <c r="G70" i="6"/>
  <c r="E62" i="6"/>
  <c r="C62" i="6"/>
  <c r="G62" i="6"/>
  <c r="E52" i="6"/>
  <c r="C52" i="6"/>
  <c r="G52" i="6"/>
  <c r="E44" i="6"/>
  <c r="C44" i="6"/>
  <c r="G44" i="6"/>
  <c r="E127" i="6"/>
  <c r="C127" i="6"/>
  <c r="G127" i="6"/>
  <c r="E119" i="6"/>
  <c r="C119" i="6"/>
  <c r="G119" i="6"/>
  <c r="E111" i="6"/>
  <c r="C111" i="6"/>
  <c r="G111" i="6"/>
  <c r="E103" i="6"/>
  <c r="C103" i="6"/>
  <c r="G103" i="6"/>
  <c r="E95" i="6"/>
  <c r="C95" i="6"/>
  <c r="G95" i="6"/>
  <c r="E87" i="6"/>
  <c r="C87" i="6"/>
  <c r="G87" i="6"/>
  <c r="E79" i="6"/>
  <c r="C79" i="6"/>
  <c r="G79" i="6"/>
  <c r="E71" i="6"/>
  <c r="C71" i="6"/>
  <c r="G71" i="6"/>
  <c r="E63" i="6"/>
  <c r="C63" i="6"/>
  <c r="G63" i="6"/>
  <c r="E39" i="6"/>
  <c r="C39" i="6"/>
  <c r="G39" i="6"/>
  <c r="E31" i="6"/>
  <c r="C31" i="6"/>
  <c r="G31" i="6"/>
  <c r="E23" i="6"/>
  <c r="C23" i="6"/>
  <c r="G23" i="6"/>
  <c r="E15" i="6"/>
  <c r="C15" i="6"/>
  <c r="G15" i="6"/>
  <c r="E7" i="6"/>
  <c r="C7" i="6"/>
  <c r="G7" i="6"/>
  <c r="E40" i="6"/>
  <c r="C40" i="6"/>
  <c r="G40" i="6"/>
  <c r="E32" i="6"/>
  <c r="C32" i="6"/>
  <c r="G32" i="6"/>
  <c r="E24" i="6"/>
  <c r="C24" i="6"/>
  <c r="G24" i="6"/>
  <c r="E16" i="6"/>
  <c r="C16" i="6"/>
  <c r="G16" i="6"/>
  <c r="E8" i="6"/>
  <c r="C8" i="6"/>
  <c r="G8" i="6"/>
  <c r="E57" i="6"/>
  <c r="C57" i="6"/>
  <c r="G57" i="6"/>
  <c r="E49" i="6"/>
  <c r="C49" i="6"/>
  <c r="G49" i="6"/>
  <c r="E132" i="6"/>
  <c r="C132" i="6"/>
  <c r="G132" i="6"/>
  <c r="E124" i="6"/>
  <c r="C124" i="6"/>
  <c r="G124" i="6"/>
  <c r="E116" i="6"/>
  <c r="C116" i="6"/>
  <c r="G116" i="6"/>
  <c r="E108" i="6"/>
  <c r="C108" i="6"/>
  <c r="G108" i="6"/>
  <c r="E100" i="6"/>
  <c r="C100" i="6"/>
  <c r="G100" i="6"/>
  <c r="E92" i="6"/>
  <c r="C92" i="6"/>
  <c r="G92" i="6"/>
  <c r="E84" i="6"/>
  <c r="C84" i="6"/>
  <c r="G84" i="6"/>
  <c r="E76" i="6"/>
  <c r="C76" i="6"/>
  <c r="G76" i="6"/>
  <c r="E68" i="6"/>
  <c r="C68" i="6"/>
  <c r="G68" i="6"/>
  <c r="E60" i="6"/>
  <c r="C60" i="6"/>
  <c r="G60" i="6"/>
  <c r="E50" i="6"/>
  <c r="C50" i="6"/>
  <c r="G50" i="6"/>
  <c r="E133" i="6"/>
  <c r="C133" i="6"/>
  <c r="G133" i="6"/>
  <c r="E125" i="6"/>
  <c r="C125" i="6"/>
  <c r="G125" i="6"/>
  <c r="E117" i="6"/>
  <c r="C117" i="6"/>
  <c r="G117" i="6"/>
  <c r="E109" i="6"/>
  <c r="C109" i="6"/>
  <c r="G109" i="6"/>
  <c r="E101" i="6"/>
  <c r="C101" i="6"/>
  <c r="G101" i="6"/>
  <c r="E93" i="6"/>
  <c r="C93" i="6"/>
  <c r="G93" i="6"/>
  <c r="E85" i="6"/>
  <c r="C85" i="6"/>
  <c r="G85" i="6"/>
  <c r="E77" i="6"/>
  <c r="C77" i="6"/>
  <c r="G77" i="6"/>
  <c r="E69" i="6"/>
  <c r="C69" i="6"/>
  <c r="G69" i="6"/>
  <c r="E61" i="6"/>
  <c r="C61" i="6"/>
  <c r="G61" i="6"/>
  <c r="E37" i="6"/>
  <c r="C37" i="6"/>
  <c r="G37" i="6"/>
  <c r="E29" i="6"/>
  <c r="C29" i="6"/>
  <c r="G29" i="6"/>
  <c r="E21" i="6"/>
  <c r="C21" i="6"/>
  <c r="G21" i="6"/>
  <c r="E13" i="6"/>
  <c r="C13" i="6"/>
  <c r="G13" i="6"/>
  <c r="E4" i="6"/>
  <c r="C4" i="6"/>
  <c r="G4" i="6"/>
  <c r="E38" i="6"/>
  <c r="C38" i="6"/>
  <c r="G38" i="6"/>
  <c r="E30" i="6"/>
  <c r="C30" i="6"/>
  <c r="G30" i="6"/>
  <c r="E22" i="6"/>
  <c r="C22" i="6"/>
  <c r="G22" i="6"/>
  <c r="E14" i="6"/>
  <c r="C14" i="6"/>
  <c r="G14" i="6"/>
  <c r="E5" i="6"/>
  <c r="C5" i="6"/>
  <c r="G5" i="6"/>
  <c r="E55" i="6"/>
  <c r="C55" i="6"/>
  <c r="G55" i="6"/>
  <c r="E47" i="6"/>
  <c r="C47" i="6"/>
  <c r="G47" i="6"/>
  <c r="E130" i="6"/>
  <c r="C130" i="6"/>
  <c r="G130" i="6"/>
  <c r="E122" i="6"/>
  <c r="C122" i="6"/>
  <c r="G122" i="6"/>
  <c r="E114" i="6"/>
  <c r="C114" i="6"/>
  <c r="G114" i="6"/>
  <c r="E106" i="6"/>
  <c r="C106" i="6"/>
  <c r="G106" i="6"/>
  <c r="E98" i="6"/>
  <c r="C98" i="6"/>
  <c r="G98" i="6"/>
  <c r="E90" i="6"/>
  <c r="C90" i="6"/>
  <c r="G90" i="6"/>
  <c r="E82" i="6"/>
  <c r="C82" i="6"/>
  <c r="G82" i="6"/>
  <c r="E74" i="6"/>
  <c r="C74" i="6"/>
  <c r="G74" i="6"/>
  <c r="E66" i="6"/>
  <c r="C66" i="6"/>
  <c r="G66" i="6"/>
  <c r="E58" i="6"/>
  <c r="C58" i="6"/>
  <c r="G58" i="6"/>
  <c r="E56" i="6"/>
  <c r="C56" i="6"/>
  <c r="G56" i="6"/>
  <c r="E48" i="6"/>
  <c r="C48" i="6"/>
  <c r="G48" i="6"/>
  <c r="E131" i="6"/>
  <c r="C131" i="6"/>
  <c r="G131" i="6"/>
  <c r="E123" i="6"/>
  <c r="C123" i="6"/>
  <c r="G123" i="6"/>
  <c r="E115" i="6"/>
  <c r="C115" i="6"/>
  <c r="G115" i="6"/>
  <c r="E107" i="6"/>
  <c r="C107" i="6"/>
  <c r="G107" i="6"/>
  <c r="E99" i="6"/>
  <c r="C99" i="6"/>
  <c r="G99" i="6"/>
  <c r="E91" i="6"/>
  <c r="C91" i="6"/>
  <c r="G91" i="6"/>
  <c r="E83" i="6"/>
  <c r="C83" i="6"/>
  <c r="G83" i="6"/>
  <c r="E75" i="6"/>
  <c r="C75" i="6"/>
  <c r="G75" i="6"/>
  <c r="E67" i="6"/>
  <c r="C67" i="6"/>
  <c r="G67" i="6"/>
  <c r="E59" i="6"/>
  <c r="C59" i="6"/>
  <c r="G59" i="6"/>
  <c r="E43" i="6"/>
  <c r="C43" i="6"/>
  <c r="G43" i="6"/>
  <c r="E35" i="6"/>
  <c r="C35" i="6"/>
  <c r="G35" i="6"/>
  <c r="E27" i="6"/>
  <c r="C27" i="6"/>
  <c r="G27" i="6"/>
  <c r="E19" i="6"/>
  <c r="C19" i="6"/>
  <c r="G19" i="6"/>
  <c r="E11" i="6"/>
  <c r="C11" i="6"/>
  <c r="G11" i="6"/>
  <c r="E2" i="6"/>
  <c r="C2" i="6"/>
  <c r="G2" i="6"/>
  <c r="E36" i="6"/>
  <c r="C36" i="6"/>
  <c r="G36" i="6"/>
  <c r="E28" i="6"/>
  <c r="C28" i="6"/>
  <c r="G28" i="6"/>
  <c r="E20" i="6"/>
  <c r="C20" i="6"/>
  <c r="G20" i="6"/>
  <c r="E12" i="6"/>
  <c r="C12" i="6"/>
  <c r="G12" i="6"/>
  <c r="E3" i="6"/>
  <c r="C3" i="6"/>
  <c r="G3" i="6"/>
  <c r="E53" i="6"/>
  <c r="C53" i="6"/>
  <c r="G53" i="6"/>
  <c r="E45" i="6"/>
  <c r="C45" i="6"/>
  <c r="G45" i="6"/>
  <c r="E128" i="6"/>
  <c r="C128" i="6"/>
  <c r="G128" i="6"/>
  <c r="E120" i="6"/>
  <c r="C120" i="6"/>
  <c r="G120" i="6"/>
  <c r="E112" i="6"/>
  <c r="C112" i="6"/>
  <c r="G112" i="6"/>
  <c r="E104" i="6"/>
  <c r="C104" i="6"/>
  <c r="G104" i="6"/>
  <c r="E96" i="6"/>
  <c r="C96" i="6"/>
  <c r="G96" i="6"/>
  <c r="E88" i="6"/>
  <c r="C88" i="6"/>
  <c r="G88" i="6"/>
  <c r="E80" i="6"/>
  <c r="C80" i="6"/>
  <c r="G80" i="6"/>
  <c r="E72" i="6"/>
  <c r="C72" i="6"/>
  <c r="G72" i="6"/>
  <c r="E64" i="6"/>
  <c r="C64" i="6"/>
  <c r="G64" i="6"/>
  <c r="E54" i="6"/>
  <c r="C54" i="6"/>
  <c r="G54" i="6"/>
  <c r="E46" i="6"/>
  <c r="C46" i="6"/>
  <c r="G46" i="6"/>
  <c r="E129" i="6"/>
  <c r="C129" i="6"/>
  <c r="G129" i="6"/>
  <c r="E121" i="6"/>
  <c r="C121" i="6"/>
  <c r="G121" i="6"/>
  <c r="E113" i="6"/>
  <c r="C113" i="6"/>
  <c r="G113" i="6"/>
  <c r="E105" i="6"/>
  <c r="C105" i="6"/>
  <c r="G105" i="6"/>
  <c r="E97" i="6"/>
  <c r="C97" i="6"/>
  <c r="G97" i="6"/>
  <c r="E89" i="6"/>
  <c r="C89" i="6"/>
  <c r="G89" i="6"/>
  <c r="E81" i="6"/>
  <c r="C81" i="6"/>
  <c r="G81" i="6"/>
  <c r="E73" i="6"/>
  <c r="C73" i="6"/>
  <c r="G73" i="6"/>
  <c r="E65" i="6"/>
  <c r="C65" i="6"/>
  <c r="G65" i="6"/>
  <c r="E41" i="6"/>
  <c r="C41" i="6"/>
  <c r="G41" i="6"/>
  <c r="E33" i="6"/>
  <c r="C33" i="6"/>
  <c r="G33" i="6"/>
  <c r="E25" i="6"/>
  <c r="C25" i="6"/>
  <c r="G25" i="6"/>
  <c r="E17" i="6"/>
  <c r="C17" i="6"/>
  <c r="G17" i="6"/>
  <c r="E9" i="6"/>
  <c r="C9" i="6"/>
  <c r="G9" i="6"/>
  <c r="E42" i="6"/>
  <c r="C42" i="6"/>
  <c r="G42" i="6"/>
  <c r="E34" i="6"/>
  <c r="C34" i="6"/>
  <c r="G34" i="6"/>
  <c r="E26" i="6"/>
  <c r="C26" i="6"/>
  <c r="G26" i="6"/>
  <c r="E18" i="6"/>
  <c r="C18" i="6"/>
  <c r="G18" i="6"/>
  <c r="E10" i="6"/>
  <c r="C10" i="6"/>
  <c r="G10" i="6"/>
  <c r="E6" i="6"/>
  <c r="C6" i="6"/>
  <c r="G6" i="6"/>
  <c r="D131" i="6"/>
  <c r="H131" i="6"/>
  <c r="D123" i="6"/>
  <c r="H123" i="6"/>
  <c r="D115" i="6"/>
  <c r="H115" i="6"/>
  <c r="D107" i="6"/>
  <c r="H107" i="6"/>
  <c r="D99" i="6"/>
  <c r="H99" i="6"/>
  <c r="D91" i="6"/>
  <c r="H91" i="6"/>
  <c r="D83" i="6"/>
  <c r="H83" i="6"/>
  <c r="D75" i="6"/>
  <c r="H75" i="6"/>
  <c r="D67" i="6"/>
  <c r="H67" i="6"/>
  <c r="D59" i="6"/>
  <c r="H59" i="6"/>
  <c r="D55" i="6"/>
  <c r="H55" i="6"/>
  <c r="D47" i="6"/>
  <c r="H47" i="6"/>
  <c r="D132" i="6"/>
  <c r="H132" i="6"/>
  <c r="D124" i="6"/>
  <c r="H124" i="6"/>
  <c r="D116" i="6"/>
  <c r="H116" i="6"/>
  <c r="D108" i="6"/>
  <c r="H108" i="6"/>
  <c r="D100" i="6"/>
  <c r="H100" i="6"/>
  <c r="D92" i="6"/>
  <c r="H92" i="6"/>
  <c r="D84" i="6"/>
  <c r="H84" i="6"/>
  <c r="D76" i="6"/>
  <c r="H76" i="6"/>
  <c r="D68" i="6"/>
  <c r="H68" i="6"/>
  <c r="D60" i="6"/>
  <c r="H60" i="6"/>
  <c r="D54" i="6"/>
  <c r="H54" i="6"/>
  <c r="D46" i="6"/>
  <c r="H46" i="6"/>
  <c r="D39" i="6"/>
  <c r="H39" i="6"/>
  <c r="D31" i="6"/>
  <c r="H31" i="6"/>
  <c r="D23" i="6"/>
  <c r="H23" i="6"/>
  <c r="D15" i="6"/>
  <c r="H15" i="6"/>
  <c r="D7" i="6"/>
  <c r="H7" i="6"/>
  <c r="D40" i="6"/>
  <c r="H40" i="6"/>
  <c r="D32" i="6"/>
  <c r="H32" i="6"/>
  <c r="D24" i="6"/>
  <c r="H24" i="6"/>
  <c r="D16" i="6"/>
  <c r="H16" i="6"/>
  <c r="D8" i="6"/>
  <c r="H8" i="6"/>
  <c r="D129" i="6"/>
  <c r="H129" i="6"/>
  <c r="D121" i="6"/>
  <c r="H121" i="6"/>
  <c r="D113" i="6"/>
  <c r="H113" i="6"/>
  <c r="D105" i="6"/>
  <c r="H105" i="6"/>
  <c r="D97" i="6"/>
  <c r="H97" i="6"/>
  <c r="D89" i="6"/>
  <c r="H89" i="6"/>
  <c r="D81" i="6"/>
  <c r="H81" i="6"/>
  <c r="D73" i="6"/>
  <c r="H73" i="6"/>
  <c r="D65" i="6"/>
  <c r="H65" i="6"/>
  <c r="D53" i="6"/>
  <c r="H53" i="6"/>
  <c r="D45" i="6"/>
  <c r="H45" i="6"/>
  <c r="D130" i="6"/>
  <c r="H130" i="6"/>
  <c r="D122" i="6"/>
  <c r="H122" i="6"/>
  <c r="D114" i="6"/>
  <c r="H114" i="6"/>
  <c r="D106" i="6"/>
  <c r="H106" i="6"/>
  <c r="D98" i="6"/>
  <c r="H98" i="6"/>
  <c r="D90" i="6"/>
  <c r="H90" i="6"/>
  <c r="D82" i="6"/>
  <c r="H82" i="6"/>
  <c r="D74" i="6"/>
  <c r="H74" i="6"/>
  <c r="D66" i="6"/>
  <c r="H66" i="6"/>
  <c r="D58" i="6"/>
  <c r="H58" i="6"/>
  <c r="D52" i="6"/>
  <c r="H52" i="6"/>
  <c r="D44" i="6"/>
  <c r="H44" i="6"/>
  <c r="D37" i="6"/>
  <c r="H37" i="6"/>
  <c r="D29" i="6"/>
  <c r="H29" i="6"/>
  <c r="D21" i="6"/>
  <c r="H21" i="6"/>
  <c r="D13" i="6"/>
  <c r="H13" i="6"/>
  <c r="D4" i="6"/>
  <c r="H4" i="6"/>
  <c r="D38" i="6"/>
  <c r="H38" i="6"/>
  <c r="D30" i="6"/>
  <c r="H30" i="6"/>
  <c r="D22" i="6"/>
  <c r="H22" i="6"/>
  <c r="D14" i="6"/>
  <c r="H14" i="6"/>
  <c r="D5" i="6"/>
  <c r="H5" i="6"/>
  <c r="D127" i="6"/>
  <c r="H127" i="6"/>
  <c r="D119" i="6"/>
  <c r="H119" i="6"/>
  <c r="D111" i="6"/>
  <c r="H111" i="6"/>
  <c r="D103" i="6"/>
  <c r="H103" i="6"/>
  <c r="D95" i="6"/>
  <c r="H95" i="6"/>
  <c r="D87" i="6"/>
  <c r="H87" i="6"/>
  <c r="D79" i="6"/>
  <c r="H79" i="6"/>
  <c r="D71" i="6"/>
  <c r="H71" i="6"/>
  <c r="D63" i="6"/>
  <c r="H63" i="6"/>
  <c r="D51" i="6"/>
  <c r="H51" i="6"/>
  <c r="D43" i="6"/>
  <c r="H43" i="6"/>
  <c r="D128" i="6"/>
  <c r="H128" i="6"/>
  <c r="D120" i="6"/>
  <c r="H120" i="6"/>
  <c r="D112" i="6"/>
  <c r="H112" i="6"/>
  <c r="D104" i="6"/>
  <c r="H104" i="6"/>
  <c r="D96" i="6"/>
  <c r="H96" i="6"/>
  <c r="D88" i="6"/>
  <c r="H88" i="6"/>
  <c r="D80" i="6"/>
  <c r="H80" i="6"/>
  <c r="D72" i="6"/>
  <c r="H72" i="6"/>
  <c r="D64" i="6"/>
  <c r="H64" i="6"/>
  <c r="D50" i="6"/>
  <c r="H50" i="6"/>
  <c r="D35" i="6"/>
  <c r="H35" i="6"/>
  <c r="D27" i="6"/>
  <c r="H27" i="6"/>
  <c r="D19" i="6"/>
  <c r="H19" i="6"/>
  <c r="D11" i="6"/>
  <c r="H11" i="6"/>
  <c r="D2" i="6"/>
  <c r="H2" i="6"/>
  <c r="D36" i="6"/>
  <c r="H36" i="6"/>
  <c r="D28" i="6"/>
  <c r="H28" i="6"/>
  <c r="D20" i="6"/>
  <c r="H20" i="6"/>
  <c r="D12" i="6"/>
  <c r="H12" i="6"/>
  <c r="D3" i="6"/>
  <c r="H3" i="6"/>
  <c r="D133" i="6"/>
  <c r="H133" i="6"/>
  <c r="D125" i="6"/>
  <c r="H125" i="6"/>
  <c r="D117" i="6"/>
  <c r="H117" i="6"/>
  <c r="D109" i="6"/>
  <c r="H109" i="6"/>
  <c r="D101" i="6"/>
  <c r="H101" i="6"/>
  <c r="D93" i="6"/>
  <c r="H93" i="6"/>
  <c r="D85" i="6"/>
  <c r="H85" i="6"/>
  <c r="D77" i="6"/>
  <c r="H77" i="6"/>
  <c r="D69" i="6"/>
  <c r="H69" i="6"/>
  <c r="D61" i="6"/>
  <c r="H61" i="6"/>
  <c r="D57" i="6"/>
  <c r="H57" i="6"/>
  <c r="D49" i="6"/>
  <c r="H49" i="6"/>
  <c r="D134" i="6"/>
  <c r="H134" i="6"/>
  <c r="D126" i="6"/>
  <c r="H126" i="6"/>
  <c r="D118" i="6"/>
  <c r="H118" i="6"/>
  <c r="D110" i="6"/>
  <c r="H110" i="6"/>
  <c r="D102" i="6"/>
  <c r="H102" i="6"/>
  <c r="D94" i="6"/>
  <c r="H94" i="6"/>
  <c r="D86" i="6"/>
  <c r="H86" i="6"/>
  <c r="D78" i="6"/>
  <c r="H78" i="6"/>
  <c r="D70" i="6"/>
  <c r="H70" i="6"/>
  <c r="D62" i="6"/>
  <c r="H62" i="6"/>
  <c r="D56" i="6"/>
  <c r="H56" i="6"/>
  <c r="D48" i="6"/>
  <c r="H48" i="6"/>
  <c r="D41" i="6"/>
  <c r="H41" i="6"/>
  <c r="D33" i="6"/>
  <c r="H33" i="6"/>
  <c r="D25" i="6"/>
  <c r="H25" i="6"/>
  <c r="D17" i="6"/>
  <c r="H17" i="6"/>
  <c r="D9" i="6"/>
  <c r="H9" i="6"/>
  <c r="D42" i="6"/>
  <c r="H42" i="6"/>
  <c r="D34" i="6"/>
  <c r="H34" i="6"/>
  <c r="D26" i="6"/>
  <c r="H26" i="6"/>
  <c r="D18" i="6"/>
  <c r="H18" i="6"/>
  <c r="D10" i="6"/>
  <c r="H10" i="6"/>
  <c r="D6" i="6"/>
  <c r="H6" i="6"/>
</calcChain>
</file>

<file path=xl/sharedStrings.xml><?xml version="1.0" encoding="utf-8"?>
<sst xmlns="http://schemas.openxmlformats.org/spreadsheetml/2006/main" count="3216" uniqueCount="554">
  <si>
    <t>Volatile</t>
  </si>
  <si>
    <t>YHALFLIFE</t>
  </si>
  <si>
    <t>LAMBDA</t>
  </si>
  <si>
    <t>MASS</t>
  </si>
  <si>
    <t>DHALFLIFE</t>
  </si>
  <si>
    <t>Ac-224</t>
  </si>
  <si>
    <t>Ac-225</t>
  </si>
  <si>
    <t>SE</t>
  </si>
  <si>
    <t>Ag-100m</t>
  </si>
  <si>
    <t>Al-26</t>
  </si>
  <si>
    <t>Am-241</t>
  </si>
  <si>
    <t>Y</t>
  </si>
  <si>
    <t>Ar-44</t>
  </si>
  <si>
    <t>As-69</t>
  </si>
  <si>
    <t>At-204</t>
  </si>
  <si>
    <t>At-217</t>
  </si>
  <si>
    <t>At-218</t>
  </si>
  <si>
    <t>Au-186</t>
  </si>
  <si>
    <t>Ba-126</t>
  </si>
  <si>
    <t>Ba-137m</t>
  </si>
  <si>
    <t>Be-10</t>
  </si>
  <si>
    <t>Bi-200</t>
  </si>
  <si>
    <t>Bi-210</t>
  </si>
  <si>
    <t>Bi-213</t>
  </si>
  <si>
    <t>Bi-214</t>
  </si>
  <si>
    <t>Bk-245</t>
  </si>
  <si>
    <t>Br-77</t>
  </si>
  <si>
    <t>C-14</t>
  </si>
  <si>
    <t>Ca-45</t>
  </si>
  <si>
    <t>Cd-105</t>
  </si>
  <si>
    <t>Ce-130</t>
  </si>
  <si>
    <t>Cf-250</t>
  </si>
  <si>
    <t>Cl-34m</t>
  </si>
  <si>
    <t>Cm-250</t>
  </si>
  <si>
    <t>Co-60</t>
  </si>
  <si>
    <t>Cr-48</t>
  </si>
  <si>
    <t>Cs-137</t>
  </si>
  <si>
    <t>Cu-60</t>
  </si>
  <si>
    <t>Dy-151</t>
  </si>
  <si>
    <t>Er-154</t>
  </si>
  <si>
    <t>Es-250</t>
  </si>
  <si>
    <t>Eu-144</t>
  </si>
  <si>
    <t>F-18</t>
  </si>
  <si>
    <t>Fe-55</t>
  </si>
  <si>
    <t>Fm-255</t>
  </si>
  <si>
    <t>Fr-220</t>
  </si>
  <si>
    <t>Fr-221</t>
  </si>
  <si>
    <t>Ga-64</t>
  </si>
  <si>
    <t>Gd-142</t>
  </si>
  <si>
    <t>Gd-151</t>
  </si>
  <si>
    <t>Ge-77</t>
  </si>
  <si>
    <t>H-3</t>
  </si>
  <si>
    <t>Hf-167</t>
  </si>
  <si>
    <t>Hg-205</t>
  </si>
  <si>
    <t>Hg-206</t>
  </si>
  <si>
    <t>Ho-150</t>
  </si>
  <si>
    <t>I-129</t>
  </si>
  <si>
    <t>I-131</t>
  </si>
  <si>
    <t>In-103</t>
  </si>
  <si>
    <t>Ir-189</t>
  </si>
  <si>
    <t>K-40</t>
  </si>
  <si>
    <t>Kr-79</t>
  </si>
  <si>
    <t>La-130</t>
  </si>
  <si>
    <t>Lu-177m</t>
  </si>
  <si>
    <t>Mg-28</t>
  </si>
  <si>
    <t>Mn-51</t>
  </si>
  <si>
    <t>Mo-101</t>
  </si>
  <si>
    <t>N-13</t>
  </si>
  <si>
    <t>Na-24</t>
  </si>
  <si>
    <t>Nb-88</t>
  </si>
  <si>
    <t>Nd-134</t>
  </si>
  <si>
    <t>Ne-24</t>
  </si>
  <si>
    <t>Ni-56</t>
  </si>
  <si>
    <t>Np-234</t>
  </si>
  <si>
    <t>Np-237</t>
  </si>
  <si>
    <t>O-15</t>
  </si>
  <si>
    <t>Os-180</t>
  </si>
  <si>
    <t>P-33</t>
  </si>
  <si>
    <t>Pa-233</t>
  </si>
  <si>
    <t>Pa-236</t>
  </si>
  <si>
    <t>Pb-209</t>
  </si>
  <si>
    <t>Pb-210</t>
  </si>
  <si>
    <t>Pb-214</t>
  </si>
  <si>
    <t>Pd-114</t>
  </si>
  <si>
    <t>Pm-141</t>
  </si>
  <si>
    <t>Po-203</t>
  </si>
  <si>
    <t>Po-210</t>
  </si>
  <si>
    <t>Po-213</t>
  </si>
  <si>
    <t>Po-214</t>
  </si>
  <si>
    <t>Po-218</t>
  </si>
  <si>
    <t>Pr-135</t>
  </si>
  <si>
    <t>Pt-184</t>
  </si>
  <si>
    <t>Pu-238</t>
  </si>
  <si>
    <t>Pu-239</t>
  </si>
  <si>
    <t>Pu-240</t>
  </si>
  <si>
    <t>Ra-225</t>
  </si>
  <si>
    <t>Ra-226</t>
  </si>
  <si>
    <t>Ra-228</t>
  </si>
  <si>
    <t>Rb-78</t>
  </si>
  <si>
    <t>Re-184</t>
  </si>
  <si>
    <t>Rh-100</t>
  </si>
  <si>
    <t>Rn-218</t>
  </si>
  <si>
    <t>Rn-220</t>
  </si>
  <si>
    <t>Rn-222</t>
  </si>
  <si>
    <t>S-35</t>
  </si>
  <si>
    <t>Sb-115</t>
  </si>
  <si>
    <t>Sc-44</t>
  </si>
  <si>
    <t>Se-70</t>
  </si>
  <si>
    <t>Si-32</t>
  </si>
  <si>
    <t>Sm-143</t>
  </si>
  <si>
    <t>Sn-110</t>
  </si>
  <si>
    <t>Sr-79</t>
  </si>
  <si>
    <t>Sr-90</t>
  </si>
  <si>
    <t>Ta-175</t>
  </si>
  <si>
    <t>Tb-150</t>
  </si>
  <si>
    <t>Tc-91</t>
  </si>
  <si>
    <t>Tc-99</t>
  </si>
  <si>
    <t>Te-114</t>
  </si>
  <si>
    <t>Th-228</t>
  </si>
  <si>
    <t>Th-229</t>
  </si>
  <si>
    <t>Th-230</t>
  </si>
  <si>
    <t>Th-232</t>
  </si>
  <si>
    <t>Ti-44</t>
  </si>
  <si>
    <t>Tl-200</t>
  </si>
  <si>
    <t>Tl-206</t>
  </si>
  <si>
    <t>Tl-209</t>
  </si>
  <si>
    <t>Tl-210</t>
  </si>
  <si>
    <t>Tm-165</t>
  </si>
  <si>
    <t>U-233</t>
  </si>
  <si>
    <t>U-234</t>
  </si>
  <si>
    <t>U-235</t>
  </si>
  <si>
    <t>U-238</t>
  </si>
  <si>
    <t>V-50</t>
  </si>
  <si>
    <t>W-185</t>
  </si>
  <si>
    <t>Xe-120</t>
  </si>
  <si>
    <t>Y-85</t>
  </si>
  <si>
    <t>Yb-164</t>
  </si>
  <si>
    <t>Zn-65</t>
  </si>
  <si>
    <t>Zr-93</t>
  </si>
  <si>
    <t>Zr-97</t>
  </si>
  <si>
    <t>General</t>
  </si>
  <si>
    <t>Resident</t>
  </si>
  <si>
    <t>Composite Work</t>
  </si>
  <si>
    <t>Outdoor Work</t>
  </si>
  <si>
    <t>Indoor Work</t>
  </si>
  <si>
    <t>d_ED res-c</t>
  </si>
  <si>
    <t>years</t>
  </si>
  <si>
    <t>d_HR  w</t>
  </si>
  <si>
    <t>m^3/hour</t>
  </si>
  <si>
    <t>d_HR ow</t>
  </si>
  <si>
    <t>d_HR iw</t>
  </si>
  <si>
    <t>d_k</t>
  </si>
  <si>
    <t>d_ED res-a</t>
  </si>
  <si>
    <t>d_ED w</t>
  </si>
  <si>
    <t>d_ED ow</t>
  </si>
  <si>
    <t>d_ED iw</t>
  </si>
  <si>
    <t>d_ED res</t>
  </si>
  <si>
    <t>d_EF w</t>
  </si>
  <si>
    <t>day/year</t>
  </si>
  <si>
    <t>d_EF ow</t>
  </si>
  <si>
    <t>d_EF iw</t>
  </si>
  <si>
    <t>d_Fam</t>
  </si>
  <si>
    <t>d_EF res-c</t>
  </si>
  <si>
    <t>days/year</t>
  </si>
  <si>
    <t>d_ET w</t>
  </si>
  <si>
    <t>hours/day</t>
  </si>
  <si>
    <t>d_ET ow</t>
  </si>
  <si>
    <t>d_ET iw</t>
  </si>
  <si>
    <t>d_Foffset</t>
  </si>
  <si>
    <t>d_EF res-a</t>
  </si>
  <si>
    <t>d_IRA w</t>
  </si>
  <si>
    <t>d_IRA ow</t>
  </si>
  <si>
    <t>d_IRA iw</t>
  </si>
  <si>
    <t>d_FTSS h</t>
  </si>
  <si>
    <t>d_EF res</t>
  </si>
  <si>
    <t>d_SA w</t>
  </si>
  <si>
    <t>cm^2</t>
  </si>
  <si>
    <t>d_SA ow</t>
  </si>
  <si>
    <t>d_SA iw</t>
  </si>
  <si>
    <t>d_SE</t>
  </si>
  <si>
    <t>d_FQ res-a</t>
  </si>
  <si>
    <t>event/hour</t>
  </si>
  <si>
    <t>d_FQ w</t>
  </si>
  <si>
    <t>d_FQ ow</t>
  </si>
  <si>
    <t>d_FQ iw</t>
  </si>
  <si>
    <t>d_GSF s</t>
  </si>
  <si>
    <t>d_FQ res-c</t>
  </si>
  <si>
    <t>t com</t>
  </si>
  <si>
    <t>t out</t>
  </si>
  <si>
    <t>t ind</t>
  </si>
  <si>
    <t>d_GSF i</t>
  </si>
  <si>
    <t>d_IRA res-c</t>
  </si>
  <si>
    <t>m3/day</t>
  </si>
  <si>
    <t>d_SLF</t>
  </si>
  <si>
    <t>d_IRA res-a</t>
  </si>
  <si>
    <t>d_ET res-a,h</t>
  </si>
  <si>
    <t>hour/day</t>
  </si>
  <si>
    <t>d_ET res-c,h</t>
  </si>
  <si>
    <t>d_ET res-o</t>
  </si>
  <si>
    <t>d_ET res-i</t>
  </si>
  <si>
    <t>d_SA res-a</t>
  </si>
  <si>
    <t>d_SA res-c</t>
  </si>
  <si>
    <t>t res</t>
  </si>
  <si>
    <t>d_IFDres-adj</t>
  </si>
  <si>
    <t>d_IFAres-adj</t>
  </si>
  <si>
    <t>PEF</t>
  </si>
  <si>
    <t>PEFm-paved public default</t>
  </si>
  <si>
    <t>PEFm-paved public state</t>
  </si>
  <si>
    <t>PEFm-paved public site</t>
  </si>
  <si>
    <t>PEFm-unpaved public</t>
  </si>
  <si>
    <t>PEFm-unpaved industrial</t>
  </si>
  <si>
    <t>d_PEF</t>
  </si>
  <si>
    <t>d_PEFm-pp</t>
  </si>
  <si>
    <t>s_PEFm-pp-state</t>
  </si>
  <si>
    <t>s_PEFm-pp</t>
  </si>
  <si>
    <t>s_PEFm-up</t>
  </si>
  <si>
    <t>s_PEFm-ui</t>
  </si>
  <si>
    <t>d_Q/Cw</t>
  </si>
  <si>
    <t>d_Q/Cm</t>
  </si>
  <si>
    <t>s_Q/Cm</t>
  </si>
  <si>
    <t>s_VKTm-pp</t>
  </si>
  <si>
    <t>ss_T</t>
  </si>
  <si>
    <t>s_k-ui</t>
  </si>
  <si>
    <t>d_Vw</t>
  </si>
  <si>
    <t>d_V</t>
  </si>
  <si>
    <t>s_A</t>
  </si>
  <si>
    <t>number cars</t>
  </si>
  <si>
    <t>s_silt</t>
  </si>
  <si>
    <t>d_Umw</t>
  </si>
  <si>
    <t>m/s</t>
  </si>
  <si>
    <t>d_Um</t>
  </si>
  <si>
    <t>s_As</t>
  </si>
  <si>
    <t>tons/car</t>
  </si>
  <si>
    <t>s_M_moisture</t>
  </si>
  <si>
    <t>d_Utw</t>
  </si>
  <si>
    <t>d_Ut</t>
  </si>
  <si>
    <t>s_B</t>
  </si>
  <si>
    <t>number trucks</t>
  </si>
  <si>
    <t>s_S_speed</t>
  </si>
  <si>
    <t>mph</t>
  </si>
  <si>
    <t>d_F(x)w</t>
  </si>
  <si>
    <t>d_F(x)</t>
  </si>
  <si>
    <t>s_C</t>
  </si>
  <si>
    <t>tons/truck</t>
  </si>
  <si>
    <t>s_k-up</t>
  </si>
  <si>
    <t>d_Aw</t>
  </si>
  <si>
    <t>d_A</t>
  </si>
  <si>
    <t>total vehic</t>
  </si>
  <si>
    <t>s_VKT-up</t>
  </si>
  <si>
    <t>d_Asw</t>
  </si>
  <si>
    <t>d_As</t>
  </si>
  <si>
    <t>km/trip</t>
  </si>
  <si>
    <t>C_wear</t>
  </si>
  <si>
    <t>brake wear</t>
  </si>
  <si>
    <t>d_Bw</t>
  </si>
  <si>
    <t>d_B</t>
  </si>
  <si>
    <t>s_AR</t>
  </si>
  <si>
    <t>trip/day</t>
  </si>
  <si>
    <t>ss_ED</t>
  </si>
  <si>
    <t>d_Cw</t>
  </si>
  <si>
    <t>d_C</t>
  </si>
  <si>
    <t>s_LR</t>
  </si>
  <si>
    <t>wk/yr</t>
  </si>
  <si>
    <t>a-p</t>
  </si>
  <si>
    <t>s/hour</t>
  </si>
  <si>
    <t>s_WR</t>
  </si>
  <si>
    <t>day/wk</t>
  </si>
  <si>
    <t>c-p</t>
  </si>
  <si>
    <t>s_T</t>
  </si>
  <si>
    <t>LS</t>
  </si>
  <si>
    <t>s_PEF</t>
  </si>
  <si>
    <t>d_AR</t>
  </si>
  <si>
    <t>s_sL</t>
  </si>
  <si>
    <t>s_Q/Cw</t>
  </si>
  <si>
    <t>d_LR</t>
  </si>
  <si>
    <t>s_W</t>
  </si>
  <si>
    <t>s_Vw</t>
  </si>
  <si>
    <t>d_WR</t>
  </si>
  <si>
    <t>s_k-pp</t>
  </si>
  <si>
    <t>s_Umw</t>
  </si>
  <si>
    <t>d_T</t>
  </si>
  <si>
    <t>s_p</t>
  </si>
  <si>
    <t>s_Utw</t>
  </si>
  <si>
    <t>d_sL</t>
  </si>
  <si>
    <t>s_VKTm-st</t>
  </si>
  <si>
    <t>s_F(x)w</t>
  </si>
  <si>
    <t>d_W</t>
  </si>
  <si>
    <t>s_LS</t>
  </si>
  <si>
    <t>s_Aw</t>
  </si>
  <si>
    <t>d_k-pp</t>
  </si>
  <si>
    <t>s_AVK: TN rural interstate</t>
  </si>
  <si>
    <t>s_Asw</t>
  </si>
  <si>
    <t>d_p</t>
  </si>
  <si>
    <t>s_Km:TN rural interstate</t>
  </si>
  <si>
    <t>s_Bw</t>
  </si>
  <si>
    <t>d_VKT</t>
  </si>
  <si>
    <t>s_ED</t>
  </si>
  <si>
    <t>s_Cw</t>
  </si>
  <si>
    <t>d_LS</t>
  </si>
  <si>
    <t>d_AVK: CA urban interstate</t>
  </si>
  <si>
    <t>d_Km: CA urban interstate</t>
  </si>
  <si>
    <t>d_ED</t>
  </si>
  <si>
    <t>res_dust_ing</t>
  </si>
  <si>
    <t>res_dust_inh_w</t>
  </si>
  <si>
    <t>res_dust_inh_m</t>
  </si>
  <si>
    <t>res_dust_ext</t>
  </si>
  <si>
    <t>res_3D_sv</t>
  </si>
  <si>
    <t>res_3D_gp</t>
  </si>
  <si>
    <t>res_3D_1cm</t>
  </si>
  <si>
    <t>res_3D_5cm</t>
  </si>
  <si>
    <t>res_3D_15cm</t>
  </si>
  <si>
    <t>res_2D_sv</t>
  </si>
  <si>
    <t>res_2D_gp</t>
  </si>
  <si>
    <t>res_2D_1cm</t>
  </si>
  <si>
    <t>res_2D_5cm</t>
  </si>
  <si>
    <t>res_2D_15cm</t>
  </si>
  <si>
    <t>D_FSURF</t>
  </si>
  <si>
    <t>res_dust_wtot</t>
  </si>
  <si>
    <t>res_dust_mtot</t>
  </si>
  <si>
    <t>ind_dust_ing</t>
  </si>
  <si>
    <t>ind_dust_inh_m</t>
  </si>
  <si>
    <t>ind_dust_inh_w</t>
  </si>
  <si>
    <t>ind_dust_ext</t>
  </si>
  <si>
    <t>ind_dust_mtot</t>
  </si>
  <si>
    <t>ind_dust_wtot</t>
  </si>
  <si>
    <t>ind_3D_sv</t>
  </si>
  <si>
    <t>ind_3D_1cm</t>
  </si>
  <si>
    <t>ind_3D_5cm</t>
  </si>
  <si>
    <t>ind_3D_15cm</t>
  </si>
  <si>
    <t>ind_3D_gp</t>
  </si>
  <si>
    <t>ind_2D_sv</t>
  </si>
  <si>
    <t>ind_2D_1cm</t>
  </si>
  <si>
    <t>ind_2D_5cm</t>
  </si>
  <si>
    <t>ind_2D_15cm</t>
  </si>
  <si>
    <t>ind_2D_gp</t>
  </si>
  <si>
    <t>d_IFD iw</t>
  </si>
  <si>
    <t>out_dust_ing</t>
  </si>
  <si>
    <t>out_dust_inh_m</t>
  </si>
  <si>
    <t>out_dust_inh_w</t>
  </si>
  <si>
    <t>out_dust_ext</t>
  </si>
  <si>
    <t>out_dust_mtot</t>
  </si>
  <si>
    <t>out_dust_wtot</t>
  </si>
  <si>
    <t>out_3D_sv</t>
  </si>
  <si>
    <t>out_3D_1cm</t>
  </si>
  <si>
    <t>out_3D_5cm</t>
  </si>
  <si>
    <t>out_3D_15cm</t>
  </si>
  <si>
    <t>out_3D_gp</t>
  </si>
  <si>
    <t>out_2D_sv</t>
  </si>
  <si>
    <t>out_2D_1cm</t>
  </si>
  <si>
    <t>out_2D_5cm</t>
  </si>
  <si>
    <t>out_2D_15cm</t>
  </si>
  <si>
    <t>out_2D_gp</t>
  </si>
  <si>
    <t>d_IFD ow</t>
  </si>
  <si>
    <t>d_IFD w</t>
  </si>
  <si>
    <t>com_dust_ing</t>
  </si>
  <si>
    <t>com_dust_inh_m</t>
  </si>
  <si>
    <t>com_dust_inh_w</t>
  </si>
  <si>
    <t>com_dust_ext</t>
  </si>
  <si>
    <t>com_dust_mtot</t>
  </si>
  <si>
    <t>com_dust_wtot</t>
  </si>
  <si>
    <t>com_3D_sv</t>
  </si>
  <si>
    <t>com_3D_1cm</t>
  </si>
  <si>
    <t>com_3D_5cm</t>
  </si>
  <si>
    <t>com_3D_15cm</t>
  </si>
  <si>
    <t>com_3D_gp</t>
  </si>
  <si>
    <t>com_2D_sv</t>
  </si>
  <si>
    <t>com_2D_1cm</t>
  </si>
  <si>
    <t>com_2D_5cm</t>
  </si>
  <si>
    <t>com_2D_15cm</t>
  </si>
  <si>
    <t>com_2D_gp</t>
  </si>
  <si>
    <t>S_ACFGP</t>
  </si>
  <si>
    <t>S_ACFSV</t>
  </si>
  <si>
    <t>S_ACFSV1</t>
  </si>
  <si>
    <t>S_ACFSV5</t>
  </si>
  <si>
    <t>S_ACFSV15</t>
  </si>
  <si>
    <t>S_SURF</t>
  </si>
  <si>
    <t>a-i</t>
  </si>
  <si>
    <t>b-i</t>
  </si>
  <si>
    <t>st_ED res-c</t>
  </si>
  <si>
    <t>st_HR  w</t>
  </si>
  <si>
    <t>st_HR ow</t>
  </si>
  <si>
    <t>st_HR iw</t>
  </si>
  <si>
    <t>st_k</t>
  </si>
  <si>
    <t>st_ED res-a</t>
  </si>
  <si>
    <t>st_ED w</t>
  </si>
  <si>
    <t>st_ED ow</t>
  </si>
  <si>
    <t>st_ED iw</t>
  </si>
  <si>
    <t>st_ED res</t>
  </si>
  <si>
    <t>st_EF w</t>
  </si>
  <si>
    <t>st_EF ow</t>
  </si>
  <si>
    <t>st_EF iw</t>
  </si>
  <si>
    <t>st_Fam</t>
  </si>
  <si>
    <t>st_EF res-c</t>
  </si>
  <si>
    <t>st_ET w</t>
  </si>
  <si>
    <t>st_ET ow</t>
  </si>
  <si>
    <t>st_ET iw</t>
  </si>
  <si>
    <t>st_Foffset</t>
  </si>
  <si>
    <t>st_EF res-a</t>
  </si>
  <si>
    <t>st_IRA w</t>
  </si>
  <si>
    <t>st_IRA ow</t>
  </si>
  <si>
    <t>st_IRA iw</t>
  </si>
  <si>
    <t>st_FTSS h</t>
  </si>
  <si>
    <t>st_EF res</t>
  </si>
  <si>
    <t>st_SA w</t>
  </si>
  <si>
    <t>st_SA ow</t>
  </si>
  <si>
    <t>st_SA iw</t>
  </si>
  <si>
    <t>st_SE</t>
  </si>
  <si>
    <t>st_FQ res-a</t>
  </si>
  <si>
    <t>st_FQ w</t>
  </si>
  <si>
    <t>st_FQ ow</t>
  </si>
  <si>
    <t>st_FQ iw</t>
  </si>
  <si>
    <t>st_GSF s</t>
  </si>
  <si>
    <t>st_FQ res-c</t>
  </si>
  <si>
    <t>st_t com</t>
  </si>
  <si>
    <t>st_t out</t>
  </si>
  <si>
    <t>st_t ind</t>
  </si>
  <si>
    <t>st_GSF i</t>
  </si>
  <si>
    <t>st_IRA res-c</t>
  </si>
  <si>
    <t>st_IFD w</t>
  </si>
  <si>
    <t>st_IFD ow</t>
  </si>
  <si>
    <t>st_IFD iw</t>
  </si>
  <si>
    <t>st_SLF</t>
  </si>
  <si>
    <t>st_IRA res-a</t>
  </si>
  <si>
    <t>st_ET res-a,h</t>
  </si>
  <si>
    <t>st_ET res-c,h</t>
  </si>
  <si>
    <t>st_ET res-o</t>
  </si>
  <si>
    <t>st_ET res-i</t>
  </si>
  <si>
    <t>st_SA res-a</t>
  </si>
  <si>
    <t>st_SA res-c</t>
  </si>
  <si>
    <t>st_t res</t>
  </si>
  <si>
    <t>st_IFDres-adj</t>
  </si>
  <si>
    <t>st_IFAres-adj</t>
  </si>
  <si>
    <t>k_decay res_state</t>
  </si>
  <si>
    <t>k_decay w_state</t>
  </si>
  <si>
    <t>k_decay ow_state</t>
  </si>
  <si>
    <t>k_decay iw_state</t>
  </si>
  <si>
    <t>ss_sL</t>
  </si>
  <si>
    <t>Conc.</t>
  </si>
  <si>
    <t>ANALYSIS</t>
  </si>
  <si>
    <t>TEST</t>
  </si>
  <si>
    <t>LUNG_TYPE</t>
  </si>
  <si>
    <t>ING_FORM</t>
  </si>
  <si>
    <t>INH_FORM</t>
  </si>
  <si>
    <t>ABSORPTION</t>
  </si>
  <si>
    <t>LUNG_FRACTION</t>
  </si>
  <si>
    <t>INGDOSE107_NB</t>
  </si>
  <si>
    <t>INGDOSE107_1YR</t>
  </si>
  <si>
    <t>INGDOSE107_5YR</t>
  </si>
  <si>
    <t>INGDOSE107_10YR</t>
  </si>
  <si>
    <t>INGDOSE107_15YR</t>
  </si>
  <si>
    <t>INGDOSE107_AD</t>
  </si>
  <si>
    <t>INGDOSE107_PC</t>
  </si>
  <si>
    <t>INGDOSE107</t>
  </si>
  <si>
    <t>DCFO107_NB</t>
  </si>
  <si>
    <t>DCFO107_1YR</t>
  </si>
  <si>
    <t>DCFO107_5YR</t>
  </si>
  <si>
    <t>DCFO107_10YR</t>
  </si>
  <si>
    <t>DCFO107_15YR</t>
  </si>
  <si>
    <t>DCFO107_AD</t>
  </si>
  <si>
    <t>DCFO107_PC</t>
  </si>
  <si>
    <t>DCFO107</t>
  </si>
  <si>
    <t>INHDOSE107_NB</t>
  </si>
  <si>
    <t>INHDOSE107_1YR</t>
  </si>
  <si>
    <t>INHDOSE107_5YR</t>
  </si>
  <si>
    <t>INHDOSE107_10YR</t>
  </si>
  <si>
    <t>INHDOSE107_15YR</t>
  </si>
  <si>
    <t>INHDOSE107_AD</t>
  </si>
  <si>
    <t>INHDOSE107_PC</t>
  </si>
  <si>
    <t>INHDOSE107</t>
  </si>
  <si>
    <t>DCFI107_NB</t>
  </si>
  <si>
    <t>DCFI107_1YR</t>
  </si>
  <si>
    <t>DCFI107_5YR</t>
  </si>
  <si>
    <t>DCFI107_10YR</t>
  </si>
  <si>
    <t>DCFI107_15YR</t>
  </si>
  <si>
    <t>DCFI107_AD</t>
  </si>
  <si>
    <t>DCFI107_PC</t>
  </si>
  <si>
    <t>DCFI107</t>
  </si>
  <si>
    <t>EXTDOSE107</t>
  </si>
  <si>
    <t>EXTSUBDOSE107</t>
  </si>
  <si>
    <t>EXTIMMDOSE107</t>
  </si>
  <si>
    <t>EXTGPDOSE107</t>
  </si>
  <si>
    <t>EXTSV1DOSE107</t>
  </si>
  <si>
    <t>EXTSV5DOSE107</t>
  </si>
  <si>
    <t>EXTSV15DOSE107</t>
  </si>
  <si>
    <t>DCFX107</t>
  </si>
  <si>
    <t>DCFXSUB107</t>
  </si>
  <si>
    <t>DCFXIMM107</t>
  </si>
  <si>
    <t>DCFXGP107</t>
  </si>
  <si>
    <t>DCFXSV1107</t>
  </si>
  <si>
    <t>DCFXSV5107</t>
  </si>
  <si>
    <t>DCFXSV15107</t>
  </si>
  <si>
    <t>decay</t>
  </si>
  <si>
    <t>S</t>
  </si>
  <si>
    <t>-</t>
  </si>
  <si>
    <t>F</t>
  </si>
  <si>
    <t>Organically Bound</t>
  </si>
  <si>
    <t>V</t>
  </si>
  <si>
    <t>Vapor</t>
  </si>
  <si>
    <t>Organic</t>
  </si>
  <si>
    <t>Inorganic</t>
  </si>
  <si>
    <t>D_ACFGP</t>
  </si>
  <si>
    <t>D_ACFSV</t>
  </si>
  <si>
    <t>D-ACFSV1</t>
  </si>
  <si>
    <t>D_ACFSV5</t>
  </si>
  <si>
    <t>D_ACFSV15</t>
  </si>
  <si>
    <t>d_DL</t>
  </si>
  <si>
    <t>d_AAFres-c</t>
  </si>
  <si>
    <t>d_AAFres-a</t>
  </si>
  <si>
    <t>st_DL</t>
  </si>
  <si>
    <t>st_AAFres-c</t>
  </si>
  <si>
    <t>st_AAFres-a</t>
  </si>
  <si>
    <t>INSTRUCTIONS</t>
  </si>
  <si>
    <t>Disclaimer: This archived file was intended for internal review but has been posted due to interest in historical reviews. This file is no longer used to quality assure the EPA DCC calculator as the calculator has undergone significant updates. Quality assurance spreadsheets have been updated accordingly and are provided on the internal verification page of the EPA DCC website.</t>
  </si>
  <si>
    <t>Tab Descriptions</t>
  </si>
  <si>
    <t>Relevant Cell Descriptions on Green Tabs</t>
  </si>
  <si>
    <t>These cells, in column A, represent the primary QA isotopes.</t>
  </si>
  <si>
    <t>These cells, in column A, represent the progeny for the primary QA isotopes.</t>
  </si>
  <si>
    <r>
      <t xml:space="preserve">In column B, under the </t>
    </r>
    <r>
      <rPr>
        <b/>
        <sz val="10"/>
        <rFont val="Arial"/>
        <family val="2"/>
      </rPr>
      <t xml:space="preserve">'TEST' </t>
    </r>
    <r>
      <rPr>
        <sz val="10"/>
        <rFont val="Arial"/>
        <family val="2"/>
      </rPr>
      <t>filter, a value of '</t>
    </r>
    <r>
      <rPr>
        <b/>
        <sz val="10"/>
        <rFont val="Arial"/>
        <family val="2"/>
      </rPr>
      <t>Y</t>
    </r>
    <r>
      <rPr>
        <sz val="10"/>
        <rFont val="Arial"/>
        <family val="2"/>
      </rPr>
      <t>' means it is a primary test isotope and '</t>
    </r>
    <r>
      <rPr>
        <b/>
        <sz val="10"/>
        <rFont val="Arial"/>
        <family val="2"/>
      </rPr>
      <t>SE</t>
    </r>
    <r>
      <rPr>
        <sz val="10"/>
        <rFont val="Arial"/>
        <family val="2"/>
      </rPr>
      <t>' means it is a progeny for a primary test isotope.</t>
    </r>
  </si>
  <si>
    <r>
      <t xml:space="preserve">When testing the output option called </t>
    </r>
    <r>
      <rPr>
        <i/>
        <sz val="10"/>
        <rFont val="Arial"/>
        <family val="2"/>
      </rPr>
      <t xml:space="preserve">'Provide results for progeny throughout chain (with decay)', </t>
    </r>
    <r>
      <rPr>
        <sz val="10"/>
        <rFont val="Arial"/>
        <family val="2"/>
      </rPr>
      <t>it is important to make sure the calculated output is correct when two parent isotopes are selected that have overlapping progeny. Two of the four primary QA isotopes, Ra-226 and Rn-222, already have overlapping progeny. In column B, you can filter for the color orange which will give only these two primary isotopes and their respective progeny. (Note: only test Ra-226 and Rn-222 for this output option)</t>
    </r>
  </si>
  <si>
    <t>Other Important Notes</t>
  </si>
  <si>
    <t>These cells, are calculated based on specific inputs and cannot be altered unless the respective inputs are altered.</t>
  </si>
  <si>
    <r>
      <t>The '</t>
    </r>
    <r>
      <rPr>
        <i/>
        <sz val="11"/>
        <rFont val="Arial"/>
        <family val="2"/>
      </rPr>
      <t>acf</t>
    </r>
    <r>
      <rPr>
        <sz val="11"/>
        <rFont val="Arial"/>
        <family val="2"/>
      </rPr>
      <t>' tab contains area correction factors that are used for testing.</t>
    </r>
  </si>
  <si>
    <r>
      <t>The '</t>
    </r>
    <r>
      <rPr>
        <i/>
        <sz val="11"/>
        <rFont val="Arial"/>
        <family val="2"/>
      </rPr>
      <t>Fsurf</t>
    </r>
    <r>
      <rPr>
        <sz val="11"/>
        <rFont val="Arial"/>
        <family val="2"/>
      </rPr>
      <t>' tab contains the surfaces factors that are used for testing.</t>
    </r>
  </si>
  <si>
    <r>
      <t>The '</t>
    </r>
    <r>
      <rPr>
        <i/>
        <sz val="11"/>
        <rFont val="Arial"/>
        <family val="2"/>
      </rPr>
      <t>pef'</t>
    </r>
    <r>
      <rPr>
        <sz val="11"/>
        <rFont val="Arial"/>
        <family val="2"/>
      </rPr>
      <t xml:space="preserve"> tab contains the particulate emissions factors that are used for testing.</t>
    </r>
  </si>
  <si>
    <t>For the 'Site-Specific with Defaults' and 'Site-Specific User Provided' tabs, the ACF is based on 20,000, the GSF is based on 20, and the FSURF is based on Center of Sidewalk and 59.</t>
  </si>
  <si>
    <t xml:space="preserve">The point of this QA sheet is to replicate the 'Default' and 'State Specific' output results for the DCC (Dose Compliance Concentrations for Radionuclide Contaminants at Superfund Sites) calculator. Below are instructions for understanding the ins and outs of this spreadsheet. </t>
  </si>
  <si>
    <t xml:space="preserve">These tabs present DCCs in units of mrem for the output options that include decay. Tabs that begin with 'd_' should be used to test the default output and use inputs from the 'd' tab . Tabs that begin with 'st_' should be used to test the state-specific output and use inputs from the 'st' tab. </t>
  </si>
  <si>
    <t>g/m^2-s per kg/m^3</t>
  </si>
  <si>
    <t>km/year</t>
  </si>
  <si>
    <t>seconds</t>
  </si>
  <si>
    <t>(lb/VMT)</t>
  </si>
  <si>
    <t>fraction</t>
  </si>
  <si>
    <t>unitless</t>
  </si>
  <si>
    <t>count</t>
  </si>
  <si>
    <t>%</t>
  </si>
  <si>
    <t>acres</t>
  </si>
  <si>
    <t>tons</t>
  </si>
  <si>
    <t>m^2</t>
  </si>
  <si>
    <t>feet</t>
  </si>
  <si>
    <t>km</t>
  </si>
  <si>
    <t>weeks</t>
  </si>
  <si>
    <t>g/m^2</t>
  </si>
  <si>
    <t>days</t>
  </si>
  <si>
    <t>d-p</t>
  </si>
  <si>
    <t>(g/VKT)</t>
  </si>
  <si>
    <t>The 'd' tab contains all the non isotope specific site-specific exposure parameters that are used to calculate DCCs in the default tabs.</t>
  </si>
  <si>
    <t>The 'st' tab contains all the non isotope specific site-specific exposure parameters that are used to calculate DCCs in the state specific tabs.</t>
  </si>
  <si>
    <t>mrem/year</t>
  </si>
  <si>
    <t>1/year</t>
  </si>
  <si>
    <t>cm^2/kg</t>
  </si>
  <si>
    <t>cm^2/year</t>
  </si>
  <si>
    <t>m^3/year</t>
  </si>
  <si>
    <t>cm^2/day</t>
  </si>
  <si>
    <r>
      <t>The</t>
    </r>
    <r>
      <rPr>
        <i/>
        <sz val="11"/>
        <rFont val="Arial"/>
        <family val="2"/>
      </rPr>
      <t xml:space="preserve"> 'Rad_Spec' </t>
    </r>
    <r>
      <rPr>
        <sz val="11"/>
        <rFont val="Arial"/>
        <family val="2"/>
      </rPr>
      <t>tab contains most isotope specific parameters like slope factors.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</si>
</sst>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0E+00"/>
    <numFmt numFmtId="165" formatCode="0.00000"/>
    <numFmt numFmtId="166" formatCode="0.000000"/>
  </numFmts>
  <fonts count="25">
    <font>
      <sz val="11"/>
      <color theme="1"/>
      <name val="Calibri"/>
      <family val="2"/>
      <scheme val="minor"/>
    </font>
    <font>
      <sz val="11"/>
      <color theme="1"/>
      <name val="Calibri"/>
      <family val="2"/>
      <scheme val="minor"/>
    </font>
    <font>
      <b/>
      <sz val="11"/>
      <color theme="1"/>
      <name val="Calibri"/>
      <family val="2"/>
      <scheme val="minor"/>
    </font>
    <font>
      <b/>
      <sz val="10"/>
      <name val="Arial"/>
      <family val="2"/>
    </font>
    <font>
      <sz val="10"/>
      <name val="Arial"/>
      <family val="2"/>
    </font>
    <font>
      <b/>
      <sz val="11"/>
      <name val="Calibri"/>
      <family val="2"/>
      <scheme val="minor"/>
    </font>
    <font>
      <sz val="11"/>
      <name val="Calibri"/>
      <family val="2"/>
      <scheme val="minor"/>
    </font>
    <font>
      <sz val="11"/>
      <color theme="9" tint="-0.499984740745262"/>
      <name val="Calibri"/>
      <family val="2"/>
      <scheme val="minor"/>
    </font>
    <font>
      <b/>
      <i/>
      <sz val="11"/>
      <name val="Calibri"/>
      <family val="2"/>
      <scheme val="minor"/>
    </font>
    <font>
      <i/>
      <sz val="11"/>
      <color theme="1"/>
      <name val="Calibri"/>
      <family val="2"/>
      <scheme val="minor"/>
    </font>
    <font>
      <sz val="10"/>
      <name val="Lohit Hindi"/>
      <family val="2"/>
      <charset val="1"/>
    </font>
    <font>
      <sz val="10"/>
      <color rgb="FF262C31"/>
      <name val="Inherit"/>
    </font>
    <font>
      <sz val="10"/>
      <color rgb="FF262C31"/>
      <name val="Lucida Sans Unicode"/>
      <family val="2"/>
    </font>
    <font>
      <b/>
      <sz val="22"/>
      <color rgb="FFFF0000"/>
      <name val="Arial"/>
      <family val="2"/>
    </font>
    <font>
      <b/>
      <sz val="12"/>
      <color rgb="FFFF0000"/>
      <name val="Arial"/>
      <family val="2"/>
    </font>
    <font>
      <b/>
      <sz val="11"/>
      <name val="Arial"/>
      <family val="2"/>
    </font>
    <font>
      <sz val="12"/>
      <name val="Arial"/>
      <family val="2"/>
    </font>
    <font>
      <b/>
      <sz val="12"/>
      <name val="Arial"/>
      <family val="2"/>
    </font>
    <font>
      <b/>
      <sz val="11"/>
      <color theme="0"/>
      <name val="Arial"/>
      <family val="2"/>
    </font>
    <font>
      <sz val="11"/>
      <name val="Arial"/>
      <family val="2"/>
    </font>
    <font>
      <i/>
      <sz val="11"/>
      <name val="Arial"/>
      <family val="2"/>
    </font>
    <font>
      <i/>
      <sz val="10"/>
      <name val="Arial"/>
      <family val="2"/>
    </font>
    <font>
      <b/>
      <sz val="10"/>
      <color rgb="FFFF0000"/>
      <name val="Arial"/>
      <family val="2"/>
    </font>
    <font>
      <sz val="10"/>
      <color theme="9" tint="-0.499984740745262"/>
      <name val="Arial"/>
      <family val="2"/>
    </font>
    <font>
      <b/>
      <i/>
      <sz val="11"/>
      <color theme="9" tint="-0.499984740745262"/>
      <name val="Calibri"/>
      <family val="2"/>
      <scheme val="minor"/>
    </font>
  </fonts>
  <fills count="18">
    <fill>
      <patternFill patternType="none"/>
    </fill>
    <fill>
      <patternFill patternType="gray125"/>
    </fill>
    <fill>
      <patternFill patternType="solid">
        <fgColor rgb="FFCCCCFF"/>
        <bgColor indexed="64"/>
      </patternFill>
    </fill>
    <fill>
      <patternFill patternType="solid">
        <fgColor theme="9" tint="0.79998168889431442"/>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theme="4" tint="0.39997558519241921"/>
        <bgColor indexed="64"/>
      </patternFill>
    </fill>
    <fill>
      <patternFill patternType="solid">
        <fgColor theme="7" tint="0.39997558519241921"/>
        <bgColor indexed="64"/>
      </patternFill>
    </fill>
    <fill>
      <patternFill patternType="solid">
        <fgColor theme="5" tint="0.39997558519241921"/>
        <bgColor indexed="64"/>
      </patternFill>
    </fill>
    <fill>
      <patternFill patternType="solid">
        <fgColor theme="9" tint="0.39997558519241921"/>
        <bgColor indexed="64"/>
      </patternFill>
    </fill>
    <fill>
      <patternFill patternType="solid">
        <fgColor rgb="FFFFFF66"/>
        <bgColor indexed="64"/>
      </patternFill>
    </fill>
    <fill>
      <patternFill patternType="solid">
        <fgColor theme="6" tint="0.39997558519241921"/>
        <bgColor indexed="64"/>
      </patternFill>
    </fill>
    <fill>
      <patternFill patternType="solid">
        <fgColor theme="7" tint="0.79998168889431442"/>
        <bgColor indexed="64"/>
      </patternFill>
    </fill>
    <fill>
      <patternFill patternType="solid">
        <fgColor theme="9" tint="-0.499984740745262"/>
        <bgColor indexed="64"/>
      </patternFill>
    </fill>
    <fill>
      <patternFill patternType="solid">
        <fgColor rgb="FFFCE4D6"/>
        <bgColor indexed="64"/>
      </patternFill>
    </fill>
    <fill>
      <patternFill patternType="solid">
        <fgColor rgb="FFFFDEBD"/>
        <bgColor indexed="64"/>
      </patternFill>
    </fill>
  </fills>
  <borders count="17">
    <border>
      <left/>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s>
  <cellStyleXfs count="6">
    <xf numFmtId="0" fontId="0" fillId="0" borderId="0"/>
    <xf numFmtId="0" fontId="4" fillId="0" borderId="0"/>
    <xf numFmtId="0" fontId="4" fillId="0" borderId="0"/>
    <xf numFmtId="0" fontId="4" fillId="0" borderId="0"/>
    <xf numFmtId="0" fontId="10" fillId="0" borderId="0"/>
    <xf numFmtId="0" fontId="4" fillId="0" borderId="0"/>
  </cellStyleXfs>
  <cellXfs count="115">
    <xf numFmtId="0" fontId="0" fillId="0" borderId="0" xfId="0"/>
    <xf numFmtId="2" fontId="7" fillId="3" borderId="8" xfId="0" applyNumberFormat="1" applyFont="1" applyFill="1" applyBorder="1"/>
    <xf numFmtId="0" fontId="0" fillId="0" borderId="0" xfId="0" applyProtection="1">
      <protection locked="0"/>
    </xf>
    <xf numFmtId="11" fontId="0" fillId="0" borderId="0" xfId="0" applyNumberFormat="1" applyProtection="1">
      <protection locked="0"/>
    </xf>
    <xf numFmtId="11" fontId="0" fillId="0" borderId="0" xfId="0" applyNumberFormat="1" applyAlignment="1" applyProtection="1">
      <alignment horizontal="center"/>
      <protection locked="0"/>
    </xf>
    <xf numFmtId="11" fontId="0" fillId="0" borderId="0" xfId="4" applyNumberFormat="1" applyFont="1" applyFill="1" applyBorder="1" applyAlignment="1" applyProtection="1"/>
    <xf numFmtId="0" fontId="0" fillId="0" borderId="0" xfId="0" applyFill="1" applyBorder="1" applyProtection="1">
      <protection locked="0"/>
    </xf>
    <xf numFmtId="0" fontId="7" fillId="3" borderId="0" xfId="0" applyFont="1" applyFill="1"/>
    <xf numFmtId="0" fontId="13" fillId="0" borderId="0" xfId="3" applyFont="1" applyAlignment="1">
      <alignment horizontal="center" vertical="center"/>
    </xf>
    <xf numFmtId="0" fontId="13" fillId="0" borderId="0" xfId="3" applyFont="1" applyAlignment="1">
      <alignment vertical="center"/>
    </xf>
    <xf numFmtId="0" fontId="4" fillId="0" borderId="0" xfId="3"/>
    <xf numFmtId="0" fontId="14" fillId="0" borderId="12" xfId="5" applyFont="1" applyBorder="1" applyAlignment="1">
      <alignment horizontal="left" vertical="center" wrapText="1"/>
    </xf>
    <xf numFmtId="0" fontId="15" fillId="0" borderId="0" xfId="3" applyFont="1" applyAlignment="1">
      <alignment wrapText="1"/>
    </xf>
    <xf numFmtId="0" fontId="16" fillId="0" borderId="0" xfId="3" applyFont="1" applyAlignment="1">
      <alignment wrapText="1"/>
    </xf>
    <xf numFmtId="0" fontId="17" fillId="0" borderId="0" xfId="3" applyFont="1" applyAlignment="1">
      <alignment horizontal="center"/>
    </xf>
    <xf numFmtId="0" fontId="18" fillId="15" borderId="13" xfId="3" applyFont="1" applyFill="1" applyBorder="1" applyAlignment="1">
      <alignment wrapText="1"/>
    </xf>
    <xf numFmtId="0" fontId="18" fillId="0" borderId="0" xfId="3" applyFont="1"/>
    <xf numFmtId="0" fontId="15" fillId="0" borderId="14" xfId="3" applyFont="1" applyBorder="1"/>
    <xf numFmtId="0" fontId="19" fillId="0" borderId="14" xfId="3" applyFont="1" applyBorder="1"/>
    <xf numFmtId="0" fontId="4" fillId="5" borderId="13" xfId="5" applyFill="1" applyBorder="1"/>
    <xf numFmtId="0" fontId="4" fillId="2" borderId="14" xfId="5" applyFill="1" applyBorder="1"/>
    <xf numFmtId="0" fontId="4" fillId="0" borderId="14" xfId="3" applyBorder="1"/>
    <xf numFmtId="0" fontId="4" fillId="0" borderId="0" xfId="3" applyAlignment="1">
      <alignment wrapText="1"/>
    </xf>
    <xf numFmtId="0" fontId="4" fillId="0" borderId="0" xfId="3" applyProtection="1">
      <protection locked="0"/>
    </xf>
    <xf numFmtId="0" fontId="4" fillId="16" borderId="15" xfId="3" applyFill="1" applyBorder="1" applyAlignment="1">
      <alignment wrapText="1"/>
    </xf>
    <xf numFmtId="0" fontId="23" fillId="3" borderId="13" xfId="3" applyFont="1" applyFill="1" applyBorder="1"/>
    <xf numFmtId="0" fontId="22" fillId="0" borderId="16" xfId="5" applyFont="1" applyBorder="1" applyAlignment="1">
      <alignment wrapText="1"/>
    </xf>
    <xf numFmtId="0" fontId="5" fillId="0" borderId="4" xfId="3" applyFont="1" applyBorder="1" applyAlignment="1" applyProtection="1">
      <alignment horizontal="center"/>
      <protection locked="0"/>
    </xf>
    <xf numFmtId="11" fontId="24" fillId="3" borderId="5" xfId="0" applyNumberFormat="1" applyFont="1" applyFill="1" applyBorder="1" applyAlignment="1">
      <alignment horizontal="center" vertical="center"/>
    </xf>
    <xf numFmtId="11" fontId="8" fillId="0" borderId="6" xfId="0" applyNumberFormat="1"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0" fillId="0" borderId="6" xfId="0" applyBorder="1" applyProtection="1">
      <protection locked="0"/>
    </xf>
    <xf numFmtId="0" fontId="6" fillId="0" borderId="7" xfId="0" applyFont="1" applyBorder="1" applyProtection="1">
      <protection locked="0"/>
    </xf>
    <xf numFmtId="2" fontId="0" fillId="0" borderId="9" xfId="0" applyNumberFormat="1" applyBorder="1" applyProtection="1">
      <protection locked="0"/>
    </xf>
    <xf numFmtId="0" fontId="0" fillId="0" borderId="7" xfId="0" applyBorder="1" applyProtection="1">
      <protection locked="0"/>
    </xf>
    <xf numFmtId="2" fontId="0" fillId="0" borderId="8" xfId="0" applyNumberFormat="1" applyBorder="1" applyProtection="1">
      <protection locked="0"/>
    </xf>
    <xf numFmtId="0" fontId="0" fillId="0" borderId="10" xfId="0" applyBorder="1" applyProtection="1">
      <protection locked="0"/>
    </xf>
    <xf numFmtId="0" fontId="0" fillId="0" borderId="11" xfId="0" applyBorder="1" applyProtection="1">
      <protection locked="0"/>
    </xf>
    <xf numFmtId="0" fontId="0" fillId="0" borderId="1" xfId="0" applyBorder="1" applyProtection="1">
      <protection locked="0"/>
    </xf>
    <xf numFmtId="0" fontId="0" fillId="0" borderId="2" xfId="0" applyBorder="1" applyProtection="1">
      <protection locked="0"/>
    </xf>
    <xf numFmtId="0" fontId="0" fillId="0" borderId="3" xfId="0" applyBorder="1" applyProtection="1">
      <protection locked="0"/>
    </xf>
    <xf numFmtId="0" fontId="7" fillId="3" borderId="0" xfId="0" applyFont="1" applyFill="1" applyProtection="1">
      <protection locked="0"/>
    </xf>
    <xf numFmtId="0" fontId="7" fillId="3" borderId="2" xfId="0" applyFont="1" applyFill="1" applyBorder="1" applyProtection="1">
      <protection locked="0"/>
    </xf>
    <xf numFmtId="0" fontId="6" fillId="0" borderId="10" xfId="0" applyFont="1" applyBorder="1" applyProtection="1">
      <protection locked="0"/>
    </xf>
    <xf numFmtId="0" fontId="0" fillId="0" borderId="8" xfId="0" applyBorder="1" applyProtection="1">
      <protection locked="0"/>
    </xf>
    <xf numFmtId="0" fontId="19" fillId="0" borderId="16" xfId="3" applyFont="1" applyBorder="1"/>
    <xf numFmtId="0" fontId="3" fillId="0" borderId="0" xfId="0" applyFont="1" applyProtection="1"/>
    <xf numFmtId="0" fontId="3" fillId="0" borderId="0" xfId="0" applyFont="1" applyAlignment="1" applyProtection="1">
      <alignment horizontal="left"/>
    </xf>
    <xf numFmtId="0" fontId="0" fillId="0" borderId="0" xfId="0" applyProtection="1"/>
    <xf numFmtId="0" fontId="9" fillId="14" borderId="0" xfId="0" applyFont="1" applyFill="1" applyProtection="1"/>
    <xf numFmtId="11" fontId="0" fillId="0" borderId="0" xfId="0" applyNumberFormat="1" applyAlignment="1" applyProtection="1">
      <alignment horizontal="center"/>
    </xf>
    <xf numFmtId="0" fontId="0" fillId="2" borderId="0" xfId="0" applyFill="1" applyProtection="1"/>
    <xf numFmtId="0" fontId="0" fillId="5" borderId="0" xfId="0" applyFill="1" applyProtection="1"/>
    <xf numFmtId="0" fontId="0" fillId="17" borderId="0" xfId="0" applyFill="1" applyProtection="1"/>
    <xf numFmtId="166" fontId="0" fillId="0" borderId="0" xfId="0" applyNumberFormat="1" applyProtection="1">
      <protection locked="0"/>
    </xf>
    <xf numFmtId="165" fontId="0" fillId="0" borderId="0" xfId="0" applyNumberFormat="1" applyProtection="1">
      <protection locked="0"/>
    </xf>
    <xf numFmtId="11" fontId="0" fillId="0" borderId="0" xfId="0" applyNumberFormat="1" applyAlignment="1" applyProtection="1">
      <alignment horizontal="center" vertical="center"/>
    </xf>
    <xf numFmtId="11" fontId="12" fillId="0" borderId="0" xfId="0" applyNumberFormat="1" applyFont="1" applyFill="1" applyBorder="1" applyProtection="1">
      <protection locked="0"/>
    </xf>
    <xf numFmtId="11" fontId="11" fillId="0" borderId="0" xfId="0" applyNumberFormat="1" applyFont="1" applyFill="1" applyBorder="1" applyAlignment="1" applyProtection="1">
      <alignment vertical="top" wrapText="1"/>
      <protection locked="0"/>
    </xf>
    <xf numFmtId="11" fontId="0" fillId="0" borderId="0" xfId="0" applyNumberFormat="1" applyFill="1" applyBorder="1" applyProtection="1">
      <protection locked="0"/>
    </xf>
    <xf numFmtId="11" fontId="0" fillId="0" borderId="0" xfId="0" applyNumberFormat="1" applyBorder="1" applyProtection="1">
      <protection locked="0"/>
    </xf>
    <xf numFmtId="0" fontId="0" fillId="0" borderId="0" xfId="0" applyBorder="1" applyProtection="1">
      <protection locked="0"/>
    </xf>
    <xf numFmtId="11" fontId="11" fillId="0" borderId="0" xfId="0" applyNumberFormat="1" applyFont="1" applyFill="1" applyBorder="1" applyAlignment="1" applyProtection="1">
      <alignment vertical="top"/>
      <protection locked="0"/>
    </xf>
    <xf numFmtId="0" fontId="0" fillId="0" borderId="0" xfId="0" applyNumberFormat="1" applyFill="1" applyBorder="1" applyProtection="1">
      <protection locked="0"/>
    </xf>
    <xf numFmtId="0" fontId="0" fillId="0" borderId="0" xfId="0" applyFont="1" applyBorder="1" applyProtection="1">
      <protection locked="0"/>
    </xf>
    <xf numFmtId="0" fontId="0" fillId="0" borderId="0" xfId="0" applyNumberFormat="1" applyFont="1" applyBorder="1" applyAlignment="1" applyProtection="1">
      <alignment horizontal="center"/>
      <protection locked="0"/>
    </xf>
    <xf numFmtId="0" fontId="0" fillId="0" borderId="0" xfId="0" applyFont="1" applyFill="1" applyBorder="1" applyProtection="1">
      <protection locked="0"/>
    </xf>
    <xf numFmtId="0" fontId="1" fillId="0" borderId="0" xfId="1" applyNumberFormat="1" applyFont="1" applyFill="1" applyBorder="1" applyAlignment="1" applyProtection="1">
      <alignment horizontal="center" vertical="center"/>
      <protection locked="0"/>
    </xf>
    <xf numFmtId="0" fontId="1" fillId="0" borderId="0" xfId="1" applyFont="1" applyFill="1" applyBorder="1" applyAlignment="1" applyProtection="1">
      <alignment vertical="center"/>
      <protection locked="0"/>
    </xf>
    <xf numFmtId="0" fontId="0" fillId="0" borderId="0" xfId="0" applyFont="1" applyFill="1" applyBorder="1" applyAlignment="1" applyProtection="1">
      <protection locked="0"/>
    </xf>
    <xf numFmtId="0" fontId="0" fillId="0" borderId="0" xfId="0" applyFont="1" applyFill="1" applyBorder="1" applyAlignment="1" applyProtection="1">
      <alignment horizontal="center"/>
      <protection locked="0"/>
    </xf>
    <xf numFmtId="0" fontId="6" fillId="0" borderId="0" xfId="1" applyFont="1" applyBorder="1" applyAlignment="1" applyProtection="1">
      <alignment vertical="center"/>
      <protection locked="0"/>
    </xf>
    <xf numFmtId="0" fontId="0" fillId="0" borderId="0" xfId="0" applyFont="1" applyBorder="1" applyAlignment="1" applyProtection="1">
      <alignment horizontal="center"/>
      <protection locked="0"/>
    </xf>
    <xf numFmtId="0" fontId="1" fillId="0" borderId="0" xfId="1" applyNumberFormat="1" applyFont="1" applyFill="1" applyBorder="1" applyAlignment="1" applyProtection="1">
      <alignment vertical="center"/>
      <protection locked="0"/>
    </xf>
    <xf numFmtId="0" fontId="6" fillId="0" borderId="0" xfId="1" applyFont="1" applyBorder="1" applyProtection="1">
      <protection locked="0"/>
    </xf>
    <xf numFmtId="0" fontId="1" fillId="0" borderId="0" xfId="2" applyFont="1" applyFill="1" applyBorder="1" applyAlignment="1" applyProtection="1">
      <alignment vertical="center"/>
      <protection locked="0"/>
    </xf>
    <xf numFmtId="0" fontId="0" fillId="0" borderId="0" xfId="2" applyFont="1" applyFill="1" applyBorder="1" applyAlignment="1" applyProtection="1">
      <alignment vertical="center"/>
      <protection locked="0"/>
    </xf>
    <xf numFmtId="0" fontId="6" fillId="0" borderId="0" xfId="1" applyFont="1" applyFill="1" applyBorder="1" applyProtection="1">
      <protection locked="0"/>
    </xf>
    <xf numFmtId="11" fontId="0" fillId="0" borderId="0" xfId="0" applyNumberFormat="1" applyFont="1" applyBorder="1" applyAlignment="1" applyProtection="1">
      <alignment horizontal="center"/>
      <protection locked="0"/>
    </xf>
    <xf numFmtId="0" fontId="7" fillId="3" borderId="0" xfId="0" applyFont="1" applyFill="1" applyBorder="1" applyAlignment="1" applyProtection="1">
      <alignment horizontal="center"/>
    </xf>
    <xf numFmtId="11" fontId="7" fillId="3" borderId="0" xfId="0" applyNumberFormat="1" applyFont="1" applyFill="1" applyBorder="1" applyAlignment="1" applyProtection="1">
      <alignment horizontal="center"/>
    </xf>
    <xf numFmtId="0" fontId="7" fillId="3" borderId="0" xfId="1" applyNumberFormat="1" applyFont="1" applyFill="1" applyBorder="1" applyAlignment="1" applyProtection="1">
      <alignment horizontal="center" vertical="center"/>
    </xf>
    <xf numFmtId="2" fontId="7" fillId="3" borderId="0" xfId="0" applyNumberFormat="1" applyFont="1" applyFill="1" applyBorder="1" applyAlignment="1" applyProtection="1">
      <alignment horizontal="center"/>
    </xf>
    <xf numFmtId="0" fontId="6" fillId="0" borderId="0" xfId="0" applyFont="1" applyFill="1" applyBorder="1" applyAlignment="1" applyProtection="1">
      <alignment horizontal="center"/>
      <protection locked="0"/>
    </xf>
    <xf numFmtId="11" fontId="3" fillId="0" borderId="0" xfId="0" applyNumberFormat="1" applyFont="1" applyProtection="1"/>
    <xf numFmtId="11" fontId="0" fillId="0" borderId="0" xfId="0" applyNumberFormat="1" applyProtection="1"/>
    <xf numFmtId="11" fontId="2" fillId="0" borderId="0" xfId="0" applyNumberFormat="1" applyFont="1" applyAlignment="1" applyProtection="1">
      <alignment horizontal="left"/>
    </xf>
    <xf numFmtId="11" fontId="7" fillId="5" borderId="0" xfId="0" applyNumberFormat="1" applyFont="1" applyFill="1" applyProtection="1"/>
    <xf numFmtId="11" fontId="0" fillId="0" borderId="0" xfId="0" applyNumberFormat="1" applyAlignment="1" applyProtection="1">
      <alignment horizontal="left"/>
    </xf>
    <xf numFmtId="11" fontId="0" fillId="0" borderId="0" xfId="0" applyNumberFormat="1" applyAlignment="1" applyProtection="1">
      <alignment horizontal="right"/>
    </xf>
    <xf numFmtId="0" fontId="0" fillId="0" borderId="0" xfId="0" applyAlignment="1" applyProtection="1">
      <alignment horizontal="right"/>
    </xf>
    <xf numFmtId="0" fontId="5" fillId="13" borderId="4" xfId="0" applyFont="1" applyFill="1" applyBorder="1" applyAlignment="1" applyProtection="1">
      <alignment horizontal="center"/>
      <protection locked="0"/>
    </xf>
    <xf numFmtId="0" fontId="5" fillId="13" borderId="5" xfId="0" applyFont="1" applyFill="1" applyBorder="1" applyAlignment="1" applyProtection="1">
      <alignment horizontal="center"/>
      <protection locked="0"/>
    </xf>
    <xf numFmtId="0" fontId="5" fillId="13" borderId="6" xfId="0" applyFont="1" applyFill="1" applyBorder="1" applyAlignment="1" applyProtection="1">
      <alignment horizontal="center"/>
      <protection locked="0"/>
    </xf>
    <xf numFmtId="0" fontId="5" fillId="8" borderId="1" xfId="0" applyFont="1" applyFill="1" applyBorder="1" applyAlignment="1" applyProtection="1">
      <alignment horizontal="center"/>
      <protection locked="0"/>
    </xf>
    <xf numFmtId="0" fontId="5" fillId="8" borderId="2" xfId="0" applyFont="1" applyFill="1" applyBorder="1" applyAlignment="1" applyProtection="1">
      <alignment horizontal="center"/>
      <protection locked="0"/>
    </xf>
    <xf numFmtId="0" fontId="5" fillId="8" borderId="3" xfId="0" applyFont="1" applyFill="1" applyBorder="1" applyAlignment="1" applyProtection="1">
      <alignment horizontal="center"/>
      <protection locked="0"/>
    </xf>
    <xf numFmtId="0" fontId="5" fillId="9" borderId="1" xfId="0" applyFont="1" applyFill="1" applyBorder="1" applyAlignment="1" applyProtection="1">
      <alignment horizontal="center"/>
      <protection locked="0"/>
    </xf>
    <xf numFmtId="0" fontId="5" fillId="9" borderId="2" xfId="0" applyFont="1" applyFill="1" applyBorder="1" applyAlignment="1" applyProtection="1">
      <alignment horizontal="center"/>
      <protection locked="0"/>
    </xf>
    <xf numFmtId="0" fontId="5" fillId="9" borderId="3" xfId="0" applyFont="1" applyFill="1" applyBorder="1" applyAlignment="1" applyProtection="1">
      <alignment horizontal="center"/>
      <protection locked="0"/>
    </xf>
    <xf numFmtId="0" fontId="5" fillId="10" borderId="1" xfId="0" applyFont="1" applyFill="1" applyBorder="1" applyAlignment="1" applyProtection="1">
      <alignment horizontal="center"/>
      <protection locked="0"/>
    </xf>
    <xf numFmtId="0" fontId="5" fillId="10" borderId="2" xfId="0" applyFont="1" applyFill="1" applyBorder="1" applyAlignment="1" applyProtection="1">
      <alignment horizontal="center"/>
      <protection locked="0"/>
    </xf>
    <xf numFmtId="0" fontId="5" fillId="10" borderId="3" xfId="0" applyFont="1" applyFill="1" applyBorder="1" applyAlignment="1" applyProtection="1">
      <alignment horizontal="center"/>
      <protection locked="0"/>
    </xf>
    <xf numFmtId="0" fontId="5" fillId="11" borderId="1" xfId="0" applyFont="1" applyFill="1" applyBorder="1" applyAlignment="1" applyProtection="1">
      <alignment horizontal="center"/>
      <protection locked="0"/>
    </xf>
    <xf numFmtId="0" fontId="5" fillId="11" borderId="2" xfId="0" applyFont="1" applyFill="1" applyBorder="1" applyAlignment="1" applyProtection="1">
      <alignment horizontal="center"/>
      <protection locked="0"/>
    </xf>
    <xf numFmtId="0" fontId="5" fillId="11" borderId="3" xfId="0" applyFont="1" applyFill="1" applyBorder="1" applyAlignment="1" applyProtection="1">
      <alignment horizontal="center"/>
      <protection locked="0"/>
    </xf>
    <xf numFmtId="0" fontId="5" fillId="12" borderId="1" xfId="0" applyFont="1" applyFill="1" applyBorder="1" applyAlignment="1" applyProtection="1">
      <alignment horizontal="center"/>
      <protection locked="0"/>
    </xf>
    <xf numFmtId="0" fontId="5" fillId="12" borderId="2" xfId="0" applyFont="1" applyFill="1" applyBorder="1" applyAlignment="1" applyProtection="1">
      <alignment horizontal="center"/>
      <protection locked="0"/>
    </xf>
    <xf numFmtId="0" fontId="5" fillId="12" borderId="3" xfId="0" applyFont="1" applyFill="1" applyBorder="1" applyAlignment="1" applyProtection="1">
      <alignment horizontal="center"/>
      <protection locked="0"/>
    </xf>
    <xf numFmtId="0" fontId="2" fillId="0" borderId="0" xfId="0" applyFont="1" applyBorder="1" applyAlignment="1" applyProtection="1">
      <alignment horizontal="center"/>
      <protection locked="0"/>
    </xf>
    <xf numFmtId="0" fontId="5" fillId="4" borderId="0" xfId="1" applyFont="1" applyFill="1" applyBorder="1" applyAlignment="1" applyProtection="1">
      <alignment horizontal="center" vertical="center"/>
      <protection locked="0"/>
    </xf>
    <xf numFmtId="0" fontId="5" fillId="5" borderId="0" xfId="1" applyNumberFormat="1" applyFont="1" applyFill="1" applyBorder="1" applyAlignment="1" applyProtection="1">
      <alignment horizontal="center" vertical="center"/>
      <protection locked="0"/>
    </xf>
    <xf numFmtId="0" fontId="5" fillId="6" borderId="0" xfId="1" applyNumberFormat="1" applyFont="1" applyFill="1" applyBorder="1" applyAlignment="1" applyProtection="1">
      <alignment horizontal="center" vertical="center"/>
      <protection locked="0"/>
    </xf>
    <xf numFmtId="0" fontId="5" fillId="7" borderId="0" xfId="1" applyFont="1" applyFill="1" applyBorder="1" applyAlignment="1" applyProtection="1">
      <alignment horizontal="center" vertical="center"/>
      <protection locked="0"/>
    </xf>
    <xf numFmtId="164" fontId="0" fillId="0" borderId="0" xfId="0" applyNumberFormat="1"/>
  </cellXfs>
  <cellStyles count="6">
    <cellStyle name="Normal" xfId="0" builtinId="0"/>
    <cellStyle name="Normal 2 2" xfId="5" xr:uid="{BEB41B91-824F-4076-95C1-4D339AB3AA82}"/>
    <cellStyle name="Normal 2 8" xfId="3" xr:uid="{00000000-0005-0000-0000-000001000000}"/>
    <cellStyle name="Normal 3" xfId="1" xr:uid="{00000000-0005-0000-0000-000002000000}"/>
    <cellStyle name="Normal 4" xfId="2" xr:uid="{00000000-0005-0000-0000-000003000000}"/>
    <cellStyle name="TableStyleLight1" xfId="4" xr:uid="{00000000-0005-0000-0000-000004000000}"/>
  </cellStyles>
  <dxfs count="1">
    <dxf>
      <fill>
        <patternFill>
          <bgColor theme="9" tint="0.59996337778862885"/>
        </patternFill>
      </fill>
    </dxf>
  </dxfs>
  <tableStyles count="0" defaultTableStyle="TableStyleMedium2" defaultPivotStyle="PivotStyleLight16"/>
  <colors>
    <mruColors>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k21\OneDrive%20-%20Oak%20Ridge%20National%20Laboratory\EPA%20Tools\DCC\2019_Jan_PublicQA\DCC_worker_decay.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ornl-my.sharepoint.com/personal/k21_ornl_gov/Documents/EPA%20Tools/DCC/2019_Jan_PublicQA/RADPRG_non_worker_deca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RadSpec"/>
      <sheetName val="d"/>
      <sheetName val="d_ind"/>
      <sheetName val="d_out"/>
      <sheetName val="d_com"/>
      <sheetName val="d_con"/>
      <sheetName val="def_acf"/>
      <sheetName val="s_RadSpec"/>
      <sheetName val="ss_ind"/>
      <sheetName val="ss_out"/>
      <sheetName val="ss_com"/>
      <sheetName val="ss_con"/>
      <sheetName val="ss"/>
      <sheetName val="up_RadSpec"/>
      <sheetName val="up_ind"/>
      <sheetName val="up_out"/>
      <sheetName val="up_com"/>
      <sheetName val="up_con"/>
    </sheetNames>
    <sheetDataSet>
      <sheetData sheetId="0" refreshError="1"/>
      <sheetData sheetId="1" refreshError="1"/>
      <sheetData sheetId="2">
        <row r="2">
          <cell r="B2">
            <v>1</v>
          </cell>
          <cell r="E2">
            <v>1</v>
          </cell>
          <cell r="H2">
            <v>1</v>
          </cell>
          <cell r="K2">
            <v>1</v>
          </cell>
          <cell r="N2">
            <v>1</v>
          </cell>
          <cell r="Q2">
            <v>1359344473.5814338</v>
          </cell>
          <cell r="T2">
            <v>776129.4078035407</v>
          </cell>
          <cell r="W2">
            <v>118686072.68913849</v>
          </cell>
        </row>
        <row r="3">
          <cell r="B3">
            <v>1</v>
          </cell>
          <cell r="E3">
            <v>1</v>
          </cell>
          <cell r="H3">
            <v>1</v>
          </cell>
          <cell r="K3">
            <v>1</v>
          </cell>
          <cell r="N3">
            <v>1</v>
          </cell>
          <cell r="Q3">
            <v>4.6900000000000004</v>
          </cell>
          <cell r="T3">
            <v>16.403103329458006</v>
          </cell>
          <cell r="W3">
            <v>9.4355742285493491</v>
          </cell>
        </row>
        <row r="4">
          <cell r="E4">
            <v>60</v>
          </cell>
          <cell r="H4">
            <v>60</v>
          </cell>
          <cell r="K4">
            <v>60</v>
          </cell>
          <cell r="N4">
            <v>60</v>
          </cell>
          <cell r="Q4">
            <v>11.32</v>
          </cell>
          <cell r="T4">
            <v>7200000</v>
          </cell>
          <cell r="W4">
            <v>4.2779519518602913E-7</v>
          </cell>
        </row>
        <row r="5">
          <cell r="B5">
            <v>1</v>
          </cell>
          <cell r="E5">
            <v>50</v>
          </cell>
          <cell r="H5">
            <v>100</v>
          </cell>
          <cell r="K5">
            <v>100</v>
          </cell>
          <cell r="N5">
            <v>330</v>
          </cell>
          <cell r="Q5">
            <v>0.19400000000000001</v>
          </cell>
          <cell r="T5">
            <v>867.14059713578104</v>
          </cell>
          <cell r="W5">
            <v>44019.567729252136</v>
          </cell>
        </row>
        <row r="6">
          <cell r="E6">
            <v>250</v>
          </cell>
          <cell r="H6">
            <v>225</v>
          </cell>
          <cell r="K6">
            <v>250</v>
          </cell>
          <cell r="N6">
            <v>250</v>
          </cell>
          <cell r="Q6">
            <v>0.5</v>
          </cell>
          <cell r="T6">
            <v>8</v>
          </cell>
          <cell r="W6">
            <v>1658.1505859098856</v>
          </cell>
        </row>
        <row r="7">
          <cell r="H7">
            <v>8</v>
          </cell>
          <cell r="K7">
            <v>4</v>
          </cell>
          <cell r="N7">
            <v>5</v>
          </cell>
          <cell r="Q7">
            <v>93.773582452087695</v>
          </cell>
          <cell r="T7">
            <v>1066.8565089676306</v>
          </cell>
          <cell r="W7">
            <v>739.26351214461999</v>
          </cell>
        </row>
        <row r="8">
          <cell r="E8">
            <v>8</v>
          </cell>
          <cell r="K8">
            <v>4</v>
          </cell>
          <cell r="N8">
            <v>50</v>
          </cell>
          <cell r="Q8">
            <v>0.5</v>
          </cell>
          <cell r="T8">
            <v>0.18583720873299323</v>
          </cell>
          <cell r="W8">
            <v>10863.846413114754</v>
          </cell>
        </row>
        <row r="9">
          <cell r="N9">
            <v>8</v>
          </cell>
          <cell r="Q9">
            <v>16.2302</v>
          </cell>
          <cell r="T9">
            <v>8400</v>
          </cell>
          <cell r="W9">
            <v>5043.3532488378178</v>
          </cell>
        </row>
        <row r="10">
          <cell r="N10">
            <v>0</v>
          </cell>
          <cell r="Q10">
            <v>18.776199999999999</v>
          </cell>
          <cell r="T10">
            <v>466.69138625005706</v>
          </cell>
          <cell r="W10">
            <v>20234.3</v>
          </cell>
        </row>
        <row r="11">
          <cell r="Q11">
            <v>216.108</v>
          </cell>
          <cell r="T11">
            <v>0.14224753452901739</v>
          </cell>
          <cell r="W11">
            <v>24.879098360655735</v>
          </cell>
        </row>
        <row r="12">
          <cell r="T12">
            <v>20</v>
          </cell>
          <cell r="W12">
            <v>24.879098360655735</v>
          </cell>
        </row>
        <row r="13">
          <cell r="T13">
            <v>20</v>
          </cell>
          <cell r="W13">
            <v>1.68</v>
          </cell>
        </row>
        <row r="14">
          <cell r="T14">
            <v>10</v>
          </cell>
          <cell r="W14">
            <v>4047</v>
          </cell>
        </row>
        <row r="15">
          <cell r="T15">
            <v>5</v>
          </cell>
          <cell r="W15">
            <v>1</v>
          </cell>
        </row>
        <row r="16">
          <cell r="T16">
            <v>0.2</v>
          </cell>
          <cell r="W16">
            <v>2</v>
          </cell>
        </row>
        <row r="17">
          <cell r="T17">
            <v>70</v>
          </cell>
          <cell r="W17">
            <v>12</v>
          </cell>
        </row>
        <row r="18">
          <cell r="T18">
            <v>8.5</v>
          </cell>
          <cell r="W18">
            <v>6.9</v>
          </cell>
        </row>
        <row r="19">
          <cell r="T19">
            <v>12.9351</v>
          </cell>
          <cell r="W19">
            <v>7.9</v>
          </cell>
        </row>
        <row r="20">
          <cell r="T20">
            <v>5.7382999999999997</v>
          </cell>
          <cell r="W20">
            <v>11.4</v>
          </cell>
        </row>
        <row r="21">
          <cell r="T21">
            <v>71.771100000000004</v>
          </cell>
          <cell r="W21">
            <v>11.4</v>
          </cell>
        </row>
        <row r="22">
          <cell r="W22">
            <v>18</v>
          </cell>
        </row>
        <row r="23">
          <cell r="W23">
            <v>1</v>
          </cell>
        </row>
        <row r="24">
          <cell r="W24">
            <v>2</v>
          </cell>
        </row>
        <row r="25">
          <cell r="W25">
            <v>5</v>
          </cell>
        </row>
        <row r="26">
          <cell r="W26">
            <v>5</v>
          </cell>
        </row>
        <row r="27">
          <cell r="W27">
            <v>2.44</v>
          </cell>
        </row>
        <row r="28">
          <cell r="W28">
            <v>2.44</v>
          </cell>
        </row>
        <row r="29">
          <cell r="W29">
            <v>3</v>
          </cell>
        </row>
        <row r="30">
          <cell r="W30">
            <v>3</v>
          </cell>
        </row>
        <row r="31">
          <cell r="W31">
            <v>2.4538000000000002</v>
          </cell>
        </row>
        <row r="32">
          <cell r="W32">
            <v>17.565999999999999</v>
          </cell>
        </row>
        <row r="33">
          <cell r="W33">
            <v>189.04259999999999</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2">
          <cell r="B2">
            <v>5</v>
          </cell>
          <cell r="E2">
            <v>1</v>
          </cell>
          <cell r="H2">
            <v>1</v>
          </cell>
          <cell r="K2">
            <v>1</v>
          </cell>
          <cell r="N2">
            <v>1</v>
          </cell>
          <cell r="Q2">
            <v>310235478.05778408</v>
          </cell>
          <cell r="T2">
            <v>508471.93442795402</v>
          </cell>
          <cell r="W2">
            <v>3197981.7271437394</v>
          </cell>
        </row>
        <row r="3">
          <cell r="B3">
            <v>5</v>
          </cell>
          <cell r="E3">
            <v>1</v>
          </cell>
          <cell r="H3">
            <v>1</v>
          </cell>
          <cell r="K3">
            <v>1</v>
          </cell>
          <cell r="N3">
            <v>1</v>
          </cell>
          <cell r="Q3">
            <v>5</v>
          </cell>
          <cell r="T3">
            <v>16.403103329458006</v>
          </cell>
          <cell r="W3">
            <v>9.4355742285493491</v>
          </cell>
        </row>
        <row r="4">
          <cell r="E4">
            <v>30</v>
          </cell>
          <cell r="H4">
            <v>30</v>
          </cell>
          <cell r="K4">
            <v>30</v>
          </cell>
          <cell r="N4">
            <v>30</v>
          </cell>
          <cell r="Q4">
            <v>11.32</v>
          </cell>
          <cell r="T4">
            <v>1350000</v>
          </cell>
          <cell r="W4">
            <v>1.5822450086592103E-5</v>
          </cell>
        </row>
        <row r="5">
          <cell r="B5">
            <v>2</v>
          </cell>
          <cell r="E5">
            <v>25</v>
          </cell>
          <cell r="H5">
            <v>50</v>
          </cell>
          <cell r="K5">
            <v>50</v>
          </cell>
          <cell r="N5">
            <v>50</v>
          </cell>
          <cell r="Q5">
            <v>0.28499999999999998</v>
          </cell>
          <cell r="T5">
            <v>650.35544785183583</v>
          </cell>
          <cell r="W5">
            <v>117536.20049101896</v>
          </cell>
        </row>
        <row r="6">
          <cell r="E6">
            <v>55</v>
          </cell>
          <cell r="H6">
            <v>55</v>
          </cell>
          <cell r="K6">
            <v>55</v>
          </cell>
          <cell r="N6">
            <v>75</v>
          </cell>
          <cell r="Q6">
            <v>0.25</v>
          </cell>
          <cell r="T6">
            <v>8</v>
          </cell>
          <cell r="W6">
            <v>282139.27938829322</v>
          </cell>
        </row>
        <row r="7">
          <cell r="H7">
            <v>5</v>
          </cell>
          <cell r="K7">
            <v>2</v>
          </cell>
          <cell r="N7">
            <v>3</v>
          </cell>
          <cell r="Q7">
            <v>57.143694778447667</v>
          </cell>
          <cell r="T7">
            <v>320.05695269028917</v>
          </cell>
          <cell r="W7">
            <v>1604.3679661535591</v>
          </cell>
        </row>
        <row r="8">
          <cell r="E8">
            <v>5</v>
          </cell>
          <cell r="H8">
            <v>0</v>
          </cell>
          <cell r="K8">
            <v>3</v>
          </cell>
          <cell r="N8">
            <v>25</v>
          </cell>
          <cell r="Q8">
            <v>5</v>
          </cell>
          <cell r="T8">
            <v>0.18647414445578231</v>
          </cell>
          <cell r="W8">
            <v>1699.7399999999998</v>
          </cell>
        </row>
        <row r="9">
          <cell r="N9">
            <v>5</v>
          </cell>
          <cell r="Q9">
            <v>15.0235</v>
          </cell>
          <cell r="T9">
            <v>4200</v>
          </cell>
          <cell r="W9">
            <v>29231.284567160626</v>
          </cell>
        </row>
        <row r="10">
          <cell r="N10">
            <v>0</v>
          </cell>
          <cell r="Q10">
            <v>18.252600000000001</v>
          </cell>
          <cell r="T10">
            <v>466.69138625005706</v>
          </cell>
          <cell r="W10">
            <v>20234.3</v>
          </cell>
        </row>
        <row r="11">
          <cell r="Q11">
            <v>207.33869999999999</v>
          </cell>
          <cell r="T11">
            <v>0.14224753452901739</v>
          </cell>
          <cell r="W11">
            <v>20.234999999999999</v>
          </cell>
        </row>
        <row r="12">
          <cell r="T12">
            <v>15</v>
          </cell>
          <cell r="W12">
            <v>20.234999999999999</v>
          </cell>
        </row>
        <row r="13">
          <cell r="T13">
            <v>20</v>
          </cell>
          <cell r="W13">
            <v>5</v>
          </cell>
        </row>
        <row r="14">
          <cell r="T14">
            <v>10</v>
          </cell>
          <cell r="W14">
            <v>5000</v>
          </cell>
        </row>
        <row r="15">
          <cell r="T15">
            <v>5</v>
          </cell>
          <cell r="W15">
            <v>5</v>
          </cell>
        </row>
        <row r="16">
          <cell r="T16">
            <v>0.15</v>
          </cell>
          <cell r="W16">
            <v>5</v>
          </cell>
        </row>
        <row r="17">
          <cell r="T17">
            <v>70</v>
          </cell>
          <cell r="W17">
            <v>5</v>
          </cell>
        </row>
        <row r="18">
          <cell r="T18">
            <v>5</v>
          </cell>
          <cell r="W18">
            <v>5</v>
          </cell>
        </row>
        <row r="19">
          <cell r="T19">
            <v>12.9351</v>
          </cell>
          <cell r="W19">
            <v>5</v>
          </cell>
        </row>
        <row r="20">
          <cell r="T20">
            <v>5.7382999999999997</v>
          </cell>
          <cell r="W20">
            <v>5</v>
          </cell>
        </row>
        <row r="21">
          <cell r="T21">
            <v>71.771100000000004</v>
          </cell>
          <cell r="W21">
            <v>5</v>
          </cell>
        </row>
        <row r="22">
          <cell r="W22">
            <v>5</v>
          </cell>
        </row>
        <row r="23">
          <cell r="W23">
            <v>5</v>
          </cell>
        </row>
        <row r="24">
          <cell r="W24">
            <v>5</v>
          </cell>
        </row>
        <row r="25">
          <cell r="W25">
            <v>5</v>
          </cell>
        </row>
        <row r="26">
          <cell r="W26">
            <v>5</v>
          </cell>
        </row>
        <row r="27">
          <cell r="W27">
            <v>5</v>
          </cell>
        </row>
        <row r="28">
          <cell r="W28">
            <v>5</v>
          </cell>
        </row>
        <row r="29">
          <cell r="W29">
            <v>5</v>
          </cell>
        </row>
        <row r="30">
          <cell r="W30">
            <v>5</v>
          </cell>
        </row>
        <row r="31">
          <cell r="W31">
            <v>2.4538000000000002</v>
          </cell>
        </row>
        <row r="32">
          <cell r="W32">
            <v>17.565999999999999</v>
          </cell>
        </row>
        <row r="33">
          <cell r="W33">
            <v>189.04259999999999</v>
          </cell>
        </row>
      </sheetData>
      <sheetData sheetId="14" refreshError="1"/>
      <sheetData sheetId="15" refreshError="1"/>
      <sheetData sheetId="16" refreshError="1"/>
      <sheetData sheetId="17" refreshError="1"/>
      <sheetData sheetId="1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RadSpec"/>
      <sheetName val="def_acf"/>
      <sheetName val="d"/>
      <sheetName val="Bv"/>
      <sheetName val="Irr"/>
      <sheetName val="dir"/>
      <sheetName val="b2s"/>
      <sheetName val="b2w"/>
      <sheetName val="res"/>
      <sheetName val="far"/>
      <sheetName val="rec"/>
      <sheetName val="sgw"/>
      <sheetName val="s_RadSpec"/>
      <sheetName val="s_Irr"/>
      <sheetName val="s_dir"/>
      <sheetName val="s_b2s"/>
      <sheetName val="s_b2w"/>
      <sheetName val="s_res"/>
      <sheetName val="s_far"/>
      <sheetName val="ss_rec"/>
      <sheetName val="ss_sgw"/>
      <sheetName val="ss"/>
      <sheetName val="up_RadSpec"/>
      <sheetName val="up_Bv"/>
      <sheetName val="up_Irr"/>
      <sheetName val="up_dir"/>
      <sheetName val="up_b2s"/>
      <sheetName val="up_b2w"/>
      <sheetName val="up_res"/>
      <sheetName val="up_far"/>
      <sheetName val="up_rec"/>
      <sheetName val="up_sgw"/>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4">
          <cell r="H4">
            <v>20</v>
          </cell>
        </row>
        <row r="8">
          <cell r="H8">
            <v>182.29166666666666</v>
          </cell>
        </row>
        <row r="20">
          <cell r="H20">
            <v>5</v>
          </cell>
        </row>
        <row r="21">
          <cell r="H21">
            <v>5</v>
          </cell>
        </row>
      </sheetData>
      <sheetData sheetId="23"/>
      <sheetData sheetId="24"/>
      <sheetData sheetId="25"/>
      <sheetData sheetId="26"/>
      <sheetData sheetId="27"/>
      <sheetData sheetId="28"/>
      <sheetData sheetId="29"/>
      <sheetData sheetId="30"/>
      <sheetData sheetId="31"/>
      <sheetData sheetId="3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ED156F-AB4F-45C1-A2B6-2175F2C40C13}">
  <dimension ref="B1:N26"/>
  <sheetViews>
    <sheetView tabSelected="1" workbookViewId="0">
      <pane xSplit="1" ySplit="2" topLeftCell="B3" activePane="bottomRight" state="frozen"/>
      <selection pane="topRight" activeCell="B1" sqref="B1"/>
      <selection pane="bottomLeft" activeCell="A3" sqref="A3"/>
      <selection pane="bottomRight" activeCell="B13" sqref="B13"/>
    </sheetView>
  </sheetViews>
  <sheetFormatPr defaultRowHeight="12.75"/>
  <cols>
    <col min="1" max="1" width="9.140625" style="10"/>
    <col min="2" max="2" width="151.85546875" style="10" bestFit="1" customWidth="1"/>
    <col min="3" max="257" width="9.140625" style="10"/>
    <col min="258" max="258" width="118.85546875" style="10" bestFit="1" customWidth="1"/>
    <col min="259" max="513" width="9.140625" style="10"/>
    <col min="514" max="514" width="118.85546875" style="10" bestFit="1" customWidth="1"/>
    <col min="515" max="769" width="9.140625" style="10"/>
    <col min="770" max="770" width="118.85546875" style="10" bestFit="1" customWidth="1"/>
    <col min="771" max="1025" width="9.140625" style="10"/>
    <col min="1026" max="1026" width="118.85546875" style="10" bestFit="1" customWidth="1"/>
    <col min="1027" max="1281" width="9.140625" style="10"/>
    <col min="1282" max="1282" width="118.85546875" style="10" bestFit="1" customWidth="1"/>
    <col min="1283" max="1537" width="9.140625" style="10"/>
    <col min="1538" max="1538" width="118.85546875" style="10" bestFit="1" customWidth="1"/>
    <col min="1539" max="1793" width="9.140625" style="10"/>
    <col min="1794" max="1794" width="118.85546875" style="10" bestFit="1" customWidth="1"/>
    <col min="1795" max="2049" width="9.140625" style="10"/>
    <col min="2050" max="2050" width="118.85546875" style="10" bestFit="1" customWidth="1"/>
    <col min="2051" max="2305" width="9.140625" style="10"/>
    <col min="2306" max="2306" width="118.85546875" style="10" bestFit="1" customWidth="1"/>
    <col min="2307" max="2561" width="9.140625" style="10"/>
    <col min="2562" max="2562" width="118.85546875" style="10" bestFit="1" customWidth="1"/>
    <col min="2563" max="2817" width="9.140625" style="10"/>
    <col min="2818" max="2818" width="118.85546875" style="10" bestFit="1" customWidth="1"/>
    <col min="2819" max="3073" width="9.140625" style="10"/>
    <col min="3074" max="3074" width="118.85546875" style="10" bestFit="1" customWidth="1"/>
    <col min="3075" max="3329" width="9.140625" style="10"/>
    <col min="3330" max="3330" width="118.85546875" style="10" bestFit="1" customWidth="1"/>
    <col min="3331" max="3585" width="9.140625" style="10"/>
    <col min="3586" max="3586" width="118.85546875" style="10" bestFit="1" customWidth="1"/>
    <col min="3587" max="3841" width="9.140625" style="10"/>
    <col min="3842" max="3842" width="118.85546875" style="10" bestFit="1" customWidth="1"/>
    <col min="3843" max="4097" width="9.140625" style="10"/>
    <col min="4098" max="4098" width="118.85546875" style="10" bestFit="1" customWidth="1"/>
    <col min="4099" max="4353" width="9.140625" style="10"/>
    <col min="4354" max="4354" width="118.85546875" style="10" bestFit="1" customWidth="1"/>
    <col min="4355" max="4609" width="9.140625" style="10"/>
    <col min="4610" max="4610" width="118.85546875" style="10" bestFit="1" customWidth="1"/>
    <col min="4611" max="4865" width="9.140625" style="10"/>
    <col min="4866" max="4866" width="118.85546875" style="10" bestFit="1" customWidth="1"/>
    <col min="4867" max="5121" width="9.140625" style="10"/>
    <col min="5122" max="5122" width="118.85546875" style="10" bestFit="1" customWidth="1"/>
    <col min="5123" max="5377" width="9.140625" style="10"/>
    <col min="5378" max="5378" width="118.85546875" style="10" bestFit="1" customWidth="1"/>
    <col min="5379" max="5633" width="9.140625" style="10"/>
    <col min="5634" max="5634" width="118.85546875" style="10" bestFit="1" customWidth="1"/>
    <col min="5635" max="5889" width="9.140625" style="10"/>
    <col min="5890" max="5890" width="118.85546875" style="10" bestFit="1" customWidth="1"/>
    <col min="5891" max="6145" width="9.140625" style="10"/>
    <col min="6146" max="6146" width="118.85546875" style="10" bestFit="1" customWidth="1"/>
    <col min="6147" max="6401" width="9.140625" style="10"/>
    <col min="6402" max="6402" width="118.85546875" style="10" bestFit="1" customWidth="1"/>
    <col min="6403" max="6657" width="9.140625" style="10"/>
    <col min="6658" max="6658" width="118.85546875" style="10" bestFit="1" customWidth="1"/>
    <col min="6659" max="6913" width="9.140625" style="10"/>
    <col min="6914" max="6914" width="118.85546875" style="10" bestFit="1" customWidth="1"/>
    <col min="6915" max="7169" width="9.140625" style="10"/>
    <col min="7170" max="7170" width="118.85546875" style="10" bestFit="1" customWidth="1"/>
    <col min="7171" max="7425" width="9.140625" style="10"/>
    <col min="7426" max="7426" width="118.85546875" style="10" bestFit="1" customWidth="1"/>
    <col min="7427" max="7681" width="9.140625" style="10"/>
    <col min="7682" max="7682" width="118.85546875" style="10" bestFit="1" customWidth="1"/>
    <col min="7683" max="7937" width="9.140625" style="10"/>
    <col min="7938" max="7938" width="118.85546875" style="10" bestFit="1" customWidth="1"/>
    <col min="7939" max="8193" width="9.140625" style="10"/>
    <col min="8194" max="8194" width="118.85546875" style="10" bestFit="1" customWidth="1"/>
    <col min="8195" max="8449" width="9.140625" style="10"/>
    <col min="8450" max="8450" width="118.85546875" style="10" bestFit="1" customWidth="1"/>
    <col min="8451" max="8705" width="9.140625" style="10"/>
    <col min="8706" max="8706" width="118.85546875" style="10" bestFit="1" customWidth="1"/>
    <col min="8707" max="8961" width="9.140625" style="10"/>
    <col min="8962" max="8962" width="118.85546875" style="10" bestFit="1" customWidth="1"/>
    <col min="8963" max="9217" width="9.140625" style="10"/>
    <col min="9218" max="9218" width="118.85546875" style="10" bestFit="1" customWidth="1"/>
    <col min="9219" max="9473" width="9.140625" style="10"/>
    <col min="9474" max="9474" width="118.85546875" style="10" bestFit="1" customWidth="1"/>
    <col min="9475" max="9729" width="9.140625" style="10"/>
    <col min="9730" max="9730" width="118.85546875" style="10" bestFit="1" customWidth="1"/>
    <col min="9731" max="9985" width="9.140625" style="10"/>
    <col min="9986" max="9986" width="118.85546875" style="10" bestFit="1" customWidth="1"/>
    <col min="9987" max="10241" width="9.140625" style="10"/>
    <col min="10242" max="10242" width="118.85546875" style="10" bestFit="1" customWidth="1"/>
    <col min="10243" max="10497" width="9.140625" style="10"/>
    <col min="10498" max="10498" width="118.85546875" style="10" bestFit="1" customWidth="1"/>
    <col min="10499" max="10753" width="9.140625" style="10"/>
    <col min="10754" max="10754" width="118.85546875" style="10" bestFit="1" customWidth="1"/>
    <col min="10755" max="11009" width="9.140625" style="10"/>
    <col min="11010" max="11010" width="118.85546875" style="10" bestFit="1" customWidth="1"/>
    <col min="11011" max="11265" width="9.140625" style="10"/>
    <col min="11266" max="11266" width="118.85546875" style="10" bestFit="1" customWidth="1"/>
    <col min="11267" max="11521" width="9.140625" style="10"/>
    <col min="11522" max="11522" width="118.85546875" style="10" bestFit="1" customWidth="1"/>
    <col min="11523" max="11777" width="9.140625" style="10"/>
    <col min="11778" max="11778" width="118.85546875" style="10" bestFit="1" customWidth="1"/>
    <col min="11779" max="12033" width="9.140625" style="10"/>
    <col min="12034" max="12034" width="118.85546875" style="10" bestFit="1" customWidth="1"/>
    <col min="12035" max="12289" width="9.140625" style="10"/>
    <col min="12290" max="12290" width="118.85546875" style="10" bestFit="1" customWidth="1"/>
    <col min="12291" max="12545" width="9.140625" style="10"/>
    <col min="12546" max="12546" width="118.85546875" style="10" bestFit="1" customWidth="1"/>
    <col min="12547" max="12801" width="9.140625" style="10"/>
    <col min="12802" max="12802" width="118.85546875" style="10" bestFit="1" customWidth="1"/>
    <col min="12803" max="13057" width="9.140625" style="10"/>
    <col min="13058" max="13058" width="118.85546875" style="10" bestFit="1" customWidth="1"/>
    <col min="13059" max="13313" width="9.140625" style="10"/>
    <col min="13314" max="13314" width="118.85546875" style="10" bestFit="1" customWidth="1"/>
    <col min="13315" max="13569" width="9.140625" style="10"/>
    <col min="13570" max="13570" width="118.85546875" style="10" bestFit="1" customWidth="1"/>
    <col min="13571" max="13825" width="9.140625" style="10"/>
    <col min="13826" max="13826" width="118.85546875" style="10" bestFit="1" customWidth="1"/>
    <col min="13827" max="14081" width="9.140625" style="10"/>
    <col min="14082" max="14082" width="118.85546875" style="10" bestFit="1" customWidth="1"/>
    <col min="14083" max="14337" width="9.140625" style="10"/>
    <col min="14338" max="14338" width="118.85546875" style="10" bestFit="1" customWidth="1"/>
    <col min="14339" max="14593" width="9.140625" style="10"/>
    <col min="14594" max="14594" width="118.85546875" style="10" bestFit="1" customWidth="1"/>
    <col min="14595" max="14849" width="9.140625" style="10"/>
    <col min="14850" max="14850" width="118.85546875" style="10" bestFit="1" customWidth="1"/>
    <col min="14851" max="15105" width="9.140625" style="10"/>
    <col min="15106" max="15106" width="118.85546875" style="10" bestFit="1" customWidth="1"/>
    <col min="15107" max="15361" width="9.140625" style="10"/>
    <col min="15362" max="15362" width="118.85546875" style="10" bestFit="1" customWidth="1"/>
    <col min="15363" max="15617" width="9.140625" style="10"/>
    <col min="15618" max="15618" width="118.85546875" style="10" bestFit="1" customWidth="1"/>
    <col min="15619" max="15873" width="9.140625" style="10"/>
    <col min="15874" max="15874" width="118.85546875" style="10" bestFit="1" customWidth="1"/>
    <col min="15875" max="16129" width="9.140625" style="10"/>
    <col min="16130" max="16130" width="118.85546875" style="10" bestFit="1" customWidth="1"/>
    <col min="16131" max="16384" width="9.140625" style="10"/>
  </cols>
  <sheetData>
    <row r="1" spans="2:14" ht="28.5" thickBot="1">
      <c r="B1" s="8" t="s">
        <v>511</v>
      </c>
      <c r="C1" s="9"/>
      <c r="D1" s="9"/>
      <c r="E1" s="9"/>
      <c r="F1" s="9"/>
      <c r="G1" s="9"/>
      <c r="H1" s="9"/>
      <c r="I1" s="9"/>
      <c r="J1" s="9"/>
      <c r="K1" s="9"/>
      <c r="L1" s="9"/>
      <c r="M1" s="9"/>
      <c r="N1" s="9"/>
    </row>
    <row r="2" spans="2:14" ht="48" thickBot="1">
      <c r="B2" s="11" t="s">
        <v>512</v>
      </c>
      <c r="C2" s="12"/>
      <c r="D2" s="12"/>
      <c r="E2" s="12"/>
      <c r="F2" s="12"/>
      <c r="G2" s="12"/>
      <c r="H2" s="12"/>
      <c r="I2" s="12"/>
      <c r="J2" s="12"/>
      <c r="K2" s="12"/>
      <c r="L2" s="12"/>
      <c r="M2" s="12"/>
      <c r="N2" s="12"/>
    </row>
    <row r="3" spans="2:14" ht="15">
      <c r="B3" s="12"/>
      <c r="C3" s="12"/>
      <c r="D3" s="12"/>
      <c r="E3" s="12"/>
      <c r="F3" s="12"/>
      <c r="G3" s="12"/>
      <c r="H3" s="12"/>
      <c r="I3" s="12"/>
      <c r="J3" s="12"/>
      <c r="K3" s="12"/>
      <c r="L3" s="12"/>
      <c r="M3" s="12"/>
      <c r="N3" s="12"/>
    </row>
    <row r="4" spans="2:14" ht="30.75">
      <c r="B4" s="13" t="s">
        <v>525</v>
      </c>
      <c r="C4" s="12"/>
      <c r="D4" s="12"/>
      <c r="E4" s="12"/>
      <c r="F4" s="12"/>
      <c r="G4" s="12"/>
      <c r="H4" s="12"/>
      <c r="I4" s="12"/>
      <c r="J4" s="12"/>
      <c r="K4" s="12"/>
      <c r="L4" s="12"/>
      <c r="M4" s="12"/>
      <c r="N4" s="12"/>
    </row>
    <row r="6" spans="2:14" ht="16.5" thickBot="1">
      <c r="B6" s="14" t="s">
        <v>513</v>
      </c>
    </row>
    <row r="7" spans="2:14" ht="30">
      <c r="B7" s="15" t="s">
        <v>526</v>
      </c>
      <c r="C7" s="16"/>
      <c r="D7" s="16"/>
      <c r="E7" s="16"/>
      <c r="F7" s="16"/>
      <c r="G7" s="16"/>
      <c r="H7" s="16"/>
      <c r="I7" s="16"/>
      <c r="J7" s="16"/>
      <c r="K7" s="16"/>
      <c r="L7" s="16"/>
      <c r="M7" s="16"/>
      <c r="N7" s="16"/>
    </row>
    <row r="8" spans="2:14" ht="15">
      <c r="B8" s="17"/>
    </row>
    <row r="9" spans="2:14" ht="14.25">
      <c r="B9" s="18" t="s">
        <v>553</v>
      </c>
    </row>
    <row r="10" spans="2:14" ht="14.25">
      <c r="B10" s="18" t="s">
        <v>521</v>
      </c>
    </row>
    <row r="11" spans="2:14" ht="14.25">
      <c r="B11" s="18" t="s">
        <v>522</v>
      </c>
    </row>
    <row r="12" spans="2:14" ht="14.25">
      <c r="B12" s="18" t="s">
        <v>523</v>
      </c>
    </row>
    <row r="13" spans="2:14" ht="14.25">
      <c r="B13" s="18"/>
    </row>
    <row r="14" spans="2:14" ht="14.25">
      <c r="B14" s="18" t="s">
        <v>545</v>
      </c>
    </row>
    <row r="15" spans="2:14" ht="15" thickBot="1">
      <c r="B15" s="45" t="s">
        <v>546</v>
      </c>
    </row>
    <row r="18" spans="2:2" ht="16.5" thickBot="1">
      <c r="B18" s="14" t="s">
        <v>514</v>
      </c>
    </row>
    <row r="19" spans="2:2">
      <c r="B19" s="19" t="s">
        <v>515</v>
      </c>
    </row>
    <row r="20" spans="2:2">
      <c r="B20" s="20" t="s">
        <v>516</v>
      </c>
    </row>
    <row r="21" spans="2:2">
      <c r="B21" s="21" t="s">
        <v>517</v>
      </c>
    </row>
    <row r="22" spans="2:2" ht="39" thickBot="1">
      <c r="B22" s="24" t="s">
        <v>518</v>
      </c>
    </row>
    <row r="23" spans="2:2">
      <c r="B23" s="22"/>
    </row>
    <row r="24" spans="2:2" ht="16.5" thickBot="1">
      <c r="B24" s="14" t="s">
        <v>519</v>
      </c>
    </row>
    <row r="25" spans="2:2">
      <c r="B25" s="25" t="s">
        <v>520</v>
      </c>
    </row>
    <row r="26" spans="2:2" s="23" customFormat="1" ht="26.25" thickBot="1">
      <c r="B26" s="26" t="s">
        <v>524</v>
      </c>
    </row>
  </sheetData>
  <sheetProtection algorithmName="SHA-512" hashValue="xzPl5VKmee63qr7YihnsuYaEbwCgXV1itNfJherECGCYztX4XTasCMgt1xCcaBMS65BWhsX0WJOtQWm9WoQ1KA==" saltValue="DMlK1x1AStm2E/ptQeysow==" spinCount="100000" sheet="1" objects="1" scenarios="1" formatColumns="0" formatRows="0"/>
  <pageMargins left="0.7" right="0.7" top="0.75" bottom="0.75" header="0.3" footer="0.3"/>
  <pageSetup orientation="portrait"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tint="-0.499984740745262"/>
  </sheetPr>
  <dimension ref="A1:R134"/>
  <sheetViews>
    <sheetView workbookViewId="0">
      <pane xSplit="2" ySplit="1" topLeftCell="C2" activePane="bottomRight" state="frozen"/>
      <selection activeCell="C2" sqref="C2"/>
      <selection pane="topRight" activeCell="C2" sqref="C2"/>
      <selection pane="bottomLeft" activeCell="C2" sqref="C2"/>
      <selection pane="bottomRight" activeCell="C2" sqref="C2"/>
    </sheetView>
  </sheetViews>
  <sheetFormatPr defaultRowHeight="15"/>
  <cols>
    <col min="1" max="1" width="12.5703125" style="2" bestFit="1" customWidth="1"/>
    <col min="2" max="2" width="8" style="2" bestFit="1" customWidth="1"/>
    <col min="3" max="3" width="15.7109375" style="2" bestFit="1" customWidth="1"/>
    <col min="4" max="4" width="18.5703125" style="2" bestFit="1" customWidth="1"/>
    <col min="5" max="5" width="18.42578125" style="2" bestFit="1" customWidth="1"/>
    <col min="6" max="6" width="15.85546875" style="2" bestFit="1" customWidth="1"/>
    <col min="7" max="7" width="17.28515625" style="2" bestFit="1" customWidth="1"/>
    <col min="8" max="8" width="17.140625" style="2" bestFit="1" customWidth="1"/>
    <col min="9" max="9" width="13.140625" style="2" bestFit="1" customWidth="1"/>
    <col min="10" max="11" width="14.85546875" style="2" bestFit="1" customWidth="1"/>
    <col min="12" max="12" width="16" style="2" bestFit="1" customWidth="1"/>
    <col min="13" max="13" width="13.42578125" style="2" bestFit="1" customWidth="1"/>
    <col min="14" max="14" width="13.140625" style="2" bestFit="1" customWidth="1"/>
    <col min="15" max="16" width="14.85546875" style="2" bestFit="1" customWidth="1"/>
    <col min="17" max="17" width="16" style="2" bestFit="1" customWidth="1"/>
    <col min="18" max="18" width="13.42578125" style="2" bestFit="1" customWidth="1"/>
    <col min="19" max="255" width="9.140625" style="2"/>
    <col min="256" max="256" width="15.42578125" style="2" bestFit="1" customWidth="1"/>
    <col min="257" max="257" width="11.140625" style="2" bestFit="1" customWidth="1"/>
    <col min="258" max="258" width="14.5703125" style="2" bestFit="1" customWidth="1"/>
    <col min="259" max="259" width="17.42578125" style="2" bestFit="1" customWidth="1"/>
    <col min="260" max="260" width="17.5703125" style="2" bestFit="1" customWidth="1"/>
    <col min="261" max="261" width="14.7109375" style="2" bestFit="1" customWidth="1"/>
    <col min="262" max="262" width="14.42578125" style="2" bestFit="1" customWidth="1"/>
    <col min="263" max="263" width="12.140625" style="2" bestFit="1" customWidth="1"/>
    <col min="264" max="264" width="12.42578125" style="2" bestFit="1" customWidth="1"/>
    <col min="265" max="266" width="13.85546875" style="2" bestFit="1" customWidth="1"/>
    <col min="267" max="267" width="14.85546875" style="2" bestFit="1" customWidth="1"/>
    <col min="268" max="268" width="12.140625" style="2" bestFit="1" customWidth="1"/>
    <col min="269" max="269" width="12.42578125" style="2" bestFit="1" customWidth="1"/>
    <col min="270" max="271" width="13.85546875" style="2" bestFit="1" customWidth="1"/>
    <col min="272" max="272" width="14.85546875" style="2" bestFit="1" customWidth="1"/>
    <col min="273" max="511" width="9.140625" style="2"/>
    <col min="512" max="512" width="15.42578125" style="2" bestFit="1" customWidth="1"/>
    <col min="513" max="513" width="11.140625" style="2" bestFit="1" customWidth="1"/>
    <col min="514" max="514" width="14.5703125" style="2" bestFit="1" customWidth="1"/>
    <col min="515" max="515" width="17.42578125" style="2" bestFit="1" customWidth="1"/>
    <col min="516" max="516" width="17.5703125" style="2" bestFit="1" customWidth="1"/>
    <col min="517" max="517" width="14.7109375" style="2" bestFit="1" customWidth="1"/>
    <col min="518" max="518" width="14.42578125" style="2" bestFit="1" customWidth="1"/>
    <col min="519" max="519" width="12.140625" style="2" bestFit="1" customWidth="1"/>
    <col min="520" max="520" width="12.42578125" style="2" bestFit="1" customWidth="1"/>
    <col min="521" max="522" width="13.85546875" style="2" bestFit="1" customWidth="1"/>
    <col min="523" max="523" width="14.85546875" style="2" bestFit="1" customWidth="1"/>
    <col min="524" max="524" width="12.140625" style="2" bestFit="1" customWidth="1"/>
    <col min="525" max="525" width="12.42578125" style="2" bestFit="1" customWidth="1"/>
    <col min="526" max="527" width="13.85546875" style="2" bestFit="1" customWidth="1"/>
    <col min="528" max="528" width="14.85546875" style="2" bestFit="1" customWidth="1"/>
    <col min="529" max="767" width="9.140625" style="2"/>
    <col min="768" max="768" width="15.42578125" style="2" bestFit="1" customWidth="1"/>
    <col min="769" max="769" width="11.140625" style="2" bestFit="1" customWidth="1"/>
    <col min="770" max="770" width="14.5703125" style="2" bestFit="1" customWidth="1"/>
    <col min="771" max="771" width="17.42578125" style="2" bestFit="1" customWidth="1"/>
    <col min="772" max="772" width="17.5703125" style="2" bestFit="1" customWidth="1"/>
    <col min="773" max="773" width="14.7109375" style="2" bestFit="1" customWidth="1"/>
    <col min="774" max="774" width="14.42578125" style="2" bestFit="1" customWidth="1"/>
    <col min="775" max="775" width="12.140625" style="2" bestFit="1" customWidth="1"/>
    <col min="776" max="776" width="12.42578125" style="2" bestFit="1" customWidth="1"/>
    <col min="777" max="778" width="13.85546875" style="2" bestFit="1" customWidth="1"/>
    <col min="779" max="779" width="14.85546875" style="2" bestFit="1" customWidth="1"/>
    <col min="780" max="780" width="12.140625" style="2" bestFit="1" customWidth="1"/>
    <col min="781" max="781" width="12.42578125" style="2" bestFit="1" customWidth="1"/>
    <col min="782" max="783" width="13.85546875" style="2" bestFit="1" customWidth="1"/>
    <col min="784" max="784" width="14.85546875" style="2" bestFit="1" customWidth="1"/>
    <col min="785" max="1023" width="9.140625" style="2"/>
    <col min="1024" max="1024" width="15.42578125" style="2" bestFit="1" customWidth="1"/>
    <col min="1025" max="1025" width="11.140625" style="2" bestFit="1" customWidth="1"/>
    <col min="1026" max="1026" width="14.5703125" style="2" bestFit="1" customWidth="1"/>
    <col min="1027" max="1027" width="17.42578125" style="2" bestFit="1" customWidth="1"/>
    <col min="1028" max="1028" width="17.5703125" style="2" bestFit="1" customWidth="1"/>
    <col min="1029" max="1029" width="14.7109375" style="2" bestFit="1" customWidth="1"/>
    <col min="1030" max="1030" width="14.42578125" style="2" bestFit="1" customWidth="1"/>
    <col min="1031" max="1031" width="12.140625" style="2" bestFit="1" customWidth="1"/>
    <col min="1032" max="1032" width="12.42578125" style="2" bestFit="1" customWidth="1"/>
    <col min="1033" max="1034" width="13.85546875" style="2" bestFit="1" customWidth="1"/>
    <col min="1035" max="1035" width="14.85546875" style="2" bestFit="1" customWidth="1"/>
    <col min="1036" max="1036" width="12.140625" style="2" bestFit="1" customWidth="1"/>
    <col min="1037" max="1037" width="12.42578125" style="2" bestFit="1" customWidth="1"/>
    <col min="1038" max="1039" width="13.85546875" style="2" bestFit="1" customWidth="1"/>
    <col min="1040" max="1040" width="14.85546875" style="2" bestFit="1" customWidth="1"/>
    <col min="1041" max="1279" width="9.140625" style="2"/>
    <col min="1280" max="1280" width="15.42578125" style="2" bestFit="1" customWidth="1"/>
    <col min="1281" max="1281" width="11.140625" style="2" bestFit="1" customWidth="1"/>
    <col min="1282" max="1282" width="14.5703125" style="2" bestFit="1" customWidth="1"/>
    <col min="1283" max="1283" width="17.42578125" style="2" bestFit="1" customWidth="1"/>
    <col min="1284" max="1284" width="17.5703125" style="2" bestFit="1" customWidth="1"/>
    <col min="1285" max="1285" width="14.7109375" style="2" bestFit="1" customWidth="1"/>
    <col min="1286" max="1286" width="14.42578125" style="2" bestFit="1" customWidth="1"/>
    <col min="1287" max="1287" width="12.140625" style="2" bestFit="1" customWidth="1"/>
    <col min="1288" max="1288" width="12.42578125" style="2" bestFit="1" customWidth="1"/>
    <col min="1289" max="1290" width="13.85546875" style="2" bestFit="1" customWidth="1"/>
    <col min="1291" max="1291" width="14.85546875" style="2" bestFit="1" customWidth="1"/>
    <col min="1292" max="1292" width="12.140625" style="2" bestFit="1" customWidth="1"/>
    <col min="1293" max="1293" width="12.42578125" style="2" bestFit="1" customWidth="1"/>
    <col min="1294" max="1295" width="13.85546875" style="2" bestFit="1" customWidth="1"/>
    <col min="1296" max="1296" width="14.85546875" style="2" bestFit="1" customWidth="1"/>
    <col min="1297" max="1535" width="9.140625" style="2"/>
    <col min="1536" max="1536" width="15.42578125" style="2" bestFit="1" customWidth="1"/>
    <col min="1537" max="1537" width="11.140625" style="2" bestFit="1" customWidth="1"/>
    <col min="1538" max="1538" width="14.5703125" style="2" bestFit="1" customWidth="1"/>
    <col min="1539" max="1539" width="17.42578125" style="2" bestFit="1" customWidth="1"/>
    <col min="1540" max="1540" width="17.5703125" style="2" bestFit="1" customWidth="1"/>
    <col min="1541" max="1541" width="14.7109375" style="2" bestFit="1" customWidth="1"/>
    <col min="1542" max="1542" width="14.42578125" style="2" bestFit="1" customWidth="1"/>
    <col min="1543" max="1543" width="12.140625" style="2" bestFit="1" customWidth="1"/>
    <col min="1544" max="1544" width="12.42578125" style="2" bestFit="1" customWidth="1"/>
    <col min="1545" max="1546" width="13.85546875" style="2" bestFit="1" customWidth="1"/>
    <col min="1547" max="1547" width="14.85546875" style="2" bestFit="1" customWidth="1"/>
    <col min="1548" max="1548" width="12.140625" style="2" bestFit="1" customWidth="1"/>
    <col min="1549" max="1549" width="12.42578125" style="2" bestFit="1" customWidth="1"/>
    <col min="1550" max="1551" width="13.85546875" style="2" bestFit="1" customWidth="1"/>
    <col min="1552" max="1552" width="14.85546875" style="2" bestFit="1" customWidth="1"/>
    <col min="1553" max="1791" width="9.140625" style="2"/>
    <col min="1792" max="1792" width="15.42578125" style="2" bestFit="1" customWidth="1"/>
    <col min="1793" max="1793" width="11.140625" style="2" bestFit="1" customWidth="1"/>
    <col min="1794" max="1794" width="14.5703125" style="2" bestFit="1" customWidth="1"/>
    <col min="1795" max="1795" width="17.42578125" style="2" bestFit="1" customWidth="1"/>
    <col min="1796" max="1796" width="17.5703125" style="2" bestFit="1" customWidth="1"/>
    <col min="1797" max="1797" width="14.7109375" style="2" bestFit="1" customWidth="1"/>
    <col min="1798" max="1798" width="14.42578125" style="2" bestFit="1" customWidth="1"/>
    <col min="1799" max="1799" width="12.140625" style="2" bestFit="1" customWidth="1"/>
    <col min="1800" max="1800" width="12.42578125" style="2" bestFit="1" customWidth="1"/>
    <col min="1801" max="1802" width="13.85546875" style="2" bestFit="1" customWidth="1"/>
    <col min="1803" max="1803" width="14.85546875" style="2" bestFit="1" customWidth="1"/>
    <col min="1804" max="1804" width="12.140625" style="2" bestFit="1" customWidth="1"/>
    <col min="1805" max="1805" width="12.42578125" style="2" bestFit="1" customWidth="1"/>
    <col min="1806" max="1807" width="13.85546875" style="2" bestFit="1" customWidth="1"/>
    <col min="1808" max="1808" width="14.85546875" style="2" bestFit="1" customWidth="1"/>
    <col min="1809" max="2047" width="9.140625" style="2"/>
    <col min="2048" max="2048" width="15.42578125" style="2" bestFit="1" customWidth="1"/>
    <col min="2049" max="2049" width="11.140625" style="2" bestFit="1" customWidth="1"/>
    <col min="2050" max="2050" width="14.5703125" style="2" bestFit="1" customWidth="1"/>
    <col min="2051" max="2051" width="17.42578125" style="2" bestFit="1" customWidth="1"/>
    <col min="2052" max="2052" width="17.5703125" style="2" bestFit="1" customWidth="1"/>
    <col min="2053" max="2053" width="14.7109375" style="2" bestFit="1" customWidth="1"/>
    <col min="2054" max="2054" width="14.42578125" style="2" bestFit="1" customWidth="1"/>
    <col min="2055" max="2055" width="12.140625" style="2" bestFit="1" customWidth="1"/>
    <col min="2056" max="2056" width="12.42578125" style="2" bestFit="1" customWidth="1"/>
    <col min="2057" max="2058" width="13.85546875" style="2" bestFit="1" customWidth="1"/>
    <col min="2059" max="2059" width="14.85546875" style="2" bestFit="1" customWidth="1"/>
    <col min="2060" max="2060" width="12.140625" style="2" bestFit="1" customWidth="1"/>
    <col min="2061" max="2061" width="12.42578125" style="2" bestFit="1" customWidth="1"/>
    <col min="2062" max="2063" width="13.85546875" style="2" bestFit="1" customWidth="1"/>
    <col min="2064" max="2064" width="14.85546875" style="2" bestFit="1" customWidth="1"/>
    <col min="2065" max="2303" width="9.140625" style="2"/>
    <col min="2304" max="2304" width="15.42578125" style="2" bestFit="1" customWidth="1"/>
    <col min="2305" max="2305" width="11.140625" style="2" bestFit="1" customWidth="1"/>
    <col min="2306" max="2306" width="14.5703125" style="2" bestFit="1" customWidth="1"/>
    <col min="2307" max="2307" width="17.42578125" style="2" bestFit="1" customWidth="1"/>
    <col min="2308" max="2308" width="17.5703125" style="2" bestFit="1" customWidth="1"/>
    <col min="2309" max="2309" width="14.7109375" style="2" bestFit="1" customWidth="1"/>
    <col min="2310" max="2310" width="14.42578125" style="2" bestFit="1" customWidth="1"/>
    <col min="2311" max="2311" width="12.140625" style="2" bestFit="1" customWidth="1"/>
    <col min="2312" max="2312" width="12.42578125" style="2" bestFit="1" customWidth="1"/>
    <col min="2313" max="2314" width="13.85546875" style="2" bestFit="1" customWidth="1"/>
    <col min="2315" max="2315" width="14.85546875" style="2" bestFit="1" customWidth="1"/>
    <col min="2316" max="2316" width="12.140625" style="2" bestFit="1" customWidth="1"/>
    <col min="2317" max="2317" width="12.42578125" style="2" bestFit="1" customWidth="1"/>
    <col min="2318" max="2319" width="13.85546875" style="2" bestFit="1" customWidth="1"/>
    <col min="2320" max="2320" width="14.85546875" style="2" bestFit="1" customWidth="1"/>
    <col min="2321" max="2559" width="9.140625" style="2"/>
    <col min="2560" max="2560" width="15.42578125" style="2" bestFit="1" customWidth="1"/>
    <col min="2561" max="2561" width="11.140625" style="2" bestFit="1" customWidth="1"/>
    <col min="2562" max="2562" width="14.5703125" style="2" bestFit="1" customWidth="1"/>
    <col min="2563" max="2563" width="17.42578125" style="2" bestFit="1" customWidth="1"/>
    <col min="2564" max="2564" width="17.5703125" style="2" bestFit="1" customWidth="1"/>
    <col min="2565" max="2565" width="14.7109375" style="2" bestFit="1" customWidth="1"/>
    <col min="2566" max="2566" width="14.42578125" style="2" bestFit="1" customWidth="1"/>
    <col min="2567" max="2567" width="12.140625" style="2" bestFit="1" customWidth="1"/>
    <col min="2568" max="2568" width="12.42578125" style="2" bestFit="1" customWidth="1"/>
    <col min="2569" max="2570" width="13.85546875" style="2" bestFit="1" customWidth="1"/>
    <col min="2571" max="2571" width="14.85546875" style="2" bestFit="1" customWidth="1"/>
    <col min="2572" max="2572" width="12.140625" style="2" bestFit="1" customWidth="1"/>
    <col min="2573" max="2573" width="12.42578125" style="2" bestFit="1" customWidth="1"/>
    <col min="2574" max="2575" width="13.85546875" style="2" bestFit="1" customWidth="1"/>
    <col min="2576" max="2576" width="14.85546875" style="2" bestFit="1" customWidth="1"/>
    <col min="2577" max="2815" width="9.140625" style="2"/>
    <col min="2816" max="2816" width="15.42578125" style="2" bestFit="1" customWidth="1"/>
    <col min="2817" max="2817" width="11.140625" style="2" bestFit="1" customWidth="1"/>
    <col min="2818" max="2818" width="14.5703125" style="2" bestFit="1" customWidth="1"/>
    <col min="2819" max="2819" width="17.42578125" style="2" bestFit="1" customWidth="1"/>
    <col min="2820" max="2820" width="17.5703125" style="2" bestFit="1" customWidth="1"/>
    <col min="2821" max="2821" width="14.7109375" style="2" bestFit="1" customWidth="1"/>
    <col min="2822" max="2822" width="14.42578125" style="2" bestFit="1" customWidth="1"/>
    <col min="2823" max="2823" width="12.140625" style="2" bestFit="1" customWidth="1"/>
    <col min="2824" max="2824" width="12.42578125" style="2" bestFit="1" customWidth="1"/>
    <col min="2825" max="2826" width="13.85546875" style="2" bestFit="1" customWidth="1"/>
    <col min="2827" max="2827" width="14.85546875" style="2" bestFit="1" customWidth="1"/>
    <col min="2828" max="2828" width="12.140625" style="2" bestFit="1" customWidth="1"/>
    <col min="2829" max="2829" width="12.42578125" style="2" bestFit="1" customWidth="1"/>
    <col min="2830" max="2831" width="13.85546875" style="2" bestFit="1" customWidth="1"/>
    <col min="2832" max="2832" width="14.85546875" style="2" bestFit="1" customWidth="1"/>
    <col min="2833" max="3071" width="9.140625" style="2"/>
    <col min="3072" max="3072" width="15.42578125" style="2" bestFit="1" customWidth="1"/>
    <col min="3073" max="3073" width="11.140625" style="2" bestFit="1" customWidth="1"/>
    <col min="3074" max="3074" width="14.5703125" style="2" bestFit="1" customWidth="1"/>
    <col min="3075" max="3075" width="17.42578125" style="2" bestFit="1" customWidth="1"/>
    <col min="3076" max="3076" width="17.5703125" style="2" bestFit="1" customWidth="1"/>
    <col min="3077" max="3077" width="14.7109375" style="2" bestFit="1" customWidth="1"/>
    <col min="3078" max="3078" width="14.42578125" style="2" bestFit="1" customWidth="1"/>
    <col min="3079" max="3079" width="12.140625" style="2" bestFit="1" customWidth="1"/>
    <col min="3080" max="3080" width="12.42578125" style="2" bestFit="1" customWidth="1"/>
    <col min="3081" max="3082" width="13.85546875" style="2" bestFit="1" customWidth="1"/>
    <col min="3083" max="3083" width="14.85546875" style="2" bestFit="1" customWidth="1"/>
    <col min="3084" max="3084" width="12.140625" style="2" bestFit="1" customWidth="1"/>
    <col min="3085" max="3085" width="12.42578125" style="2" bestFit="1" customWidth="1"/>
    <col min="3086" max="3087" width="13.85546875" style="2" bestFit="1" customWidth="1"/>
    <col min="3088" max="3088" width="14.85546875" style="2" bestFit="1" customWidth="1"/>
    <col min="3089" max="3327" width="9.140625" style="2"/>
    <col min="3328" max="3328" width="15.42578125" style="2" bestFit="1" customWidth="1"/>
    <col min="3329" max="3329" width="11.140625" style="2" bestFit="1" customWidth="1"/>
    <col min="3330" max="3330" width="14.5703125" style="2" bestFit="1" customWidth="1"/>
    <col min="3331" max="3331" width="17.42578125" style="2" bestFit="1" customWidth="1"/>
    <col min="3332" max="3332" width="17.5703125" style="2" bestFit="1" customWidth="1"/>
    <col min="3333" max="3333" width="14.7109375" style="2" bestFit="1" customWidth="1"/>
    <col min="3334" max="3334" width="14.42578125" style="2" bestFit="1" customWidth="1"/>
    <col min="3335" max="3335" width="12.140625" style="2" bestFit="1" customWidth="1"/>
    <col min="3336" max="3336" width="12.42578125" style="2" bestFit="1" customWidth="1"/>
    <col min="3337" max="3338" width="13.85546875" style="2" bestFit="1" customWidth="1"/>
    <col min="3339" max="3339" width="14.85546875" style="2" bestFit="1" customWidth="1"/>
    <col min="3340" max="3340" width="12.140625" style="2" bestFit="1" customWidth="1"/>
    <col min="3341" max="3341" width="12.42578125" style="2" bestFit="1" customWidth="1"/>
    <col min="3342" max="3343" width="13.85546875" style="2" bestFit="1" customWidth="1"/>
    <col min="3344" max="3344" width="14.85546875" style="2" bestFit="1" customWidth="1"/>
    <col min="3345" max="3583" width="9.140625" style="2"/>
    <col min="3584" max="3584" width="15.42578125" style="2" bestFit="1" customWidth="1"/>
    <col min="3585" max="3585" width="11.140625" style="2" bestFit="1" customWidth="1"/>
    <col min="3586" max="3586" width="14.5703125" style="2" bestFit="1" customWidth="1"/>
    <col min="3587" max="3587" width="17.42578125" style="2" bestFit="1" customWidth="1"/>
    <col min="3588" max="3588" width="17.5703125" style="2" bestFit="1" customWidth="1"/>
    <col min="3589" max="3589" width="14.7109375" style="2" bestFit="1" customWidth="1"/>
    <col min="3590" max="3590" width="14.42578125" style="2" bestFit="1" customWidth="1"/>
    <col min="3591" max="3591" width="12.140625" style="2" bestFit="1" customWidth="1"/>
    <col min="3592" max="3592" width="12.42578125" style="2" bestFit="1" customWidth="1"/>
    <col min="3593" max="3594" width="13.85546875" style="2" bestFit="1" customWidth="1"/>
    <col min="3595" max="3595" width="14.85546875" style="2" bestFit="1" customWidth="1"/>
    <col min="3596" max="3596" width="12.140625" style="2" bestFit="1" customWidth="1"/>
    <col min="3597" max="3597" width="12.42578125" style="2" bestFit="1" customWidth="1"/>
    <col min="3598" max="3599" width="13.85546875" style="2" bestFit="1" customWidth="1"/>
    <col min="3600" max="3600" width="14.85546875" style="2" bestFit="1" customWidth="1"/>
    <col min="3601" max="3839" width="9.140625" style="2"/>
    <col min="3840" max="3840" width="15.42578125" style="2" bestFit="1" customWidth="1"/>
    <col min="3841" max="3841" width="11.140625" style="2" bestFit="1" customWidth="1"/>
    <col min="3842" max="3842" width="14.5703125" style="2" bestFit="1" customWidth="1"/>
    <col min="3843" max="3843" width="17.42578125" style="2" bestFit="1" customWidth="1"/>
    <col min="3844" max="3844" width="17.5703125" style="2" bestFit="1" customWidth="1"/>
    <col min="3845" max="3845" width="14.7109375" style="2" bestFit="1" customWidth="1"/>
    <col min="3846" max="3846" width="14.42578125" style="2" bestFit="1" customWidth="1"/>
    <col min="3847" max="3847" width="12.140625" style="2" bestFit="1" customWidth="1"/>
    <col min="3848" max="3848" width="12.42578125" style="2" bestFit="1" customWidth="1"/>
    <col min="3849" max="3850" width="13.85546875" style="2" bestFit="1" customWidth="1"/>
    <col min="3851" max="3851" width="14.85546875" style="2" bestFit="1" customWidth="1"/>
    <col min="3852" max="3852" width="12.140625" style="2" bestFit="1" customWidth="1"/>
    <col min="3853" max="3853" width="12.42578125" style="2" bestFit="1" customWidth="1"/>
    <col min="3854" max="3855" width="13.85546875" style="2" bestFit="1" customWidth="1"/>
    <col min="3856" max="3856" width="14.85546875" style="2" bestFit="1" customWidth="1"/>
    <col min="3857" max="4095" width="9.140625" style="2"/>
    <col min="4096" max="4096" width="15.42578125" style="2" bestFit="1" customWidth="1"/>
    <col min="4097" max="4097" width="11.140625" style="2" bestFit="1" customWidth="1"/>
    <col min="4098" max="4098" width="14.5703125" style="2" bestFit="1" customWidth="1"/>
    <col min="4099" max="4099" width="17.42578125" style="2" bestFit="1" customWidth="1"/>
    <col min="4100" max="4100" width="17.5703125" style="2" bestFit="1" customWidth="1"/>
    <col min="4101" max="4101" width="14.7109375" style="2" bestFit="1" customWidth="1"/>
    <col min="4102" max="4102" width="14.42578125" style="2" bestFit="1" customWidth="1"/>
    <col min="4103" max="4103" width="12.140625" style="2" bestFit="1" customWidth="1"/>
    <col min="4104" max="4104" width="12.42578125" style="2" bestFit="1" customWidth="1"/>
    <col min="4105" max="4106" width="13.85546875" style="2" bestFit="1" customWidth="1"/>
    <col min="4107" max="4107" width="14.85546875" style="2" bestFit="1" customWidth="1"/>
    <col min="4108" max="4108" width="12.140625" style="2" bestFit="1" customWidth="1"/>
    <col min="4109" max="4109" width="12.42578125" style="2" bestFit="1" customWidth="1"/>
    <col min="4110" max="4111" width="13.85546875" style="2" bestFit="1" customWidth="1"/>
    <col min="4112" max="4112" width="14.85546875" style="2" bestFit="1" customWidth="1"/>
    <col min="4113" max="4351" width="9.140625" style="2"/>
    <col min="4352" max="4352" width="15.42578125" style="2" bestFit="1" customWidth="1"/>
    <col min="4353" max="4353" width="11.140625" style="2" bestFit="1" customWidth="1"/>
    <col min="4354" max="4354" width="14.5703125" style="2" bestFit="1" customWidth="1"/>
    <col min="4355" max="4355" width="17.42578125" style="2" bestFit="1" customWidth="1"/>
    <col min="4356" max="4356" width="17.5703125" style="2" bestFit="1" customWidth="1"/>
    <col min="4357" max="4357" width="14.7109375" style="2" bestFit="1" customWidth="1"/>
    <col min="4358" max="4358" width="14.42578125" style="2" bestFit="1" customWidth="1"/>
    <col min="4359" max="4359" width="12.140625" style="2" bestFit="1" customWidth="1"/>
    <col min="4360" max="4360" width="12.42578125" style="2" bestFit="1" customWidth="1"/>
    <col min="4361" max="4362" width="13.85546875" style="2" bestFit="1" customWidth="1"/>
    <col min="4363" max="4363" width="14.85546875" style="2" bestFit="1" customWidth="1"/>
    <col min="4364" max="4364" width="12.140625" style="2" bestFit="1" customWidth="1"/>
    <col min="4365" max="4365" width="12.42578125" style="2" bestFit="1" customWidth="1"/>
    <col min="4366" max="4367" width="13.85546875" style="2" bestFit="1" customWidth="1"/>
    <col min="4368" max="4368" width="14.85546875" style="2" bestFit="1" customWidth="1"/>
    <col min="4369" max="4607" width="9.140625" style="2"/>
    <col min="4608" max="4608" width="15.42578125" style="2" bestFit="1" customWidth="1"/>
    <col min="4609" max="4609" width="11.140625" style="2" bestFit="1" customWidth="1"/>
    <col min="4610" max="4610" width="14.5703125" style="2" bestFit="1" customWidth="1"/>
    <col min="4611" max="4611" width="17.42578125" style="2" bestFit="1" customWidth="1"/>
    <col min="4612" max="4612" width="17.5703125" style="2" bestFit="1" customWidth="1"/>
    <col min="4613" max="4613" width="14.7109375" style="2" bestFit="1" customWidth="1"/>
    <col min="4614" max="4614" width="14.42578125" style="2" bestFit="1" customWidth="1"/>
    <col min="4615" max="4615" width="12.140625" style="2" bestFit="1" customWidth="1"/>
    <col min="4616" max="4616" width="12.42578125" style="2" bestFit="1" customWidth="1"/>
    <col min="4617" max="4618" width="13.85546875" style="2" bestFit="1" customWidth="1"/>
    <col min="4619" max="4619" width="14.85546875" style="2" bestFit="1" customWidth="1"/>
    <col min="4620" max="4620" width="12.140625" style="2" bestFit="1" customWidth="1"/>
    <col min="4621" max="4621" width="12.42578125" style="2" bestFit="1" customWidth="1"/>
    <col min="4622" max="4623" width="13.85546875" style="2" bestFit="1" customWidth="1"/>
    <col min="4624" max="4624" width="14.85546875" style="2" bestFit="1" customWidth="1"/>
    <col min="4625" max="4863" width="9.140625" style="2"/>
    <col min="4864" max="4864" width="15.42578125" style="2" bestFit="1" customWidth="1"/>
    <col min="4865" max="4865" width="11.140625" style="2" bestFit="1" customWidth="1"/>
    <col min="4866" max="4866" width="14.5703125" style="2" bestFit="1" customWidth="1"/>
    <col min="4867" max="4867" width="17.42578125" style="2" bestFit="1" customWidth="1"/>
    <col min="4868" max="4868" width="17.5703125" style="2" bestFit="1" customWidth="1"/>
    <col min="4869" max="4869" width="14.7109375" style="2" bestFit="1" customWidth="1"/>
    <col min="4870" max="4870" width="14.42578125" style="2" bestFit="1" customWidth="1"/>
    <col min="4871" max="4871" width="12.140625" style="2" bestFit="1" customWidth="1"/>
    <col min="4872" max="4872" width="12.42578125" style="2" bestFit="1" customWidth="1"/>
    <col min="4873" max="4874" width="13.85546875" style="2" bestFit="1" customWidth="1"/>
    <col min="4875" max="4875" width="14.85546875" style="2" bestFit="1" customWidth="1"/>
    <col min="4876" max="4876" width="12.140625" style="2" bestFit="1" customWidth="1"/>
    <col min="4877" max="4877" width="12.42578125" style="2" bestFit="1" customWidth="1"/>
    <col min="4878" max="4879" width="13.85546875" style="2" bestFit="1" customWidth="1"/>
    <col min="4880" max="4880" width="14.85546875" style="2" bestFit="1" customWidth="1"/>
    <col min="4881" max="5119" width="9.140625" style="2"/>
    <col min="5120" max="5120" width="15.42578125" style="2" bestFit="1" customWidth="1"/>
    <col min="5121" max="5121" width="11.140625" style="2" bestFit="1" customWidth="1"/>
    <col min="5122" max="5122" width="14.5703125" style="2" bestFit="1" customWidth="1"/>
    <col min="5123" max="5123" width="17.42578125" style="2" bestFit="1" customWidth="1"/>
    <col min="5124" max="5124" width="17.5703125" style="2" bestFit="1" customWidth="1"/>
    <col min="5125" max="5125" width="14.7109375" style="2" bestFit="1" customWidth="1"/>
    <col min="5126" max="5126" width="14.42578125" style="2" bestFit="1" customWidth="1"/>
    <col min="5127" max="5127" width="12.140625" style="2" bestFit="1" customWidth="1"/>
    <col min="5128" max="5128" width="12.42578125" style="2" bestFit="1" customWidth="1"/>
    <col min="5129" max="5130" width="13.85546875" style="2" bestFit="1" customWidth="1"/>
    <col min="5131" max="5131" width="14.85546875" style="2" bestFit="1" customWidth="1"/>
    <col min="5132" max="5132" width="12.140625" style="2" bestFit="1" customWidth="1"/>
    <col min="5133" max="5133" width="12.42578125" style="2" bestFit="1" customWidth="1"/>
    <col min="5134" max="5135" width="13.85546875" style="2" bestFit="1" customWidth="1"/>
    <col min="5136" max="5136" width="14.85546875" style="2" bestFit="1" customWidth="1"/>
    <col min="5137" max="5375" width="9.140625" style="2"/>
    <col min="5376" max="5376" width="15.42578125" style="2" bestFit="1" customWidth="1"/>
    <col min="5377" max="5377" width="11.140625" style="2" bestFit="1" customWidth="1"/>
    <col min="5378" max="5378" width="14.5703125" style="2" bestFit="1" customWidth="1"/>
    <col min="5379" max="5379" width="17.42578125" style="2" bestFit="1" customWidth="1"/>
    <col min="5380" max="5380" width="17.5703125" style="2" bestFit="1" customWidth="1"/>
    <col min="5381" max="5381" width="14.7109375" style="2" bestFit="1" customWidth="1"/>
    <col min="5382" max="5382" width="14.42578125" style="2" bestFit="1" customWidth="1"/>
    <col min="5383" max="5383" width="12.140625" style="2" bestFit="1" customWidth="1"/>
    <col min="5384" max="5384" width="12.42578125" style="2" bestFit="1" customWidth="1"/>
    <col min="5385" max="5386" width="13.85546875" style="2" bestFit="1" customWidth="1"/>
    <col min="5387" max="5387" width="14.85546875" style="2" bestFit="1" customWidth="1"/>
    <col min="5388" max="5388" width="12.140625" style="2" bestFit="1" customWidth="1"/>
    <col min="5389" max="5389" width="12.42578125" style="2" bestFit="1" customWidth="1"/>
    <col min="5390" max="5391" width="13.85546875" style="2" bestFit="1" customWidth="1"/>
    <col min="5392" max="5392" width="14.85546875" style="2" bestFit="1" customWidth="1"/>
    <col min="5393" max="5631" width="9.140625" style="2"/>
    <col min="5632" max="5632" width="15.42578125" style="2" bestFit="1" customWidth="1"/>
    <col min="5633" max="5633" width="11.140625" style="2" bestFit="1" customWidth="1"/>
    <col min="5634" max="5634" width="14.5703125" style="2" bestFit="1" customWidth="1"/>
    <col min="5635" max="5635" width="17.42578125" style="2" bestFit="1" customWidth="1"/>
    <col min="5636" max="5636" width="17.5703125" style="2" bestFit="1" customWidth="1"/>
    <col min="5637" max="5637" width="14.7109375" style="2" bestFit="1" customWidth="1"/>
    <col min="5638" max="5638" width="14.42578125" style="2" bestFit="1" customWidth="1"/>
    <col min="5639" max="5639" width="12.140625" style="2" bestFit="1" customWidth="1"/>
    <col min="5640" max="5640" width="12.42578125" style="2" bestFit="1" customWidth="1"/>
    <col min="5641" max="5642" width="13.85546875" style="2" bestFit="1" customWidth="1"/>
    <col min="5643" max="5643" width="14.85546875" style="2" bestFit="1" customWidth="1"/>
    <col min="5644" max="5644" width="12.140625" style="2" bestFit="1" customWidth="1"/>
    <col min="5645" max="5645" width="12.42578125" style="2" bestFit="1" customWidth="1"/>
    <col min="5646" max="5647" width="13.85546875" style="2" bestFit="1" customWidth="1"/>
    <col min="5648" max="5648" width="14.85546875" style="2" bestFit="1" customWidth="1"/>
    <col min="5649" max="5887" width="9.140625" style="2"/>
    <col min="5888" max="5888" width="15.42578125" style="2" bestFit="1" customWidth="1"/>
    <col min="5889" max="5889" width="11.140625" style="2" bestFit="1" customWidth="1"/>
    <col min="5890" max="5890" width="14.5703125" style="2" bestFit="1" customWidth="1"/>
    <col min="5891" max="5891" width="17.42578125" style="2" bestFit="1" customWidth="1"/>
    <col min="5892" max="5892" width="17.5703125" style="2" bestFit="1" customWidth="1"/>
    <col min="5893" max="5893" width="14.7109375" style="2" bestFit="1" customWidth="1"/>
    <col min="5894" max="5894" width="14.42578125" style="2" bestFit="1" customWidth="1"/>
    <col min="5895" max="5895" width="12.140625" style="2" bestFit="1" customWidth="1"/>
    <col min="5896" max="5896" width="12.42578125" style="2" bestFit="1" customWidth="1"/>
    <col min="5897" max="5898" width="13.85546875" style="2" bestFit="1" customWidth="1"/>
    <col min="5899" max="5899" width="14.85546875" style="2" bestFit="1" customWidth="1"/>
    <col min="5900" max="5900" width="12.140625" style="2" bestFit="1" customWidth="1"/>
    <col min="5901" max="5901" width="12.42578125" style="2" bestFit="1" customWidth="1"/>
    <col min="5902" max="5903" width="13.85546875" style="2" bestFit="1" customWidth="1"/>
    <col min="5904" max="5904" width="14.85546875" style="2" bestFit="1" customWidth="1"/>
    <col min="5905" max="6143" width="9.140625" style="2"/>
    <col min="6144" max="6144" width="15.42578125" style="2" bestFit="1" customWidth="1"/>
    <col min="6145" max="6145" width="11.140625" style="2" bestFit="1" customWidth="1"/>
    <col min="6146" max="6146" width="14.5703125" style="2" bestFit="1" customWidth="1"/>
    <col min="6147" max="6147" width="17.42578125" style="2" bestFit="1" customWidth="1"/>
    <col min="6148" max="6148" width="17.5703125" style="2" bestFit="1" customWidth="1"/>
    <col min="6149" max="6149" width="14.7109375" style="2" bestFit="1" customWidth="1"/>
    <col min="6150" max="6150" width="14.42578125" style="2" bestFit="1" customWidth="1"/>
    <col min="6151" max="6151" width="12.140625" style="2" bestFit="1" customWidth="1"/>
    <col min="6152" max="6152" width="12.42578125" style="2" bestFit="1" customWidth="1"/>
    <col min="6153" max="6154" width="13.85546875" style="2" bestFit="1" customWidth="1"/>
    <col min="6155" max="6155" width="14.85546875" style="2" bestFit="1" customWidth="1"/>
    <col min="6156" max="6156" width="12.140625" style="2" bestFit="1" customWidth="1"/>
    <col min="6157" max="6157" width="12.42578125" style="2" bestFit="1" customWidth="1"/>
    <col min="6158" max="6159" width="13.85546875" style="2" bestFit="1" customWidth="1"/>
    <col min="6160" max="6160" width="14.85546875" style="2" bestFit="1" customWidth="1"/>
    <col min="6161" max="6399" width="9.140625" style="2"/>
    <col min="6400" max="6400" width="15.42578125" style="2" bestFit="1" customWidth="1"/>
    <col min="6401" max="6401" width="11.140625" style="2" bestFit="1" customWidth="1"/>
    <col min="6402" max="6402" width="14.5703125" style="2" bestFit="1" customWidth="1"/>
    <col min="6403" max="6403" width="17.42578125" style="2" bestFit="1" customWidth="1"/>
    <col min="6404" max="6404" width="17.5703125" style="2" bestFit="1" customWidth="1"/>
    <col min="6405" max="6405" width="14.7109375" style="2" bestFit="1" customWidth="1"/>
    <col min="6406" max="6406" width="14.42578125" style="2" bestFit="1" customWidth="1"/>
    <col min="6407" max="6407" width="12.140625" style="2" bestFit="1" customWidth="1"/>
    <col min="6408" max="6408" width="12.42578125" style="2" bestFit="1" customWidth="1"/>
    <col min="6409" max="6410" width="13.85546875" style="2" bestFit="1" customWidth="1"/>
    <col min="6411" max="6411" width="14.85546875" style="2" bestFit="1" customWidth="1"/>
    <col min="6412" max="6412" width="12.140625" style="2" bestFit="1" customWidth="1"/>
    <col min="6413" max="6413" width="12.42578125" style="2" bestFit="1" customWidth="1"/>
    <col min="6414" max="6415" width="13.85546875" style="2" bestFit="1" customWidth="1"/>
    <col min="6416" max="6416" width="14.85546875" style="2" bestFit="1" customWidth="1"/>
    <col min="6417" max="6655" width="9.140625" style="2"/>
    <col min="6656" max="6656" width="15.42578125" style="2" bestFit="1" customWidth="1"/>
    <col min="6657" max="6657" width="11.140625" style="2" bestFit="1" customWidth="1"/>
    <col min="6658" max="6658" width="14.5703125" style="2" bestFit="1" customWidth="1"/>
    <col min="6659" max="6659" width="17.42578125" style="2" bestFit="1" customWidth="1"/>
    <col min="6660" max="6660" width="17.5703125" style="2" bestFit="1" customWidth="1"/>
    <col min="6661" max="6661" width="14.7109375" style="2" bestFit="1" customWidth="1"/>
    <col min="6662" max="6662" width="14.42578125" style="2" bestFit="1" customWidth="1"/>
    <col min="6663" max="6663" width="12.140625" style="2" bestFit="1" customWidth="1"/>
    <col min="6664" max="6664" width="12.42578125" style="2" bestFit="1" customWidth="1"/>
    <col min="6665" max="6666" width="13.85546875" style="2" bestFit="1" customWidth="1"/>
    <col min="6667" max="6667" width="14.85546875" style="2" bestFit="1" customWidth="1"/>
    <col min="6668" max="6668" width="12.140625" style="2" bestFit="1" customWidth="1"/>
    <col min="6669" max="6669" width="12.42578125" style="2" bestFit="1" customWidth="1"/>
    <col min="6670" max="6671" width="13.85546875" style="2" bestFit="1" customWidth="1"/>
    <col min="6672" max="6672" width="14.85546875" style="2" bestFit="1" customWidth="1"/>
    <col min="6673" max="6911" width="9.140625" style="2"/>
    <col min="6912" max="6912" width="15.42578125" style="2" bestFit="1" customWidth="1"/>
    <col min="6913" max="6913" width="11.140625" style="2" bestFit="1" customWidth="1"/>
    <col min="6914" max="6914" width="14.5703125" style="2" bestFit="1" customWidth="1"/>
    <col min="6915" max="6915" width="17.42578125" style="2" bestFit="1" customWidth="1"/>
    <col min="6916" max="6916" width="17.5703125" style="2" bestFit="1" customWidth="1"/>
    <col min="6917" max="6917" width="14.7109375" style="2" bestFit="1" customWidth="1"/>
    <col min="6918" max="6918" width="14.42578125" style="2" bestFit="1" customWidth="1"/>
    <col min="6919" max="6919" width="12.140625" style="2" bestFit="1" customWidth="1"/>
    <col min="6920" max="6920" width="12.42578125" style="2" bestFit="1" customWidth="1"/>
    <col min="6921" max="6922" width="13.85546875" style="2" bestFit="1" customWidth="1"/>
    <col min="6923" max="6923" width="14.85546875" style="2" bestFit="1" customWidth="1"/>
    <col min="6924" max="6924" width="12.140625" style="2" bestFit="1" customWidth="1"/>
    <col min="6925" max="6925" width="12.42578125" style="2" bestFit="1" customWidth="1"/>
    <col min="6926" max="6927" width="13.85546875" style="2" bestFit="1" customWidth="1"/>
    <col min="6928" max="6928" width="14.85546875" style="2" bestFit="1" customWidth="1"/>
    <col min="6929" max="7167" width="9.140625" style="2"/>
    <col min="7168" max="7168" width="15.42578125" style="2" bestFit="1" customWidth="1"/>
    <col min="7169" max="7169" width="11.140625" style="2" bestFit="1" customWidth="1"/>
    <col min="7170" max="7170" width="14.5703125" style="2" bestFit="1" customWidth="1"/>
    <col min="7171" max="7171" width="17.42578125" style="2" bestFit="1" customWidth="1"/>
    <col min="7172" max="7172" width="17.5703125" style="2" bestFit="1" customWidth="1"/>
    <col min="7173" max="7173" width="14.7109375" style="2" bestFit="1" customWidth="1"/>
    <col min="7174" max="7174" width="14.42578125" style="2" bestFit="1" customWidth="1"/>
    <col min="7175" max="7175" width="12.140625" style="2" bestFit="1" customWidth="1"/>
    <col min="7176" max="7176" width="12.42578125" style="2" bestFit="1" customWidth="1"/>
    <col min="7177" max="7178" width="13.85546875" style="2" bestFit="1" customWidth="1"/>
    <col min="7179" max="7179" width="14.85546875" style="2" bestFit="1" customWidth="1"/>
    <col min="7180" max="7180" width="12.140625" style="2" bestFit="1" customWidth="1"/>
    <col min="7181" max="7181" width="12.42578125" style="2" bestFit="1" customWidth="1"/>
    <col min="7182" max="7183" width="13.85546875" style="2" bestFit="1" customWidth="1"/>
    <col min="7184" max="7184" width="14.85546875" style="2" bestFit="1" customWidth="1"/>
    <col min="7185" max="7423" width="9.140625" style="2"/>
    <col min="7424" max="7424" width="15.42578125" style="2" bestFit="1" customWidth="1"/>
    <col min="7425" max="7425" width="11.140625" style="2" bestFit="1" customWidth="1"/>
    <col min="7426" max="7426" width="14.5703125" style="2" bestFit="1" customWidth="1"/>
    <col min="7427" max="7427" width="17.42578125" style="2" bestFit="1" customWidth="1"/>
    <col min="7428" max="7428" width="17.5703125" style="2" bestFit="1" customWidth="1"/>
    <col min="7429" max="7429" width="14.7109375" style="2" bestFit="1" customWidth="1"/>
    <col min="7430" max="7430" width="14.42578125" style="2" bestFit="1" customWidth="1"/>
    <col min="7431" max="7431" width="12.140625" style="2" bestFit="1" customWidth="1"/>
    <col min="7432" max="7432" width="12.42578125" style="2" bestFit="1" customWidth="1"/>
    <col min="7433" max="7434" width="13.85546875" style="2" bestFit="1" customWidth="1"/>
    <col min="7435" max="7435" width="14.85546875" style="2" bestFit="1" customWidth="1"/>
    <col min="7436" max="7436" width="12.140625" style="2" bestFit="1" customWidth="1"/>
    <col min="7437" max="7437" width="12.42578125" style="2" bestFit="1" customWidth="1"/>
    <col min="7438" max="7439" width="13.85546875" style="2" bestFit="1" customWidth="1"/>
    <col min="7440" max="7440" width="14.85546875" style="2" bestFit="1" customWidth="1"/>
    <col min="7441" max="7679" width="9.140625" style="2"/>
    <col min="7680" max="7680" width="15.42578125" style="2" bestFit="1" customWidth="1"/>
    <col min="7681" max="7681" width="11.140625" style="2" bestFit="1" customWidth="1"/>
    <col min="7682" max="7682" width="14.5703125" style="2" bestFit="1" customWidth="1"/>
    <col min="7683" max="7683" width="17.42578125" style="2" bestFit="1" customWidth="1"/>
    <col min="7684" max="7684" width="17.5703125" style="2" bestFit="1" customWidth="1"/>
    <col min="7685" max="7685" width="14.7109375" style="2" bestFit="1" customWidth="1"/>
    <col min="7686" max="7686" width="14.42578125" style="2" bestFit="1" customWidth="1"/>
    <col min="7687" max="7687" width="12.140625" style="2" bestFit="1" customWidth="1"/>
    <col min="7688" max="7688" width="12.42578125" style="2" bestFit="1" customWidth="1"/>
    <col min="7689" max="7690" width="13.85546875" style="2" bestFit="1" customWidth="1"/>
    <col min="7691" max="7691" width="14.85546875" style="2" bestFit="1" customWidth="1"/>
    <col min="7692" max="7692" width="12.140625" style="2" bestFit="1" customWidth="1"/>
    <col min="7693" max="7693" width="12.42578125" style="2" bestFit="1" customWidth="1"/>
    <col min="7694" max="7695" width="13.85546875" style="2" bestFit="1" customWidth="1"/>
    <col min="7696" max="7696" width="14.85546875" style="2" bestFit="1" customWidth="1"/>
    <col min="7697" max="7935" width="9.140625" style="2"/>
    <col min="7936" max="7936" width="15.42578125" style="2" bestFit="1" customWidth="1"/>
    <col min="7937" max="7937" width="11.140625" style="2" bestFit="1" customWidth="1"/>
    <col min="7938" max="7938" width="14.5703125" style="2" bestFit="1" customWidth="1"/>
    <col min="7939" max="7939" width="17.42578125" style="2" bestFit="1" customWidth="1"/>
    <col min="7940" max="7940" width="17.5703125" style="2" bestFit="1" customWidth="1"/>
    <col min="7941" max="7941" width="14.7109375" style="2" bestFit="1" customWidth="1"/>
    <col min="7942" max="7942" width="14.42578125" style="2" bestFit="1" customWidth="1"/>
    <col min="7943" max="7943" width="12.140625" style="2" bestFit="1" customWidth="1"/>
    <col min="7944" max="7944" width="12.42578125" style="2" bestFit="1" customWidth="1"/>
    <col min="7945" max="7946" width="13.85546875" style="2" bestFit="1" customWidth="1"/>
    <col min="7947" max="7947" width="14.85546875" style="2" bestFit="1" customWidth="1"/>
    <col min="7948" max="7948" width="12.140625" style="2" bestFit="1" customWidth="1"/>
    <col min="7949" max="7949" width="12.42578125" style="2" bestFit="1" customWidth="1"/>
    <col min="7950" max="7951" width="13.85546875" style="2" bestFit="1" customWidth="1"/>
    <col min="7952" max="7952" width="14.85546875" style="2" bestFit="1" customWidth="1"/>
    <col min="7953" max="8191" width="9.140625" style="2"/>
    <col min="8192" max="8192" width="15.42578125" style="2" bestFit="1" customWidth="1"/>
    <col min="8193" max="8193" width="11.140625" style="2" bestFit="1" customWidth="1"/>
    <col min="8194" max="8194" width="14.5703125" style="2" bestFit="1" customWidth="1"/>
    <col min="8195" max="8195" width="17.42578125" style="2" bestFit="1" customWidth="1"/>
    <col min="8196" max="8196" width="17.5703125" style="2" bestFit="1" customWidth="1"/>
    <col min="8197" max="8197" width="14.7109375" style="2" bestFit="1" customWidth="1"/>
    <col min="8198" max="8198" width="14.42578125" style="2" bestFit="1" customWidth="1"/>
    <col min="8199" max="8199" width="12.140625" style="2" bestFit="1" customWidth="1"/>
    <col min="8200" max="8200" width="12.42578125" style="2" bestFit="1" customWidth="1"/>
    <col min="8201" max="8202" width="13.85546875" style="2" bestFit="1" customWidth="1"/>
    <col min="8203" max="8203" width="14.85546875" style="2" bestFit="1" customWidth="1"/>
    <col min="8204" max="8204" width="12.140625" style="2" bestFit="1" customWidth="1"/>
    <col min="8205" max="8205" width="12.42578125" style="2" bestFit="1" customWidth="1"/>
    <col min="8206" max="8207" width="13.85546875" style="2" bestFit="1" customWidth="1"/>
    <col min="8208" max="8208" width="14.85546875" style="2" bestFit="1" customWidth="1"/>
    <col min="8209" max="8447" width="9.140625" style="2"/>
    <col min="8448" max="8448" width="15.42578125" style="2" bestFit="1" customWidth="1"/>
    <col min="8449" max="8449" width="11.140625" style="2" bestFit="1" customWidth="1"/>
    <col min="8450" max="8450" width="14.5703125" style="2" bestFit="1" customWidth="1"/>
    <col min="8451" max="8451" width="17.42578125" style="2" bestFit="1" customWidth="1"/>
    <col min="8452" max="8452" width="17.5703125" style="2" bestFit="1" customWidth="1"/>
    <col min="8453" max="8453" width="14.7109375" style="2" bestFit="1" customWidth="1"/>
    <col min="8454" max="8454" width="14.42578125" style="2" bestFit="1" customWidth="1"/>
    <col min="8455" max="8455" width="12.140625" style="2" bestFit="1" customWidth="1"/>
    <col min="8456" max="8456" width="12.42578125" style="2" bestFit="1" customWidth="1"/>
    <col min="8457" max="8458" width="13.85546875" style="2" bestFit="1" customWidth="1"/>
    <col min="8459" max="8459" width="14.85546875" style="2" bestFit="1" customWidth="1"/>
    <col min="8460" max="8460" width="12.140625" style="2" bestFit="1" customWidth="1"/>
    <col min="8461" max="8461" width="12.42578125" style="2" bestFit="1" customWidth="1"/>
    <col min="8462" max="8463" width="13.85546875" style="2" bestFit="1" customWidth="1"/>
    <col min="8464" max="8464" width="14.85546875" style="2" bestFit="1" customWidth="1"/>
    <col min="8465" max="8703" width="9.140625" style="2"/>
    <col min="8704" max="8704" width="15.42578125" style="2" bestFit="1" customWidth="1"/>
    <col min="8705" max="8705" width="11.140625" style="2" bestFit="1" customWidth="1"/>
    <col min="8706" max="8706" width="14.5703125" style="2" bestFit="1" customWidth="1"/>
    <col min="8707" max="8707" width="17.42578125" style="2" bestFit="1" customWidth="1"/>
    <col min="8708" max="8708" width="17.5703125" style="2" bestFit="1" customWidth="1"/>
    <col min="8709" max="8709" width="14.7109375" style="2" bestFit="1" customWidth="1"/>
    <col min="8710" max="8710" width="14.42578125" style="2" bestFit="1" customWidth="1"/>
    <col min="8711" max="8711" width="12.140625" style="2" bestFit="1" customWidth="1"/>
    <col min="8712" max="8712" width="12.42578125" style="2" bestFit="1" customWidth="1"/>
    <col min="8713" max="8714" width="13.85546875" style="2" bestFit="1" customWidth="1"/>
    <col min="8715" max="8715" width="14.85546875" style="2" bestFit="1" customWidth="1"/>
    <col min="8716" max="8716" width="12.140625" style="2" bestFit="1" customWidth="1"/>
    <col min="8717" max="8717" width="12.42578125" style="2" bestFit="1" customWidth="1"/>
    <col min="8718" max="8719" width="13.85546875" style="2" bestFit="1" customWidth="1"/>
    <col min="8720" max="8720" width="14.85546875" style="2" bestFit="1" customWidth="1"/>
    <col min="8721" max="8959" width="9.140625" style="2"/>
    <col min="8960" max="8960" width="15.42578125" style="2" bestFit="1" customWidth="1"/>
    <col min="8961" max="8961" width="11.140625" style="2" bestFit="1" customWidth="1"/>
    <col min="8962" max="8962" width="14.5703125" style="2" bestFit="1" customWidth="1"/>
    <col min="8963" max="8963" width="17.42578125" style="2" bestFit="1" customWidth="1"/>
    <col min="8964" max="8964" width="17.5703125" style="2" bestFit="1" customWidth="1"/>
    <col min="8965" max="8965" width="14.7109375" style="2" bestFit="1" customWidth="1"/>
    <col min="8966" max="8966" width="14.42578125" style="2" bestFit="1" customWidth="1"/>
    <col min="8967" max="8967" width="12.140625" style="2" bestFit="1" customWidth="1"/>
    <col min="8968" max="8968" width="12.42578125" style="2" bestFit="1" customWidth="1"/>
    <col min="8969" max="8970" width="13.85546875" style="2" bestFit="1" customWidth="1"/>
    <col min="8971" max="8971" width="14.85546875" style="2" bestFit="1" customWidth="1"/>
    <col min="8972" max="8972" width="12.140625" style="2" bestFit="1" customWidth="1"/>
    <col min="8973" max="8973" width="12.42578125" style="2" bestFit="1" customWidth="1"/>
    <col min="8974" max="8975" width="13.85546875" style="2" bestFit="1" customWidth="1"/>
    <col min="8976" max="8976" width="14.85546875" style="2" bestFit="1" customWidth="1"/>
    <col min="8977" max="9215" width="9.140625" style="2"/>
    <col min="9216" max="9216" width="15.42578125" style="2" bestFit="1" customWidth="1"/>
    <col min="9217" max="9217" width="11.140625" style="2" bestFit="1" customWidth="1"/>
    <col min="9218" max="9218" width="14.5703125" style="2" bestFit="1" customWidth="1"/>
    <col min="9219" max="9219" width="17.42578125" style="2" bestFit="1" customWidth="1"/>
    <col min="9220" max="9220" width="17.5703125" style="2" bestFit="1" customWidth="1"/>
    <col min="9221" max="9221" width="14.7109375" style="2" bestFit="1" customWidth="1"/>
    <col min="9222" max="9222" width="14.42578125" style="2" bestFit="1" customWidth="1"/>
    <col min="9223" max="9223" width="12.140625" style="2" bestFit="1" customWidth="1"/>
    <col min="9224" max="9224" width="12.42578125" style="2" bestFit="1" customWidth="1"/>
    <col min="9225" max="9226" width="13.85546875" style="2" bestFit="1" customWidth="1"/>
    <col min="9227" max="9227" width="14.85546875" style="2" bestFit="1" customWidth="1"/>
    <col min="9228" max="9228" width="12.140625" style="2" bestFit="1" customWidth="1"/>
    <col min="9229" max="9229" width="12.42578125" style="2" bestFit="1" customWidth="1"/>
    <col min="9230" max="9231" width="13.85546875" style="2" bestFit="1" customWidth="1"/>
    <col min="9232" max="9232" width="14.85546875" style="2" bestFit="1" customWidth="1"/>
    <col min="9233" max="9471" width="9.140625" style="2"/>
    <col min="9472" max="9472" width="15.42578125" style="2" bestFit="1" customWidth="1"/>
    <col min="9473" max="9473" width="11.140625" style="2" bestFit="1" customWidth="1"/>
    <col min="9474" max="9474" width="14.5703125" style="2" bestFit="1" customWidth="1"/>
    <col min="9475" max="9475" width="17.42578125" style="2" bestFit="1" customWidth="1"/>
    <col min="9476" max="9476" width="17.5703125" style="2" bestFit="1" customWidth="1"/>
    <col min="9477" max="9477" width="14.7109375" style="2" bestFit="1" customWidth="1"/>
    <col min="9478" max="9478" width="14.42578125" style="2" bestFit="1" customWidth="1"/>
    <col min="9479" max="9479" width="12.140625" style="2" bestFit="1" customWidth="1"/>
    <col min="9480" max="9480" width="12.42578125" style="2" bestFit="1" customWidth="1"/>
    <col min="9481" max="9482" width="13.85546875" style="2" bestFit="1" customWidth="1"/>
    <col min="9483" max="9483" width="14.85546875" style="2" bestFit="1" customWidth="1"/>
    <col min="9484" max="9484" width="12.140625" style="2" bestFit="1" customWidth="1"/>
    <col min="9485" max="9485" width="12.42578125" style="2" bestFit="1" customWidth="1"/>
    <col min="9486" max="9487" width="13.85546875" style="2" bestFit="1" customWidth="1"/>
    <col min="9488" max="9488" width="14.85546875" style="2" bestFit="1" customWidth="1"/>
    <col min="9489" max="9727" width="9.140625" style="2"/>
    <col min="9728" max="9728" width="15.42578125" style="2" bestFit="1" customWidth="1"/>
    <col min="9729" max="9729" width="11.140625" style="2" bestFit="1" customWidth="1"/>
    <col min="9730" max="9730" width="14.5703125" style="2" bestFit="1" customWidth="1"/>
    <col min="9731" max="9731" width="17.42578125" style="2" bestFit="1" customWidth="1"/>
    <col min="9732" max="9732" width="17.5703125" style="2" bestFit="1" customWidth="1"/>
    <col min="9733" max="9733" width="14.7109375" style="2" bestFit="1" customWidth="1"/>
    <col min="9734" max="9734" width="14.42578125" style="2" bestFit="1" customWidth="1"/>
    <col min="9735" max="9735" width="12.140625" style="2" bestFit="1" customWidth="1"/>
    <col min="9736" max="9736" width="12.42578125" style="2" bestFit="1" customWidth="1"/>
    <col min="9737" max="9738" width="13.85546875" style="2" bestFit="1" customWidth="1"/>
    <col min="9739" max="9739" width="14.85546875" style="2" bestFit="1" customWidth="1"/>
    <col min="9740" max="9740" width="12.140625" style="2" bestFit="1" customWidth="1"/>
    <col min="9741" max="9741" width="12.42578125" style="2" bestFit="1" customWidth="1"/>
    <col min="9742" max="9743" width="13.85546875" style="2" bestFit="1" customWidth="1"/>
    <col min="9744" max="9744" width="14.85546875" style="2" bestFit="1" customWidth="1"/>
    <col min="9745" max="9983" width="9.140625" style="2"/>
    <col min="9984" max="9984" width="15.42578125" style="2" bestFit="1" customWidth="1"/>
    <col min="9985" max="9985" width="11.140625" style="2" bestFit="1" customWidth="1"/>
    <col min="9986" max="9986" width="14.5703125" style="2" bestFit="1" customWidth="1"/>
    <col min="9987" max="9987" width="17.42578125" style="2" bestFit="1" customWidth="1"/>
    <col min="9988" max="9988" width="17.5703125" style="2" bestFit="1" customWidth="1"/>
    <col min="9989" max="9989" width="14.7109375" style="2" bestFit="1" customWidth="1"/>
    <col min="9990" max="9990" width="14.42578125" style="2" bestFit="1" customWidth="1"/>
    <col min="9991" max="9991" width="12.140625" style="2" bestFit="1" customWidth="1"/>
    <col min="9992" max="9992" width="12.42578125" style="2" bestFit="1" customWidth="1"/>
    <col min="9993" max="9994" width="13.85546875" style="2" bestFit="1" customWidth="1"/>
    <col min="9995" max="9995" width="14.85546875" style="2" bestFit="1" customWidth="1"/>
    <col min="9996" max="9996" width="12.140625" style="2" bestFit="1" customWidth="1"/>
    <col min="9997" max="9997" width="12.42578125" style="2" bestFit="1" customWidth="1"/>
    <col min="9998" max="9999" width="13.85546875" style="2" bestFit="1" customWidth="1"/>
    <col min="10000" max="10000" width="14.85546875" style="2" bestFit="1" customWidth="1"/>
    <col min="10001" max="10239" width="9.140625" style="2"/>
    <col min="10240" max="10240" width="15.42578125" style="2" bestFit="1" customWidth="1"/>
    <col min="10241" max="10241" width="11.140625" style="2" bestFit="1" customWidth="1"/>
    <col min="10242" max="10242" width="14.5703125" style="2" bestFit="1" customWidth="1"/>
    <col min="10243" max="10243" width="17.42578125" style="2" bestFit="1" customWidth="1"/>
    <col min="10244" max="10244" width="17.5703125" style="2" bestFit="1" customWidth="1"/>
    <col min="10245" max="10245" width="14.7109375" style="2" bestFit="1" customWidth="1"/>
    <col min="10246" max="10246" width="14.42578125" style="2" bestFit="1" customWidth="1"/>
    <col min="10247" max="10247" width="12.140625" style="2" bestFit="1" customWidth="1"/>
    <col min="10248" max="10248" width="12.42578125" style="2" bestFit="1" customWidth="1"/>
    <col min="10249" max="10250" width="13.85546875" style="2" bestFit="1" customWidth="1"/>
    <col min="10251" max="10251" width="14.85546875" style="2" bestFit="1" customWidth="1"/>
    <col min="10252" max="10252" width="12.140625" style="2" bestFit="1" customWidth="1"/>
    <col min="10253" max="10253" width="12.42578125" style="2" bestFit="1" customWidth="1"/>
    <col min="10254" max="10255" width="13.85546875" style="2" bestFit="1" customWidth="1"/>
    <col min="10256" max="10256" width="14.85546875" style="2" bestFit="1" customWidth="1"/>
    <col min="10257" max="10495" width="9.140625" style="2"/>
    <col min="10496" max="10496" width="15.42578125" style="2" bestFit="1" customWidth="1"/>
    <col min="10497" max="10497" width="11.140625" style="2" bestFit="1" customWidth="1"/>
    <col min="10498" max="10498" width="14.5703125" style="2" bestFit="1" customWidth="1"/>
    <col min="10499" max="10499" width="17.42578125" style="2" bestFit="1" customWidth="1"/>
    <col min="10500" max="10500" width="17.5703125" style="2" bestFit="1" customWidth="1"/>
    <col min="10501" max="10501" width="14.7109375" style="2" bestFit="1" customWidth="1"/>
    <col min="10502" max="10502" width="14.42578125" style="2" bestFit="1" customWidth="1"/>
    <col min="10503" max="10503" width="12.140625" style="2" bestFit="1" customWidth="1"/>
    <col min="10504" max="10504" width="12.42578125" style="2" bestFit="1" customWidth="1"/>
    <col min="10505" max="10506" width="13.85546875" style="2" bestFit="1" customWidth="1"/>
    <col min="10507" max="10507" width="14.85546875" style="2" bestFit="1" customWidth="1"/>
    <col min="10508" max="10508" width="12.140625" style="2" bestFit="1" customWidth="1"/>
    <col min="10509" max="10509" width="12.42578125" style="2" bestFit="1" customWidth="1"/>
    <col min="10510" max="10511" width="13.85546875" style="2" bestFit="1" customWidth="1"/>
    <col min="10512" max="10512" width="14.85546875" style="2" bestFit="1" customWidth="1"/>
    <col min="10513" max="10751" width="9.140625" style="2"/>
    <col min="10752" max="10752" width="15.42578125" style="2" bestFit="1" customWidth="1"/>
    <col min="10753" max="10753" width="11.140625" style="2" bestFit="1" customWidth="1"/>
    <col min="10754" max="10754" width="14.5703125" style="2" bestFit="1" customWidth="1"/>
    <col min="10755" max="10755" width="17.42578125" style="2" bestFit="1" customWidth="1"/>
    <col min="10756" max="10756" width="17.5703125" style="2" bestFit="1" customWidth="1"/>
    <col min="10757" max="10757" width="14.7109375" style="2" bestFit="1" customWidth="1"/>
    <col min="10758" max="10758" width="14.42578125" style="2" bestFit="1" customWidth="1"/>
    <col min="10759" max="10759" width="12.140625" style="2" bestFit="1" customWidth="1"/>
    <col min="10760" max="10760" width="12.42578125" style="2" bestFit="1" customWidth="1"/>
    <col min="10761" max="10762" width="13.85546875" style="2" bestFit="1" customWidth="1"/>
    <col min="10763" max="10763" width="14.85546875" style="2" bestFit="1" customWidth="1"/>
    <col min="10764" max="10764" width="12.140625" style="2" bestFit="1" customWidth="1"/>
    <col min="10765" max="10765" width="12.42578125" style="2" bestFit="1" customWidth="1"/>
    <col min="10766" max="10767" width="13.85546875" style="2" bestFit="1" customWidth="1"/>
    <col min="10768" max="10768" width="14.85546875" style="2" bestFit="1" customWidth="1"/>
    <col min="10769" max="11007" width="9.140625" style="2"/>
    <col min="11008" max="11008" width="15.42578125" style="2" bestFit="1" customWidth="1"/>
    <col min="11009" max="11009" width="11.140625" style="2" bestFit="1" customWidth="1"/>
    <col min="11010" max="11010" width="14.5703125" style="2" bestFit="1" customWidth="1"/>
    <col min="11011" max="11011" width="17.42578125" style="2" bestFit="1" customWidth="1"/>
    <col min="11012" max="11012" width="17.5703125" style="2" bestFit="1" customWidth="1"/>
    <col min="11013" max="11013" width="14.7109375" style="2" bestFit="1" customWidth="1"/>
    <col min="11014" max="11014" width="14.42578125" style="2" bestFit="1" customWidth="1"/>
    <col min="11015" max="11015" width="12.140625" style="2" bestFit="1" customWidth="1"/>
    <col min="11016" max="11016" width="12.42578125" style="2" bestFit="1" customWidth="1"/>
    <col min="11017" max="11018" width="13.85546875" style="2" bestFit="1" customWidth="1"/>
    <col min="11019" max="11019" width="14.85546875" style="2" bestFit="1" customWidth="1"/>
    <col min="11020" max="11020" width="12.140625" style="2" bestFit="1" customWidth="1"/>
    <col min="11021" max="11021" width="12.42578125" style="2" bestFit="1" customWidth="1"/>
    <col min="11022" max="11023" width="13.85546875" style="2" bestFit="1" customWidth="1"/>
    <col min="11024" max="11024" width="14.85546875" style="2" bestFit="1" customWidth="1"/>
    <col min="11025" max="11263" width="9.140625" style="2"/>
    <col min="11264" max="11264" width="15.42578125" style="2" bestFit="1" customWidth="1"/>
    <col min="11265" max="11265" width="11.140625" style="2" bestFit="1" customWidth="1"/>
    <col min="11266" max="11266" width="14.5703125" style="2" bestFit="1" customWidth="1"/>
    <col min="11267" max="11267" width="17.42578125" style="2" bestFit="1" customWidth="1"/>
    <col min="11268" max="11268" width="17.5703125" style="2" bestFit="1" customWidth="1"/>
    <col min="11269" max="11269" width="14.7109375" style="2" bestFit="1" customWidth="1"/>
    <col min="11270" max="11270" width="14.42578125" style="2" bestFit="1" customWidth="1"/>
    <col min="11271" max="11271" width="12.140625" style="2" bestFit="1" customWidth="1"/>
    <col min="11272" max="11272" width="12.42578125" style="2" bestFit="1" customWidth="1"/>
    <col min="11273" max="11274" width="13.85546875" style="2" bestFit="1" customWidth="1"/>
    <col min="11275" max="11275" width="14.85546875" style="2" bestFit="1" customWidth="1"/>
    <col min="11276" max="11276" width="12.140625" style="2" bestFit="1" customWidth="1"/>
    <col min="11277" max="11277" width="12.42578125" style="2" bestFit="1" customWidth="1"/>
    <col min="11278" max="11279" width="13.85546875" style="2" bestFit="1" customWidth="1"/>
    <col min="11280" max="11280" width="14.85546875" style="2" bestFit="1" customWidth="1"/>
    <col min="11281" max="11519" width="9.140625" style="2"/>
    <col min="11520" max="11520" width="15.42578125" style="2" bestFit="1" customWidth="1"/>
    <col min="11521" max="11521" width="11.140625" style="2" bestFit="1" customWidth="1"/>
    <col min="11522" max="11522" width="14.5703125" style="2" bestFit="1" customWidth="1"/>
    <col min="11523" max="11523" width="17.42578125" style="2" bestFit="1" customWidth="1"/>
    <col min="11524" max="11524" width="17.5703125" style="2" bestFit="1" customWidth="1"/>
    <col min="11525" max="11525" width="14.7109375" style="2" bestFit="1" customWidth="1"/>
    <col min="11526" max="11526" width="14.42578125" style="2" bestFit="1" customWidth="1"/>
    <col min="11527" max="11527" width="12.140625" style="2" bestFit="1" customWidth="1"/>
    <col min="11528" max="11528" width="12.42578125" style="2" bestFit="1" customWidth="1"/>
    <col min="11529" max="11530" width="13.85546875" style="2" bestFit="1" customWidth="1"/>
    <col min="11531" max="11531" width="14.85546875" style="2" bestFit="1" customWidth="1"/>
    <col min="11532" max="11532" width="12.140625" style="2" bestFit="1" customWidth="1"/>
    <col min="11533" max="11533" width="12.42578125" style="2" bestFit="1" customWidth="1"/>
    <col min="11534" max="11535" width="13.85546875" style="2" bestFit="1" customWidth="1"/>
    <col min="11536" max="11536" width="14.85546875" style="2" bestFit="1" customWidth="1"/>
    <col min="11537" max="11775" width="9.140625" style="2"/>
    <col min="11776" max="11776" width="15.42578125" style="2" bestFit="1" customWidth="1"/>
    <col min="11777" max="11777" width="11.140625" style="2" bestFit="1" customWidth="1"/>
    <col min="11778" max="11778" width="14.5703125" style="2" bestFit="1" customWidth="1"/>
    <col min="11779" max="11779" width="17.42578125" style="2" bestFit="1" customWidth="1"/>
    <col min="11780" max="11780" width="17.5703125" style="2" bestFit="1" customWidth="1"/>
    <col min="11781" max="11781" width="14.7109375" style="2" bestFit="1" customWidth="1"/>
    <col min="11782" max="11782" width="14.42578125" style="2" bestFit="1" customWidth="1"/>
    <col min="11783" max="11783" width="12.140625" style="2" bestFit="1" customWidth="1"/>
    <col min="11784" max="11784" width="12.42578125" style="2" bestFit="1" customWidth="1"/>
    <col min="11785" max="11786" width="13.85546875" style="2" bestFit="1" customWidth="1"/>
    <col min="11787" max="11787" width="14.85546875" style="2" bestFit="1" customWidth="1"/>
    <col min="11788" max="11788" width="12.140625" style="2" bestFit="1" customWidth="1"/>
    <col min="11789" max="11789" width="12.42578125" style="2" bestFit="1" customWidth="1"/>
    <col min="11790" max="11791" width="13.85546875" style="2" bestFit="1" customWidth="1"/>
    <col min="11792" max="11792" width="14.85546875" style="2" bestFit="1" customWidth="1"/>
    <col min="11793" max="12031" width="9.140625" style="2"/>
    <col min="12032" max="12032" width="15.42578125" style="2" bestFit="1" customWidth="1"/>
    <col min="12033" max="12033" width="11.140625" style="2" bestFit="1" customWidth="1"/>
    <col min="12034" max="12034" width="14.5703125" style="2" bestFit="1" customWidth="1"/>
    <col min="12035" max="12035" width="17.42578125" style="2" bestFit="1" customWidth="1"/>
    <col min="12036" max="12036" width="17.5703125" style="2" bestFit="1" customWidth="1"/>
    <col min="12037" max="12037" width="14.7109375" style="2" bestFit="1" customWidth="1"/>
    <col min="12038" max="12038" width="14.42578125" style="2" bestFit="1" customWidth="1"/>
    <col min="12039" max="12039" width="12.140625" style="2" bestFit="1" customWidth="1"/>
    <col min="12040" max="12040" width="12.42578125" style="2" bestFit="1" customWidth="1"/>
    <col min="12041" max="12042" width="13.85546875" style="2" bestFit="1" customWidth="1"/>
    <col min="12043" max="12043" width="14.85546875" style="2" bestFit="1" customWidth="1"/>
    <col min="12044" max="12044" width="12.140625" style="2" bestFit="1" customWidth="1"/>
    <col min="12045" max="12045" width="12.42578125" style="2" bestFit="1" customWidth="1"/>
    <col min="12046" max="12047" width="13.85546875" style="2" bestFit="1" customWidth="1"/>
    <col min="12048" max="12048" width="14.85546875" style="2" bestFit="1" customWidth="1"/>
    <col min="12049" max="12287" width="9.140625" style="2"/>
    <col min="12288" max="12288" width="15.42578125" style="2" bestFit="1" customWidth="1"/>
    <col min="12289" max="12289" width="11.140625" style="2" bestFit="1" customWidth="1"/>
    <col min="12290" max="12290" width="14.5703125" style="2" bestFit="1" customWidth="1"/>
    <col min="12291" max="12291" width="17.42578125" style="2" bestFit="1" customWidth="1"/>
    <col min="12292" max="12292" width="17.5703125" style="2" bestFit="1" customWidth="1"/>
    <col min="12293" max="12293" width="14.7109375" style="2" bestFit="1" customWidth="1"/>
    <col min="12294" max="12294" width="14.42578125" style="2" bestFit="1" customWidth="1"/>
    <col min="12295" max="12295" width="12.140625" style="2" bestFit="1" customWidth="1"/>
    <col min="12296" max="12296" width="12.42578125" style="2" bestFit="1" customWidth="1"/>
    <col min="12297" max="12298" width="13.85546875" style="2" bestFit="1" customWidth="1"/>
    <col min="12299" max="12299" width="14.85546875" style="2" bestFit="1" customWidth="1"/>
    <col min="12300" max="12300" width="12.140625" style="2" bestFit="1" customWidth="1"/>
    <col min="12301" max="12301" width="12.42578125" style="2" bestFit="1" customWidth="1"/>
    <col min="12302" max="12303" width="13.85546875" style="2" bestFit="1" customWidth="1"/>
    <col min="12304" max="12304" width="14.85546875" style="2" bestFit="1" customWidth="1"/>
    <col min="12305" max="12543" width="9.140625" style="2"/>
    <col min="12544" max="12544" width="15.42578125" style="2" bestFit="1" customWidth="1"/>
    <col min="12545" max="12545" width="11.140625" style="2" bestFit="1" customWidth="1"/>
    <col min="12546" max="12546" width="14.5703125" style="2" bestFit="1" customWidth="1"/>
    <col min="12547" max="12547" width="17.42578125" style="2" bestFit="1" customWidth="1"/>
    <col min="12548" max="12548" width="17.5703125" style="2" bestFit="1" customWidth="1"/>
    <col min="12549" max="12549" width="14.7109375" style="2" bestFit="1" customWidth="1"/>
    <col min="12550" max="12550" width="14.42578125" style="2" bestFit="1" customWidth="1"/>
    <col min="12551" max="12551" width="12.140625" style="2" bestFit="1" customWidth="1"/>
    <col min="12552" max="12552" width="12.42578125" style="2" bestFit="1" customWidth="1"/>
    <col min="12553" max="12554" width="13.85546875" style="2" bestFit="1" customWidth="1"/>
    <col min="12555" max="12555" width="14.85546875" style="2" bestFit="1" customWidth="1"/>
    <col min="12556" max="12556" width="12.140625" style="2" bestFit="1" customWidth="1"/>
    <col min="12557" max="12557" width="12.42578125" style="2" bestFit="1" customWidth="1"/>
    <col min="12558" max="12559" width="13.85546875" style="2" bestFit="1" customWidth="1"/>
    <col min="12560" max="12560" width="14.85546875" style="2" bestFit="1" customWidth="1"/>
    <col min="12561" max="12799" width="9.140625" style="2"/>
    <col min="12800" max="12800" width="15.42578125" style="2" bestFit="1" customWidth="1"/>
    <col min="12801" max="12801" width="11.140625" style="2" bestFit="1" customWidth="1"/>
    <col min="12802" max="12802" width="14.5703125" style="2" bestFit="1" customWidth="1"/>
    <col min="12803" max="12803" width="17.42578125" style="2" bestFit="1" customWidth="1"/>
    <col min="12804" max="12804" width="17.5703125" style="2" bestFit="1" customWidth="1"/>
    <col min="12805" max="12805" width="14.7109375" style="2" bestFit="1" customWidth="1"/>
    <col min="12806" max="12806" width="14.42578125" style="2" bestFit="1" customWidth="1"/>
    <col min="12807" max="12807" width="12.140625" style="2" bestFit="1" customWidth="1"/>
    <col min="12808" max="12808" width="12.42578125" style="2" bestFit="1" customWidth="1"/>
    <col min="12809" max="12810" width="13.85546875" style="2" bestFit="1" customWidth="1"/>
    <col min="12811" max="12811" width="14.85546875" style="2" bestFit="1" customWidth="1"/>
    <col min="12812" max="12812" width="12.140625" style="2" bestFit="1" customWidth="1"/>
    <col min="12813" max="12813" width="12.42578125" style="2" bestFit="1" customWidth="1"/>
    <col min="12814" max="12815" width="13.85546875" style="2" bestFit="1" customWidth="1"/>
    <col min="12816" max="12816" width="14.85546875" style="2" bestFit="1" customWidth="1"/>
    <col min="12817" max="13055" width="9.140625" style="2"/>
    <col min="13056" max="13056" width="15.42578125" style="2" bestFit="1" customWidth="1"/>
    <col min="13057" max="13057" width="11.140625" style="2" bestFit="1" customWidth="1"/>
    <col min="13058" max="13058" width="14.5703125" style="2" bestFit="1" customWidth="1"/>
    <col min="13059" max="13059" width="17.42578125" style="2" bestFit="1" customWidth="1"/>
    <col min="13060" max="13060" width="17.5703125" style="2" bestFit="1" customWidth="1"/>
    <col min="13061" max="13061" width="14.7109375" style="2" bestFit="1" customWidth="1"/>
    <col min="13062" max="13062" width="14.42578125" style="2" bestFit="1" customWidth="1"/>
    <col min="13063" max="13063" width="12.140625" style="2" bestFit="1" customWidth="1"/>
    <col min="13064" max="13064" width="12.42578125" style="2" bestFit="1" customWidth="1"/>
    <col min="13065" max="13066" width="13.85546875" style="2" bestFit="1" customWidth="1"/>
    <col min="13067" max="13067" width="14.85546875" style="2" bestFit="1" customWidth="1"/>
    <col min="13068" max="13068" width="12.140625" style="2" bestFit="1" customWidth="1"/>
    <col min="13069" max="13069" width="12.42578125" style="2" bestFit="1" customWidth="1"/>
    <col min="13070" max="13071" width="13.85546875" style="2" bestFit="1" customWidth="1"/>
    <col min="13072" max="13072" width="14.85546875" style="2" bestFit="1" customWidth="1"/>
    <col min="13073" max="13311" width="9.140625" style="2"/>
    <col min="13312" max="13312" width="15.42578125" style="2" bestFit="1" customWidth="1"/>
    <col min="13313" max="13313" width="11.140625" style="2" bestFit="1" customWidth="1"/>
    <col min="13314" max="13314" width="14.5703125" style="2" bestFit="1" customWidth="1"/>
    <col min="13315" max="13315" width="17.42578125" style="2" bestFit="1" customWidth="1"/>
    <col min="13316" max="13316" width="17.5703125" style="2" bestFit="1" customWidth="1"/>
    <col min="13317" max="13317" width="14.7109375" style="2" bestFit="1" customWidth="1"/>
    <col min="13318" max="13318" width="14.42578125" style="2" bestFit="1" customWidth="1"/>
    <col min="13319" max="13319" width="12.140625" style="2" bestFit="1" customWidth="1"/>
    <col min="13320" max="13320" width="12.42578125" style="2" bestFit="1" customWidth="1"/>
    <col min="13321" max="13322" width="13.85546875" style="2" bestFit="1" customWidth="1"/>
    <col min="13323" max="13323" width="14.85546875" style="2" bestFit="1" customWidth="1"/>
    <col min="13324" max="13324" width="12.140625" style="2" bestFit="1" customWidth="1"/>
    <col min="13325" max="13325" width="12.42578125" style="2" bestFit="1" customWidth="1"/>
    <col min="13326" max="13327" width="13.85546875" style="2" bestFit="1" customWidth="1"/>
    <col min="13328" max="13328" width="14.85546875" style="2" bestFit="1" customWidth="1"/>
    <col min="13329" max="13567" width="9.140625" style="2"/>
    <col min="13568" max="13568" width="15.42578125" style="2" bestFit="1" customWidth="1"/>
    <col min="13569" max="13569" width="11.140625" style="2" bestFit="1" customWidth="1"/>
    <col min="13570" max="13570" width="14.5703125" style="2" bestFit="1" customWidth="1"/>
    <col min="13571" max="13571" width="17.42578125" style="2" bestFit="1" customWidth="1"/>
    <col min="13572" max="13572" width="17.5703125" style="2" bestFit="1" customWidth="1"/>
    <col min="13573" max="13573" width="14.7109375" style="2" bestFit="1" customWidth="1"/>
    <col min="13574" max="13574" width="14.42578125" style="2" bestFit="1" customWidth="1"/>
    <col min="13575" max="13575" width="12.140625" style="2" bestFit="1" customWidth="1"/>
    <col min="13576" max="13576" width="12.42578125" style="2" bestFit="1" customWidth="1"/>
    <col min="13577" max="13578" width="13.85546875" style="2" bestFit="1" customWidth="1"/>
    <col min="13579" max="13579" width="14.85546875" style="2" bestFit="1" customWidth="1"/>
    <col min="13580" max="13580" width="12.140625" style="2" bestFit="1" customWidth="1"/>
    <col min="13581" max="13581" width="12.42578125" style="2" bestFit="1" customWidth="1"/>
    <col min="13582" max="13583" width="13.85546875" style="2" bestFit="1" customWidth="1"/>
    <col min="13584" max="13584" width="14.85546875" style="2" bestFit="1" customWidth="1"/>
    <col min="13585" max="13823" width="9.140625" style="2"/>
    <col min="13824" max="13824" width="15.42578125" style="2" bestFit="1" customWidth="1"/>
    <col min="13825" max="13825" width="11.140625" style="2" bestFit="1" customWidth="1"/>
    <col min="13826" max="13826" width="14.5703125" style="2" bestFit="1" customWidth="1"/>
    <col min="13827" max="13827" width="17.42578125" style="2" bestFit="1" customWidth="1"/>
    <col min="13828" max="13828" width="17.5703125" style="2" bestFit="1" customWidth="1"/>
    <col min="13829" max="13829" width="14.7109375" style="2" bestFit="1" customWidth="1"/>
    <col min="13830" max="13830" width="14.42578125" style="2" bestFit="1" customWidth="1"/>
    <col min="13831" max="13831" width="12.140625" style="2" bestFit="1" customWidth="1"/>
    <col min="13832" max="13832" width="12.42578125" style="2" bestFit="1" customWidth="1"/>
    <col min="13833" max="13834" width="13.85546875" style="2" bestFit="1" customWidth="1"/>
    <col min="13835" max="13835" width="14.85546875" style="2" bestFit="1" customWidth="1"/>
    <col min="13836" max="13836" width="12.140625" style="2" bestFit="1" customWidth="1"/>
    <col min="13837" max="13837" width="12.42578125" style="2" bestFit="1" customWidth="1"/>
    <col min="13838" max="13839" width="13.85546875" style="2" bestFit="1" customWidth="1"/>
    <col min="13840" max="13840" width="14.85546875" style="2" bestFit="1" customWidth="1"/>
    <col min="13841" max="14079" width="9.140625" style="2"/>
    <col min="14080" max="14080" width="15.42578125" style="2" bestFit="1" customWidth="1"/>
    <col min="14081" max="14081" width="11.140625" style="2" bestFit="1" customWidth="1"/>
    <col min="14082" max="14082" width="14.5703125" style="2" bestFit="1" customWidth="1"/>
    <col min="14083" max="14083" width="17.42578125" style="2" bestFit="1" customWidth="1"/>
    <col min="14084" max="14084" width="17.5703125" style="2" bestFit="1" customWidth="1"/>
    <col min="14085" max="14085" width="14.7109375" style="2" bestFit="1" customWidth="1"/>
    <col min="14086" max="14086" width="14.42578125" style="2" bestFit="1" customWidth="1"/>
    <col min="14087" max="14087" width="12.140625" style="2" bestFit="1" customWidth="1"/>
    <col min="14088" max="14088" width="12.42578125" style="2" bestFit="1" customWidth="1"/>
    <col min="14089" max="14090" width="13.85546875" style="2" bestFit="1" customWidth="1"/>
    <col min="14091" max="14091" width="14.85546875" style="2" bestFit="1" customWidth="1"/>
    <col min="14092" max="14092" width="12.140625" style="2" bestFit="1" customWidth="1"/>
    <col min="14093" max="14093" width="12.42578125" style="2" bestFit="1" customWidth="1"/>
    <col min="14094" max="14095" width="13.85546875" style="2" bestFit="1" customWidth="1"/>
    <col min="14096" max="14096" width="14.85546875" style="2" bestFit="1" customWidth="1"/>
    <col min="14097" max="14335" width="9.140625" style="2"/>
    <col min="14336" max="14336" width="15.42578125" style="2" bestFit="1" customWidth="1"/>
    <col min="14337" max="14337" width="11.140625" style="2" bestFit="1" customWidth="1"/>
    <col min="14338" max="14338" width="14.5703125" style="2" bestFit="1" customWidth="1"/>
    <col min="14339" max="14339" width="17.42578125" style="2" bestFit="1" customWidth="1"/>
    <col min="14340" max="14340" width="17.5703125" style="2" bestFit="1" customWidth="1"/>
    <col min="14341" max="14341" width="14.7109375" style="2" bestFit="1" customWidth="1"/>
    <col min="14342" max="14342" width="14.42578125" style="2" bestFit="1" customWidth="1"/>
    <col min="14343" max="14343" width="12.140625" style="2" bestFit="1" customWidth="1"/>
    <col min="14344" max="14344" width="12.42578125" style="2" bestFit="1" customWidth="1"/>
    <col min="14345" max="14346" width="13.85546875" style="2" bestFit="1" customWidth="1"/>
    <col min="14347" max="14347" width="14.85546875" style="2" bestFit="1" customWidth="1"/>
    <col min="14348" max="14348" width="12.140625" style="2" bestFit="1" customWidth="1"/>
    <col min="14349" max="14349" width="12.42578125" style="2" bestFit="1" customWidth="1"/>
    <col min="14350" max="14351" width="13.85546875" style="2" bestFit="1" customWidth="1"/>
    <col min="14352" max="14352" width="14.85546875" style="2" bestFit="1" customWidth="1"/>
    <col min="14353" max="14591" width="9.140625" style="2"/>
    <col min="14592" max="14592" width="15.42578125" style="2" bestFit="1" customWidth="1"/>
    <col min="14593" max="14593" width="11.140625" style="2" bestFit="1" customWidth="1"/>
    <col min="14594" max="14594" width="14.5703125" style="2" bestFit="1" customWidth="1"/>
    <col min="14595" max="14595" width="17.42578125" style="2" bestFit="1" customWidth="1"/>
    <col min="14596" max="14596" width="17.5703125" style="2" bestFit="1" customWidth="1"/>
    <col min="14597" max="14597" width="14.7109375" style="2" bestFit="1" customWidth="1"/>
    <col min="14598" max="14598" width="14.42578125" style="2" bestFit="1" customWidth="1"/>
    <col min="14599" max="14599" width="12.140625" style="2" bestFit="1" customWidth="1"/>
    <col min="14600" max="14600" width="12.42578125" style="2" bestFit="1" customWidth="1"/>
    <col min="14601" max="14602" width="13.85546875" style="2" bestFit="1" customWidth="1"/>
    <col min="14603" max="14603" width="14.85546875" style="2" bestFit="1" customWidth="1"/>
    <col min="14604" max="14604" width="12.140625" style="2" bestFit="1" customWidth="1"/>
    <col min="14605" max="14605" width="12.42578125" style="2" bestFit="1" customWidth="1"/>
    <col min="14606" max="14607" width="13.85546875" style="2" bestFit="1" customWidth="1"/>
    <col min="14608" max="14608" width="14.85546875" style="2" bestFit="1" customWidth="1"/>
    <col min="14609" max="14847" width="9.140625" style="2"/>
    <col min="14848" max="14848" width="15.42578125" style="2" bestFit="1" customWidth="1"/>
    <col min="14849" max="14849" width="11.140625" style="2" bestFit="1" customWidth="1"/>
    <col min="14850" max="14850" width="14.5703125" style="2" bestFit="1" customWidth="1"/>
    <col min="14851" max="14851" width="17.42578125" style="2" bestFit="1" customWidth="1"/>
    <col min="14852" max="14852" width="17.5703125" style="2" bestFit="1" customWidth="1"/>
    <col min="14853" max="14853" width="14.7109375" style="2" bestFit="1" customWidth="1"/>
    <col min="14854" max="14854" width="14.42578125" style="2" bestFit="1" customWidth="1"/>
    <col min="14855" max="14855" width="12.140625" style="2" bestFit="1" customWidth="1"/>
    <col min="14856" max="14856" width="12.42578125" style="2" bestFit="1" customWidth="1"/>
    <col min="14857" max="14858" width="13.85546875" style="2" bestFit="1" customWidth="1"/>
    <col min="14859" max="14859" width="14.85546875" style="2" bestFit="1" customWidth="1"/>
    <col min="14860" max="14860" width="12.140625" style="2" bestFit="1" customWidth="1"/>
    <col min="14861" max="14861" width="12.42578125" style="2" bestFit="1" customWidth="1"/>
    <col min="14862" max="14863" width="13.85546875" style="2" bestFit="1" customWidth="1"/>
    <col min="14864" max="14864" width="14.85546875" style="2" bestFit="1" customWidth="1"/>
    <col min="14865" max="15103" width="9.140625" style="2"/>
    <col min="15104" max="15104" width="15.42578125" style="2" bestFit="1" customWidth="1"/>
    <col min="15105" max="15105" width="11.140625" style="2" bestFit="1" customWidth="1"/>
    <col min="15106" max="15106" width="14.5703125" style="2" bestFit="1" customWidth="1"/>
    <col min="15107" max="15107" width="17.42578125" style="2" bestFit="1" customWidth="1"/>
    <col min="15108" max="15108" width="17.5703125" style="2" bestFit="1" customWidth="1"/>
    <col min="15109" max="15109" width="14.7109375" style="2" bestFit="1" customWidth="1"/>
    <col min="15110" max="15110" width="14.42578125" style="2" bestFit="1" customWidth="1"/>
    <col min="15111" max="15111" width="12.140625" style="2" bestFit="1" customWidth="1"/>
    <col min="15112" max="15112" width="12.42578125" style="2" bestFit="1" customWidth="1"/>
    <col min="15113" max="15114" width="13.85546875" style="2" bestFit="1" customWidth="1"/>
    <col min="15115" max="15115" width="14.85546875" style="2" bestFit="1" customWidth="1"/>
    <col min="15116" max="15116" width="12.140625" style="2" bestFit="1" customWidth="1"/>
    <col min="15117" max="15117" width="12.42578125" style="2" bestFit="1" customWidth="1"/>
    <col min="15118" max="15119" width="13.85546875" style="2" bestFit="1" customWidth="1"/>
    <col min="15120" max="15120" width="14.85546875" style="2" bestFit="1" customWidth="1"/>
    <col min="15121" max="15359" width="9.140625" style="2"/>
    <col min="15360" max="15360" width="15.42578125" style="2" bestFit="1" customWidth="1"/>
    <col min="15361" max="15361" width="11.140625" style="2" bestFit="1" customWidth="1"/>
    <col min="15362" max="15362" width="14.5703125" style="2" bestFit="1" customWidth="1"/>
    <col min="15363" max="15363" width="17.42578125" style="2" bestFit="1" customWidth="1"/>
    <col min="15364" max="15364" width="17.5703125" style="2" bestFit="1" customWidth="1"/>
    <col min="15365" max="15365" width="14.7109375" style="2" bestFit="1" customWidth="1"/>
    <col min="15366" max="15366" width="14.42578125" style="2" bestFit="1" customWidth="1"/>
    <col min="15367" max="15367" width="12.140625" style="2" bestFit="1" customWidth="1"/>
    <col min="15368" max="15368" width="12.42578125" style="2" bestFit="1" customWidth="1"/>
    <col min="15369" max="15370" width="13.85546875" style="2" bestFit="1" customWidth="1"/>
    <col min="15371" max="15371" width="14.85546875" style="2" bestFit="1" customWidth="1"/>
    <col min="15372" max="15372" width="12.140625" style="2" bestFit="1" customWidth="1"/>
    <col min="15373" max="15373" width="12.42578125" style="2" bestFit="1" customWidth="1"/>
    <col min="15374" max="15375" width="13.85546875" style="2" bestFit="1" customWidth="1"/>
    <col min="15376" max="15376" width="14.85546875" style="2" bestFit="1" customWidth="1"/>
    <col min="15377" max="15615" width="9.140625" style="2"/>
    <col min="15616" max="15616" width="15.42578125" style="2" bestFit="1" customWidth="1"/>
    <col min="15617" max="15617" width="11.140625" style="2" bestFit="1" customWidth="1"/>
    <col min="15618" max="15618" width="14.5703125" style="2" bestFit="1" customWidth="1"/>
    <col min="15619" max="15619" width="17.42578125" style="2" bestFit="1" customWidth="1"/>
    <col min="15620" max="15620" width="17.5703125" style="2" bestFit="1" customWidth="1"/>
    <col min="15621" max="15621" width="14.7109375" style="2" bestFit="1" customWidth="1"/>
    <col min="15622" max="15622" width="14.42578125" style="2" bestFit="1" customWidth="1"/>
    <col min="15623" max="15623" width="12.140625" style="2" bestFit="1" customWidth="1"/>
    <col min="15624" max="15624" width="12.42578125" style="2" bestFit="1" customWidth="1"/>
    <col min="15625" max="15626" width="13.85546875" style="2" bestFit="1" customWidth="1"/>
    <col min="15627" max="15627" width="14.85546875" style="2" bestFit="1" customWidth="1"/>
    <col min="15628" max="15628" width="12.140625" style="2" bestFit="1" customWidth="1"/>
    <col min="15629" max="15629" width="12.42578125" style="2" bestFit="1" customWidth="1"/>
    <col min="15630" max="15631" width="13.85546875" style="2" bestFit="1" customWidth="1"/>
    <col min="15632" max="15632" width="14.85546875" style="2" bestFit="1" customWidth="1"/>
    <col min="15633" max="15871" width="9.140625" style="2"/>
    <col min="15872" max="15872" width="15.42578125" style="2" bestFit="1" customWidth="1"/>
    <col min="15873" max="15873" width="11.140625" style="2" bestFit="1" customWidth="1"/>
    <col min="15874" max="15874" width="14.5703125" style="2" bestFit="1" customWidth="1"/>
    <col min="15875" max="15875" width="17.42578125" style="2" bestFit="1" customWidth="1"/>
    <col min="15876" max="15876" width="17.5703125" style="2" bestFit="1" customWidth="1"/>
    <col min="15877" max="15877" width="14.7109375" style="2" bestFit="1" customWidth="1"/>
    <col min="15878" max="15878" width="14.42578125" style="2" bestFit="1" customWidth="1"/>
    <col min="15879" max="15879" width="12.140625" style="2" bestFit="1" customWidth="1"/>
    <col min="15880" max="15880" width="12.42578125" style="2" bestFit="1" customWidth="1"/>
    <col min="15881" max="15882" width="13.85546875" style="2" bestFit="1" customWidth="1"/>
    <col min="15883" max="15883" width="14.85546875" style="2" bestFit="1" customWidth="1"/>
    <col min="15884" max="15884" width="12.140625" style="2" bestFit="1" customWidth="1"/>
    <col min="15885" max="15885" width="12.42578125" style="2" bestFit="1" customWidth="1"/>
    <col min="15886" max="15887" width="13.85546875" style="2" bestFit="1" customWidth="1"/>
    <col min="15888" max="15888" width="14.85546875" style="2" bestFit="1" customWidth="1"/>
    <col min="15889" max="16127" width="9.140625" style="2"/>
    <col min="16128" max="16128" width="15.42578125" style="2" bestFit="1" customWidth="1"/>
    <col min="16129" max="16129" width="11.140625" style="2" bestFit="1" customWidth="1"/>
    <col min="16130" max="16130" width="14.5703125" style="2" bestFit="1" customWidth="1"/>
    <col min="16131" max="16131" width="17.42578125" style="2" bestFit="1" customWidth="1"/>
    <col min="16132" max="16132" width="17.5703125" style="2" bestFit="1" customWidth="1"/>
    <col min="16133" max="16133" width="14.7109375" style="2" bestFit="1" customWidth="1"/>
    <col min="16134" max="16134" width="14.42578125" style="2" bestFit="1" customWidth="1"/>
    <col min="16135" max="16135" width="12.140625" style="2" bestFit="1" customWidth="1"/>
    <col min="16136" max="16136" width="12.42578125" style="2" bestFit="1" customWidth="1"/>
    <col min="16137" max="16138" width="13.85546875" style="2" bestFit="1" customWidth="1"/>
    <col min="16139" max="16139" width="14.85546875" style="2" bestFit="1" customWidth="1"/>
    <col min="16140" max="16140" width="12.140625" style="2" bestFit="1" customWidth="1"/>
    <col min="16141" max="16141" width="12.42578125" style="2" bestFit="1" customWidth="1"/>
    <col min="16142" max="16143" width="13.85546875" style="2" bestFit="1" customWidth="1"/>
    <col min="16144" max="16144" width="14.85546875" style="2" bestFit="1" customWidth="1"/>
    <col min="16145" max="16384" width="9.140625" style="2"/>
  </cols>
  <sheetData>
    <row r="1" spans="1:18">
      <c r="A1" s="46" t="s">
        <v>438</v>
      </c>
      <c r="B1" s="47" t="s">
        <v>439</v>
      </c>
      <c r="C1" s="48" t="s">
        <v>354</v>
      </c>
      <c r="D1" s="48" t="s">
        <v>355</v>
      </c>
      <c r="E1" s="48" t="s">
        <v>356</v>
      </c>
      <c r="F1" s="48" t="s">
        <v>357</v>
      </c>
      <c r="G1" s="48" t="s">
        <v>358</v>
      </c>
      <c r="H1" s="48" t="s">
        <v>359</v>
      </c>
      <c r="I1" s="48" t="s">
        <v>360</v>
      </c>
      <c r="J1" s="48" t="s">
        <v>361</v>
      </c>
      <c r="K1" s="48" t="s">
        <v>362</v>
      </c>
      <c r="L1" s="48" t="s">
        <v>363</v>
      </c>
      <c r="M1" s="48" t="s">
        <v>364</v>
      </c>
      <c r="N1" s="48" t="s">
        <v>365</v>
      </c>
      <c r="O1" s="48" t="s">
        <v>366</v>
      </c>
      <c r="P1" s="48" t="s">
        <v>367</v>
      </c>
      <c r="Q1" s="48" t="s">
        <v>368</v>
      </c>
      <c r="R1" s="48" t="s">
        <v>369</v>
      </c>
    </row>
    <row r="2" spans="1:18">
      <c r="A2" s="48" t="s">
        <v>5</v>
      </c>
      <c r="B2" s="48"/>
      <c r="C2" s="50">
        <f>IFERROR((d_DL/(Rad_Spec!V2*d_IFD_w*d_EF_w))*Rad_Spec!BF2,".")</f>
        <v>7720.9393756156387</v>
      </c>
      <c r="D2" s="50">
        <f>IFERROR((d_DL/(Rad_Spec!AN2*d_IRA_w*(1/d_PEFm_pp)*d_SLF*d_ET_w*d_EF_w))*Rad_Spec!BF2,".")</f>
        <v>2.6535689709029295</v>
      </c>
      <c r="E2" s="50">
        <f>IFERROR((d_DL/(Rad_Spec!AN2*d_IRA_w*(1/d_PEF)*d_SLF*d_ET_w*d_EF_w))*Rad_Spec!BF2,".")</f>
        <v>1940.0048840811407</v>
      </c>
      <c r="F2" s="50">
        <f>IFERROR((d_DL/(Rad_Spec!AY2*d_GSF_s*d_Fam*d_Foffset*acf!C2*d_ET_w*(1/24)*d_EF_w*(1/365)))*Rad_Spec!BF2,".")</f>
        <v>39911.521403586958</v>
      </c>
      <c r="G2" s="50">
        <f t="shared" ref="G2:G5" si="0">(IF(AND(C2&lt;&gt;".",E2&lt;&gt;".",F2&lt;&gt;"."),1/((1/C2)+(1/E2)+(1/F2)),IF(AND(C2&lt;&gt;".",E2&lt;&gt;".",F2="."), 1/((1/C2)+(1/E2)),IF(AND(C2&lt;&gt;".",E2=".",F2&lt;&gt;"."),1/((1/C2)+(1/F2)),IF(AND(C2=".",E2&lt;&gt;".",F2&lt;&gt;"."),1/((1/E2)+(1/F2)),IF(AND(C2&lt;&gt;".",E2=".",F2="."),1/(1/C2),IF(AND(C2=".",E2&lt;&gt;".",F2="."),1/(1/E2),IF(AND(C2=".",E2=".",F2&lt;&gt;"."),1/(1/F2),IF(AND(C2=".",E2=".",F2="."),".")))))))))</f>
        <v>1492.4572098181548</v>
      </c>
      <c r="H2" s="50">
        <f t="shared" ref="H2:H5" si="1">(IF(AND(C2&lt;&gt;".",D2&lt;&gt;".",F2&lt;&gt;"."),1/((1/C2)+(1/D2)+(1/F2)),IF(AND(C2&lt;&gt;".",D2&lt;&gt;".",F2="."), 1/((1/C2)+(1/D2)),IF(AND(C2&lt;&gt;".",D2=".",F2&lt;&gt;"."),1/((1/C2)+(1/F2)),IF(AND(C2=".",D2&lt;&gt;".",F2&lt;&gt;"."),1/((1/D2)+(1/F2)),IF(AND(C2&lt;&gt;".",D2=".",F2="."),1/(1/C2),IF(AND(C2=".",D2&lt;&gt;".",F2="."),1/(1/D2),IF(AND(C2=".",D2=".",F2&lt;&gt;"."),1/(1/F2),IF(AND(C2=".",D2=".",F2="."),".")))))))))</f>
        <v>2.6524810000644843</v>
      </c>
      <c r="I2" s="56">
        <f>IFERROR((d_DL/(Rad_Spec!AV2*d_GSF_s*d_Fam*d_Foffset*Fsurf!C2*d_EF_w*(1/365)*d_ET_w*(1/24)))*Rad_Spec!BF2,".")</f>
        <v>7972.1139733108048</v>
      </c>
      <c r="J2" s="50">
        <f>IFERROR((d_DL/(Rad_Spec!AZ2*d_GSF_s*d_Fam*d_Foffset*Fsurf!C2*d_EF_w*(1/365)*d_ET_w*(1/24)))*Rad_Spec!BF2,".")</f>
        <v>30144.555961581478</v>
      </c>
      <c r="K2" s="50">
        <f>IFERROR((d_DL/(Rad_Spec!BA2*d_GSF_s*d_Fam*d_Foffset*Fsurf!C2*d_EF_w*(1/365)*d_ET_w*(1/24)))*Rad_Spec!BF2,".")</f>
        <v>11216.578962448919</v>
      </c>
      <c r="L2" s="50">
        <f>IFERROR((d_DL/(Rad_Spec!BB2*d_GSF_s*d_Fam*d_Foffset*Fsurf!C2*d_EF_w*(1/365)*d_ET_w*(1/24)))*Rad_Spec!BF2,".")</f>
        <v>8174.7948370390459</v>
      </c>
      <c r="M2" s="50">
        <f>IFERROR((d_DL/(Rad_Spec!AY2*d_GSF_s*d_Fam*d_Foffset*Fsurf!C2*d_EF_w*(1/365)*d_ET_w*(1/24)))*Rad_Spec!BF2,".")</f>
        <v>30076.504448822121</v>
      </c>
      <c r="N2" s="50">
        <f>IFERROR((d_DL/(Rad_Spec!AV2*d_GSF_s*d_Fam*d_Foffset*acf!D2*d_ET_w*(1/24)*d_EF_w*(1/365)))*Rad_Spec!BF2,".")</f>
        <v>10578.995242583434</v>
      </c>
      <c r="O2" s="50">
        <f>IFERROR((d_DL/(Rad_Spec!AZ2*d_GSF_s*d_Fam*d_Foffset*acf!E2*d_ET_w*(1/24)*d_EF_w*(1/365)))*Rad_Spec!BF2,".")</f>
        <v>40001.825761018619</v>
      </c>
      <c r="P2" s="50">
        <f>IFERROR((d_DL/(Rad_Spec!BA2*d_GSF_s*d_Fam*d_Foffset*acf!F2*d_ET_w*(1/24)*d_EF_w*(1/365)))*Rad_Spec!BF2,".")</f>
        <v>14884.400283169716</v>
      </c>
      <c r="Q2" s="50">
        <f>IFERROR((d_DL/(Rad_Spec!BB2*d_GSF_s*d_Fam*d_Foffset*acf!G2*d_ET_w*(1/24)*d_EF_w*(1/365)))*Rad_Spec!BF2,".")</f>
        <v>10847.952748750811</v>
      </c>
      <c r="R2" s="50">
        <f>IFERROR((d_DL/(Rad_Spec!AY2*d_GSF_s*d_Fam*d_Foffset*acf!C2*d_ET_w*(1/24)*d_EF_w*(1/365)))*Rad_Spec!BF2,".")</f>
        <v>39911.521403586958</v>
      </c>
    </row>
    <row r="3" spans="1:18">
      <c r="A3" s="51" t="s">
        <v>6</v>
      </c>
      <c r="B3" s="48" t="s">
        <v>7</v>
      </c>
      <c r="C3" s="50">
        <f>IFERROR((d_DL/(Rad_Spec!V3*d_IFD_w*d_EF_w))*Rad_Spec!BF3,".")</f>
        <v>3.6144397543735192</v>
      </c>
      <c r="D3" s="50">
        <f>IFERROR((d_DL/(Rad_Spec!AN3*d_IRA_w*(1/d_PEFm_pp)*d_SLF*d_ET_w*d_EF_w))*Rad_Spec!BF3,".")</f>
        <v>4.1518622715101681E-4</v>
      </c>
      <c r="E3" s="50">
        <f>IFERROR((d_DL/(Rad_Spec!AN3*d_IRA_w*(1/d_PEF)*d_SLF*d_ET_w*d_EF_w))*Rad_Spec!BF3,".")</f>
        <v>0.30353961676078828</v>
      </c>
      <c r="F3" s="50">
        <f>IFERROR((d_DL/(Rad_Spec!AY3*d_GSF_s*d_Fam*d_Foffset*acf!C3*d_ET_w*(1/24)*d_EF_w*(1/365)))*Rad_Spec!BF3,".")</f>
        <v>7179.790419235952</v>
      </c>
      <c r="G3" s="50">
        <f t="shared" si="0"/>
        <v>0.2800124160784197</v>
      </c>
      <c r="H3" s="50">
        <f t="shared" si="1"/>
        <v>4.1513851669647039E-4</v>
      </c>
      <c r="I3" s="56">
        <f>IFERROR((d_DL/(Rad_Spec!AV3*d_GSF_s*d_Fam*d_Foffset*Fsurf!C3*d_EF_w*(1/365)*d_ET_w*(1/24)))*Rad_Spec!BF3,".")</f>
        <v>1487.3936020154088</v>
      </c>
      <c r="J3" s="50">
        <f>IFERROR((d_DL/(Rad_Spec!AZ3*d_GSF_s*d_Fam*d_Foffset*Fsurf!C3*d_EF_w*(1/365)*d_ET_w*(1/24)))*Rad_Spec!BF3,".")</f>
        <v>5389.6592749085858</v>
      </c>
      <c r="K3" s="50">
        <f>IFERROR((d_DL/(Rad_Spec!BA3*d_GSF_s*d_Fam*d_Foffset*Fsurf!C3*d_EF_w*(1/365)*d_ET_w*(1/24)))*Rad_Spec!BF3,".")</f>
        <v>2063.3940655409829</v>
      </c>
      <c r="L3" s="50">
        <f>IFERROR((d_DL/(Rad_Spec!BB3*d_GSF_s*d_Fam*d_Foffset*Fsurf!C3*d_EF_w*(1/365)*d_ET_w*(1/24)))*Rad_Spec!BF3,".")</f>
        <v>1530.6632340740384</v>
      </c>
      <c r="M3" s="50">
        <f>IFERROR((d_DL/(Rad_Spec!AY3*d_GSF_s*d_Fam*d_Foffset*Fsurf!C3*d_EF_w*(1/365)*d_ET_w*(1/24)))*Rad_Spec!BF3,".")</f>
        <v>5095.6638887409181</v>
      </c>
      <c r="N3" s="50">
        <f>IFERROR((d_DL/(Rad_Spec!AV3*d_GSF_s*d_Fam*d_Foffset*acf!D3*d_ET_w*(1/24)*d_EF_w*(1/365)))*Rad_Spec!BF3,".")</f>
        <v>2095.7375852397099</v>
      </c>
      <c r="O3" s="50">
        <f>IFERROR((d_DL/(Rad_Spec!AZ3*d_GSF_s*d_Fam*d_Foffset*acf!E3*d_ET_w*(1/24)*d_EF_w*(1/365)))*Rad_Spec!BF3,".")</f>
        <v>7594.0299183461975</v>
      </c>
      <c r="P3" s="50">
        <f>IFERROR((d_DL/(Rad_Spec!BA3*d_GSF_s*d_Fam*d_Foffset*acf!F3*d_ET_w*(1/24)*d_EF_w*(1/365)))*Rad_Spec!BF3,".")</f>
        <v>2907.3222383472453</v>
      </c>
      <c r="Q3" s="50">
        <f>IFERROR((d_DL/(Rad_Spec!BB3*d_GSF_s*d_Fam*d_Foffset*acf!G3*d_ET_w*(1/24)*d_EF_w*(1/365)))*Rad_Spec!BF3,".")</f>
        <v>2156.7044968103201</v>
      </c>
      <c r="R3" s="50">
        <f>IFERROR((d_DL/(Rad_Spec!AY3*d_GSF_s*d_Fam*d_Foffset*acf!C3*d_ET_w*(1/24)*d_EF_w*(1/365)))*Rad_Spec!BF3,".")</f>
        <v>7179.790419235952</v>
      </c>
    </row>
    <row r="4" spans="1:18">
      <c r="A4" s="48" t="s">
        <v>8</v>
      </c>
      <c r="B4" s="48"/>
      <c r="C4" s="50" t="str">
        <f>IFERROR((d_DL/(Rad_Spec!V4*d_IFD_w*d_EF_w))*Rad_Spec!BF4,".")</f>
        <v>.</v>
      </c>
      <c r="D4" s="50" t="str">
        <f>IFERROR((d_DL/(Rad_Spec!AN4*d_IRA_w*(1/d_PEFm_pp)*d_SLF*d_ET_w*d_EF_w))*Rad_Spec!BF4,".")</f>
        <v>.</v>
      </c>
      <c r="E4" s="50" t="str">
        <f>IFERROR((d_DL/(Rad_Spec!AN4*d_IRA_w*(1/d_PEF)*d_SLF*d_ET_w*d_EF_w))*Rad_Spec!BF4,".")</f>
        <v>.</v>
      </c>
      <c r="F4" s="50">
        <f>IFERROR((d_DL/(Rad_Spec!AY4*d_GSF_s*d_Fam*d_Foffset*acf!C4*d_ET_w*(1/24)*d_EF_w*(1/365)))*Rad_Spec!BF4,".")</f>
        <v>216817.26024311315</v>
      </c>
      <c r="G4" s="50">
        <f t="shared" si="0"/>
        <v>216817.26024311315</v>
      </c>
      <c r="H4" s="50">
        <f t="shared" si="1"/>
        <v>216817.26024311315</v>
      </c>
      <c r="I4" s="56" t="str">
        <f>IFERROR((d_DL/(Rad_Spec!AV4*d_GSF_s*d_Fam*d_Foffset*Fsurf!C4*d_EF_w*(1/365)*d_ET_w*(1/24)))*Rad_Spec!BF4,".")</f>
        <v>.</v>
      </c>
      <c r="J4" s="50" t="str">
        <f>IFERROR((d_DL/(Rad_Spec!AZ4*d_GSF_s*d_Fam*d_Foffset*Fsurf!C4*d_EF_w*(1/365)*d_ET_w*(1/24)))*Rad_Spec!BF4,".")</f>
        <v>.</v>
      </c>
      <c r="K4" s="50" t="str">
        <f>IFERROR((d_DL/(Rad_Spec!BA4*d_GSF_s*d_Fam*d_Foffset*Fsurf!C4*d_EF_w*(1/365)*d_ET_w*(1/24)))*Rad_Spec!BF4,".")</f>
        <v>.</v>
      </c>
      <c r="L4" s="50" t="str">
        <f>IFERROR((d_DL/(Rad_Spec!BB4*d_GSF_s*d_Fam*d_Foffset*Fsurf!C4*d_EF_w*(1/365)*d_ET_w*(1/24)))*Rad_Spec!BF4,".")</f>
        <v>.</v>
      </c>
      <c r="M4" s="50" t="str">
        <f>IFERROR((d_DL/(Rad_Spec!AY4*d_GSF_s*d_Fam*d_Foffset*Fsurf!C4*d_EF_w*(1/365)*d_ET_w*(1/24)))*Rad_Spec!BF4,".")</f>
        <v>.</v>
      </c>
      <c r="N4" s="50">
        <f>IFERROR((d_DL/(Rad_Spec!AV4*d_GSF_s*d_Fam*d_Foffset*acf!D4*d_ET_w*(1/24)*d_EF_w*(1/365)))*Rad_Spec!BF4,".")</f>
        <v>42458.189862792875</v>
      </c>
      <c r="O4" s="50">
        <f>IFERROR((d_DL/(Rad_Spec!AZ4*d_GSF_s*d_Fam*d_Foffset*acf!E4*d_ET_w*(1/24)*d_EF_w*(1/365)))*Rad_Spec!BF4,".")</f>
        <v>221671.24707434894</v>
      </c>
      <c r="P4" s="50">
        <f>IFERROR((d_DL/(Rad_Spec!BA4*d_GSF_s*d_Fam*d_Foffset*acf!F4*d_ET_w*(1/24)*d_EF_w*(1/365)))*Rad_Spec!BF4,".")</f>
        <v>77811.131626097995</v>
      </c>
      <c r="Q4" s="50">
        <f>IFERROR((d_DL/(Rad_Spec!BB4*d_GSF_s*d_Fam*d_Foffset*acf!G4*d_ET_w*(1/24)*d_EF_w*(1/365)))*Rad_Spec!BF4,".")</f>
        <v>49133.317650500008</v>
      </c>
      <c r="R4" s="50">
        <f>IFERROR((d_DL/(Rad_Spec!AY4*d_GSF_s*d_Fam*d_Foffset*acf!C4*d_ET_w*(1/24)*d_EF_w*(1/365)))*Rad_Spec!BF4,".")</f>
        <v>216817.26024311315</v>
      </c>
    </row>
    <row r="5" spans="1:18">
      <c r="A5" s="48" t="s">
        <v>9</v>
      </c>
      <c r="B5" s="48"/>
      <c r="C5" s="50">
        <f>IFERROR((d_DL/(Rad_Spec!V5*d_IFD_w*d_EF_w))*Rad_Spec!BF5,".")</f>
        <v>1.5804362369989571</v>
      </c>
      <c r="D5" s="50">
        <f>IFERROR((d_DL/(Rad_Spec!AN5*d_IRA_w*(1/d_PEFm_pp)*d_SLF*d_ET_w*d_EF_w))*Rad_Spec!BF5,".")</f>
        <v>1.3217669215320953E-3</v>
      </c>
      <c r="E5" s="50">
        <f>IFERROR((d_DL/(Rad_Spec!AN5*d_IRA_w*(1/d_PEF)*d_SLF*d_ET_w*d_EF_w))*Rad_Spec!BF5,".")</f>
        <v>0.96633413772419385</v>
      </c>
      <c r="F5" s="50">
        <f>IFERROR((d_DL/(Rad_Spec!AY5*d_GSF_s*d_Fam*d_Foffset*acf!C5*d_ET_w*(1/24)*d_EF_w*(1/365)))*Rad_Spec!BF5,".")</f>
        <v>1.5169206238108768</v>
      </c>
      <c r="G5" s="50">
        <f t="shared" si="0"/>
        <v>0.42977374376745725</v>
      </c>
      <c r="H5" s="50">
        <f t="shared" si="1"/>
        <v>1.3195136155718932E-3</v>
      </c>
      <c r="I5" s="56">
        <f>IFERROR((d_DL/(Rad_Spec!AV5*d_GSF_s*d_Fam*d_Foffset*Fsurf!C5*d_EF_w*(1/365)*d_ET_w*(1/24)))*Rad_Spec!BF5,".")</f>
        <v>0.22964828118150479</v>
      </c>
      <c r="J5" s="50">
        <f>IFERROR((d_DL/(Rad_Spec!AZ5*d_GSF_s*d_Fam*d_Foffset*Fsurf!C5*d_EF_w*(1/365)*d_ET_w*(1/24)))*Rad_Spec!BF5,".")</f>
        <v>1.3013402600285273</v>
      </c>
      <c r="K5" s="50">
        <f>IFERROR((d_DL/(Rad_Spec!BA5*d_GSF_s*d_Fam*d_Foffset*Fsurf!C5*d_EF_w*(1/365)*d_ET_w*(1/24)))*Rad_Spec!BF5,".")</f>
        <v>0.44814366570518821</v>
      </c>
      <c r="L5" s="50">
        <f>IFERROR((d_DL/(Rad_Spec!BB5*d_GSF_s*d_Fam*d_Foffset*Fsurf!C5*d_EF_w*(1/365)*d_ET_w*(1/24)))*Rad_Spec!BF5,".")</f>
        <v>0.2762028306999324</v>
      </c>
      <c r="M5" s="50">
        <f>IFERROR((d_DL/(Rad_Spec!AY5*d_GSF_s*d_Fam*d_Foffset*Fsurf!C5*d_EF_w*(1/365)*d_ET_w*(1/24)))*Rad_Spec!BF5,".")</f>
        <v>1.3133511894466465</v>
      </c>
      <c r="N5" s="50">
        <f>IFERROR((d_DL/(Rad_Spec!AV5*d_GSF_s*d_Fam*d_Foffset*acf!D5*d_ET_w*(1/24)*d_EF_w*(1/365)))*Rad_Spec!BF5,".")</f>
        <v>0.26524376476463801</v>
      </c>
      <c r="O5" s="50">
        <f>IFERROR((d_DL/(Rad_Spec!AZ5*d_GSF_s*d_Fam*d_Foffset*acf!E5*d_ET_w*(1/24)*d_EF_w*(1/365)))*Rad_Spec!BF5,".")</f>
        <v>1.5030480003329492</v>
      </c>
      <c r="P5" s="50">
        <f>IFERROR((d_DL/(Rad_Spec!BA5*d_GSF_s*d_Fam*d_Foffset*acf!F5*d_ET_w*(1/24)*d_EF_w*(1/365)))*Rad_Spec!BF5,".")</f>
        <v>0.51760593388949239</v>
      </c>
      <c r="Q5" s="50">
        <f>IFERROR((d_DL/(Rad_Spec!BB5*d_GSF_s*d_Fam*d_Foffset*acf!G5*d_ET_w*(1/24)*d_EF_w*(1/365)))*Rad_Spec!BF5,".")</f>
        <v>0.31901426945842187</v>
      </c>
      <c r="R5" s="50">
        <f>IFERROR((d_DL/(Rad_Spec!AY5*d_GSF_s*d_Fam*d_Foffset*acf!C5*d_ET_w*(1/24)*d_EF_w*(1/365)))*Rad_Spec!BF5,".")</f>
        <v>1.5169206238108768</v>
      </c>
    </row>
    <row r="6" spans="1:18">
      <c r="A6" s="52" t="s">
        <v>10</v>
      </c>
      <c r="B6" s="48" t="s">
        <v>11</v>
      </c>
      <c r="C6" s="50">
        <f>IFERROR((d_DL/(Rad_Spec!V6*d_IFD_w*d_EF_w))*Rad_Spec!BF6,".")</f>
        <v>2.705952452380302E-2</v>
      </c>
      <c r="D6" s="50">
        <f>IFERROR((d_DL/(Rad_Spec!AN6*d_IRA_w*(1/d_PEFm_pp)*d_SLF*d_ET_w*d_EF_w))*Rad_Spec!BF6,".")</f>
        <v>1.5372292720906321E-6</v>
      </c>
      <c r="E6" s="50">
        <f>IFERROR((d_DL/(Rad_Spec!AN6*d_IRA_w*(1/d_PEF)*d_SLF*d_ET_w*d_EF_w))*Rad_Spec!BF6,".")</f>
        <v>1.1238570877596446E-3</v>
      </c>
      <c r="F6" s="50">
        <f>IFERROR((d_DL/(Rad_Spec!AY6*d_GSF_s*d_Fam*d_Foffset*acf!C6*d_ET_w*(1/24)*d_EF_w*(1/365)))*Rad_Spec!BF6,".")</f>
        <v>172.00902667965988</v>
      </c>
      <c r="G6" s="50">
        <f t="shared" ref="G6" si="2">(IF(AND(C6&lt;&gt;".",E6&lt;&gt;".",F6&lt;&gt;"."),1/((1/C6)+(1/E6)+(1/F6)),IF(AND(C6&lt;&gt;".",E6&lt;&gt;".",F6="."), 1/((1/C6)+(1/E6)),IF(AND(C6&lt;&gt;".",E6=".",F6&lt;&gt;"."),1/((1/C6)+(1/F6)),IF(AND(C6=".",E6&lt;&gt;".",F6&lt;&gt;"."),1/((1/E6)+(1/F6)),IF(AND(C6&lt;&gt;".",E6=".",F6="."),1/(1/C6),IF(AND(C6=".",E6&lt;&gt;".",F6="."),1/(1/E6),IF(AND(C6=".",E6=".",F6&lt;&gt;"."),1/(1/F6),IF(AND(C6=".",E6=".",F6="."),".")))))))))</f>
        <v>1.0790347331014589E-3</v>
      </c>
      <c r="H6" s="50">
        <f t="shared" ref="H6" si="3">(IF(AND(C6&lt;&gt;".",D6&lt;&gt;".",F6&lt;&gt;"."),1/((1/C6)+(1/D6)+(1/F6)),IF(AND(C6&lt;&gt;".",D6&lt;&gt;".",F6="."), 1/((1/C6)+(1/D6)),IF(AND(C6&lt;&gt;".",D6=".",F6&lt;&gt;"."),1/((1/C6)+(1/F6)),IF(AND(C6=".",D6&lt;&gt;".",F6&lt;&gt;"."),1/((1/D6)+(1/F6)),IF(AND(C6&lt;&gt;".",D6=".",F6="."),1/(1/C6),IF(AND(C6=".",D6&lt;&gt;".",F6="."),1/(1/D6),IF(AND(C6=".",D6=".",F6&lt;&gt;"."),1/(1/F6),IF(AND(C6=".",D6=".",F6="."),".")))))))))</f>
        <v>1.5371419345877161E-6</v>
      </c>
      <c r="I6" s="56">
        <f>IFERROR((d_DL/(Rad_Spec!AV6*d_GSF_s*d_Fam*d_Foffset*Fsurf!C6*d_EF_w*(1/365)*d_ET_w*(1/24)))*Rad_Spec!BF6,".")</f>
        <v>84.652770936392642</v>
      </c>
      <c r="J6" s="50">
        <f>IFERROR((d_DL/(Rad_Spec!AZ6*d_GSF_s*d_Fam*d_Foffset*Fsurf!C6*d_EF_w*(1/365)*d_ET_w*(1/24)))*Rad_Spec!BF6,".")</f>
        <v>171.89695322798102</v>
      </c>
      <c r="K6" s="50">
        <f>IFERROR((d_DL/(Rad_Spec!BA6*d_GSF_s*d_Fam*d_Foffset*Fsurf!C6*d_EF_w*(1/365)*d_ET_w*(1/24)))*Rad_Spec!BF6,".")</f>
        <v>91.058926574822394</v>
      </c>
      <c r="L6" s="50">
        <f>IFERROR((d_DL/(Rad_Spec!BB6*d_GSF_s*d_Fam*d_Foffset*Fsurf!C6*d_EF_w*(1/365)*d_ET_w*(1/24)))*Rad_Spec!BF6,".")</f>
        <v>84.652770936392642</v>
      </c>
      <c r="M6" s="50">
        <f>IFERROR((d_DL/(Rad_Spec!AY6*d_GSF_s*d_Fam*d_Foffset*Fsurf!C6*d_EF_w*(1/365)*d_ET_w*(1/24)))*Rad_Spec!BF6,".")</f>
        <v>123.48099546278526</v>
      </c>
      <c r="N6" s="50">
        <f>IFERROR((d_DL/(Rad_Spec!AV6*d_GSF_s*d_Fam*d_Foffset*acf!D6*d_ET_w*(1/24)*d_EF_w*(1/365)))*Rad_Spec!BF6,".")</f>
        <v>117.92130991439497</v>
      </c>
      <c r="O6" s="50">
        <f>IFERROR((d_DL/(Rad_Spec!AZ6*d_GSF_s*d_Fam*d_Foffset*acf!E6*d_ET_w*(1/24)*d_EF_w*(1/365)))*Rad_Spec!BF6,".")</f>
        <v>239.45245584657755</v>
      </c>
      <c r="P6" s="50">
        <f>IFERROR((d_DL/(Rad_Spec!BA6*d_GSF_s*d_Fam*d_Foffset*acf!F6*d_ET_w*(1/24)*d_EF_w*(1/365)))*Rad_Spec!BF6,".")</f>
        <v>126.84508471872758</v>
      </c>
      <c r="Q6" s="50">
        <f>IFERROR((d_DL/(Rad_Spec!BB6*d_GSF_s*d_Fam*d_Foffset*acf!G6*d_ET_w*(1/24)*d_EF_w*(1/365)))*Rad_Spec!BF6,".")</f>
        <v>117.92130991439497</v>
      </c>
      <c r="R6" s="50">
        <f>IFERROR((d_DL/(Rad_Spec!AY6*d_GSF_s*d_Fam*d_Foffset*acf!C6*d_ET_w*(1/24)*d_EF_w*(1/365)))*Rad_Spec!BF6,".")</f>
        <v>172.00902667965988</v>
      </c>
    </row>
    <row r="7" spans="1:18">
      <c r="A7" s="48" t="s">
        <v>12</v>
      </c>
      <c r="B7" s="48"/>
      <c r="C7" s="50" t="str">
        <f>IFERROR((d_DL/(Rad_Spec!V7*d_IFD_w*d_EF_w))*Rad_Spec!BF7,".")</f>
        <v>.</v>
      </c>
      <c r="D7" s="50" t="str">
        <f>IFERROR((d_DL/(Rad_Spec!AN7*d_IRA_w*(1/d_PEFm_pp)*d_SLF*d_ET_w*d_EF_w))*Rad_Spec!BF7,".")</f>
        <v>.</v>
      </c>
      <c r="E7" s="50" t="str">
        <f>IFERROR((d_DL/(Rad_Spec!AN7*d_IRA_w*(1/d_PEF)*d_SLF*d_ET_w*d_EF_w))*Rad_Spec!BF7,".")</f>
        <v>.</v>
      </c>
      <c r="F7" s="50">
        <f>IFERROR((d_DL/(Rad_Spec!AY7*d_GSF_s*d_Fam*d_Foffset*acf!C7*d_ET_w*(1/24)*d_EF_w*(1/365)))*Rad_Spec!BF7,".")</f>
        <v>64591.812182267218</v>
      </c>
      <c r="G7" s="50">
        <f t="shared" ref="G7:G70" si="4">(IF(AND(C7&lt;&gt;".",E7&lt;&gt;".",F7&lt;&gt;"."),1/((1/C7)+(1/E7)+(1/F7)),IF(AND(C7&lt;&gt;".",E7&lt;&gt;".",F7="."), 1/((1/C7)+(1/E7)),IF(AND(C7&lt;&gt;".",E7=".",F7&lt;&gt;"."),1/((1/C7)+(1/F7)),IF(AND(C7=".",E7&lt;&gt;".",F7&lt;&gt;"."),1/((1/E7)+(1/F7)),IF(AND(C7&lt;&gt;".",E7=".",F7="."),1/(1/C7),IF(AND(C7=".",E7&lt;&gt;".",F7="."),1/(1/E7),IF(AND(C7=".",E7=".",F7&lt;&gt;"."),1/(1/F7),IF(AND(C7=".",E7=".",F7="."),".")))))))))</f>
        <v>64591.812182267218</v>
      </c>
      <c r="H7" s="50">
        <f t="shared" ref="H7:H70" si="5">(IF(AND(C7&lt;&gt;".",D7&lt;&gt;".",F7&lt;&gt;"."),1/((1/C7)+(1/D7)+(1/F7)),IF(AND(C7&lt;&gt;".",D7&lt;&gt;".",F7="."), 1/((1/C7)+(1/D7)),IF(AND(C7&lt;&gt;".",D7=".",F7&lt;&gt;"."),1/((1/C7)+(1/F7)),IF(AND(C7=".",D7&lt;&gt;".",F7&lt;&gt;"."),1/((1/D7)+(1/F7)),IF(AND(C7&lt;&gt;".",D7=".",F7="."),1/(1/C7),IF(AND(C7=".",D7&lt;&gt;".",F7="."),1/(1/D7),IF(AND(C7=".",D7=".",F7&lt;&gt;"."),1/(1/F7),IF(AND(C7=".",D7=".",F7="."),".")))))))))</f>
        <v>64591.812182267218</v>
      </c>
      <c r="I7" s="56" t="str">
        <f>IFERROR((d_DL/(Rad_Spec!AV7*d_GSF_s*d_Fam*d_Foffset*Fsurf!C7*d_EF_w*(1/365)*d_ET_w*(1/24)))*Rad_Spec!BF7,".")</f>
        <v>.</v>
      </c>
      <c r="J7" s="50" t="str">
        <f>IFERROR((d_DL/(Rad_Spec!AZ7*d_GSF_s*d_Fam*d_Foffset*Fsurf!C7*d_EF_w*(1/365)*d_ET_w*(1/24)))*Rad_Spec!BF7,".")</f>
        <v>.</v>
      </c>
      <c r="K7" s="50" t="str">
        <f>IFERROR((d_DL/(Rad_Spec!BA7*d_GSF_s*d_Fam*d_Foffset*Fsurf!C7*d_EF_w*(1/365)*d_ET_w*(1/24)))*Rad_Spec!BF7,".")</f>
        <v>.</v>
      </c>
      <c r="L7" s="50" t="str">
        <f>IFERROR((d_DL/(Rad_Spec!BB7*d_GSF_s*d_Fam*d_Foffset*Fsurf!C7*d_EF_w*(1/365)*d_ET_w*(1/24)))*Rad_Spec!BF7,".")</f>
        <v>.</v>
      </c>
      <c r="M7" s="50" t="str">
        <f>IFERROR((d_DL/(Rad_Spec!AY7*d_GSF_s*d_Fam*d_Foffset*Fsurf!C7*d_EF_w*(1/365)*d_ET_w*(1/24)))*Rad_Spec!BF7,".")</f>
        <v>.</v>
      </c>
      <c r="N7" s="50">
        <f>IFERROR((d_DL/(Rad_Spec!AV7*d_GSF_s*d_Fam*d_Foffset*acf!D7*d_ET_w*(1/24)*d_EF_w*(1/365)))*Rad_Spec!BF7,".")</f>
        <v>11018.486135896037</v>
      </c>
      <c r="O7" s="50">
        <f>IFERROR((d_DL/(Rad_Spec!AZ7*d_GSF_s*d_Fam*d_Foffset*acf!E7*d_ET_w*(1/24)*d_EF_w*(1/365)))*Rad_Spec!BF7,".")</f>
        <v>64241.709345893869</v>
      </c>
      <c r="P7" s="50">
        <f>IFERROR((d_DL/(Rad_Spec!BA7*d_GSF_s*d_Fam*d_Foffset*acf!F7*d_ET_w*(1/24)*d_EF_w*(1/365)))*Rad_Spec!BF7,".")</f>
        <v>22070.77130901875</v>
      </c>
      <c r="Q7" s="50">
        <f>IFERROR((d_DL/(Rad_Spec!BB7*d_GSF_s*d_Fam*d_Foffset*acf!G7*d_ET_w*(1/24)*d_EF_w*(1/365)))*Rad_Spec!BF7,".")</f>
        <v>13499.195960112782</v>
      </c>
      <c r="R7" s="50">
        <f>IFERROR((d_DL/(Rad_Spec!AY7*d_GSF_s*d_Fam*d_Foffset*acf!C7*d_ET_w*(1/24)*d_EF_w*(1/365)))*Rad_Spec!BF7,".")</f>
        <v>64591.812182267218</v>
      </c>
    </row>
    <row r="8" spans="1:18">
      <c r="A8" s="48" t="s">
        <v>13</v>
      </c>
      <c r="B8" s="48"/>
      <c r="C8" s="50">
        <f>IFERROR((d_DL/(Rad_Spec!V8*d_IFD_w*d_EF_w))*Rad_Spec!BF8,".")</f>
        <v>2416007.2935985122</v>
      </c>
      <c r="D8" s="50">
        <f>IFERROR((d_DL/(Rad_Spec!AN8*d_IRA_w*(1/d_PEFm_pp)*d_SLF*d_ET_w*d_EF_w))*Rad_Spec!BF8,".")</f>
        <v>140221.65380885924</v>
      </c>
      <c r="E8" s="50">
        <f>IFERROR((d_DL/(Rad_Spec!AN8*d_IRA_w*(1/d_PEF)*d_SLF*d_ET_w*d_EF_w))*Rad_Spec!BF8,".")</f>
        <v>102515026.45154838</v>
      </c>
      <c r="F8" s="50">
        <f>IFERROR((d_DL/(Rad_Spec!AY8*d_GSF_s*d_Fam*d_Foffset*acf!C8*d_ET_w*(1/24)*d_EF_w*(1/365)))*Rad_Spec!BF8,".")</f>
        <v>73449.434510955005</v>
      </c>
      <c r="G8" s="50">
        <f t="shared" si="4"/>
        <v>71232.836807184562</v>
      </c>
      <c r="H8" s="50">
        <f t="shared" si="5"/>
        <v>47258.351878672962</v>
      </c>
      <c r="I8" s="56">
        <f>IFERROR((d_DL/(Rad_Spec!AV8*d_GSF_s*d_Fam*d_Foffset*Fsurf!C8*d_EF_w*(1/365)*d_ET_w*(1/24)))*Rad_Spec!BF8,".")</f>
        <v>13612.841848443943</v>
      </c>
      <c r="J8" s="50">
        <f>IFERROR((d_DL/(Rad_Spec!AZ8*d_GSF_s*d_Fam*d_Foffset*Fsurf!C8*d_EF_w*(1/365)*d_ET_w*(1/24)))*Rad_Spec!BF8,".")</f>
        <v>65763.447239665824</v>
      </c>
      <c r="K8" s="50">
        <f>IFERROR((d_DL/(Rad_Spec!BA8*d_GSF_s*d_Fam*d_Foffset*Fsurf!C8*d_EF_w*(1/365)*d_ET_w*(1/24)))*Rad_Spec!BF8,".")</f>
        <v>23346.023770081363</v>
      </c>
      <c r="L8" s="50">
        <f>IFERROR((d_DL/(Rad_Spec!BB8*d_GSF_s*d_Fam*d_Foffset*Fsurf!C8*d_EF_w*(1/365)*d_ET_w*(1/24)))*Rad_Spec!BF8,".")</f>
        <v>15159.755694858031</v>
      </c>
      <c r="M8" s="50">
        <f>IFERROR((d_DL/(Rad_Spec!AY8*d_GSF_s*d_Fam*d_Foffset*Fsurf!C8*d_EF_w*(1/365)*d_ET_w*(1/24)))*Rad_Spec!BF8,".")</f>
        <v>61156.898010786841</v>
      </c>
      <c r="N8" s="50">
        <f>IFERROR((d_DL/(Rad_Spec!AV8*d_GSF_s*d_Fam*d_Foffset*acf!D8*d_ET_w*(1/24)*d_EF_w*(1/365)))*Rad_Spec!BF8,".")</f>
        <v>16349.023059981178</v>
      </c>
      <c r="O8" s="50">
        <f>IFERROR((d_DL/(Rad_Spec!AZ8*d_GSF_s*d_Fam*d_Foffset*acf!E8*d_ET_w*(1/24)*d_EF_w*(1/365)))*Rad_Spec!BF8,".")</f>
        <v>78981.900134838652</v>
      </c>
      <c r="P8" s="50">
        <f>IFERROR((d_DL/(Rad_Spec!BA8*d_GSF_s*d_Fam*d_Foffset*acf!F8*d_ET_w*(1/24)*d_EF_w*(1/365)))*Rad_Spec!BF8,".")</f>
        <v>28038.57454786772</v>
      </c>
      <c r="Q8" s="50">
        <f>IFERROR((d_DL/(Rad_Spec!BB8*d_GSF_s*d_Fam*d_Foffset*acf!G8*d_ET_w*(1/24)*d_EF_w*(1/365)))*Rad_Spec!BF8,".")</f>
        <v>18206.866589524492</v>
      </c>
      <c r="R8" s="50">
        <f>IFERROR((d_DL/(Rad_Spec!AY8*d_GSF_s*d_Fam*d_Foffset*acf!C8*d_ET_w*(1/24)*d_EF_w*(1/365)))*Rad_Spec!BF8,".")</f>
        <v>73449.434510955005</v>
      </c>
    </row>
    <row r="9" spans="1:18">
      <c r="A9" s="48" t="s">
        <v>14</v>
      </c>
      <c r="B9" s="48"/>
      <c r="C9" s="50" t="str">
        <f>IFERROR((d_DL/(Rad_Spec!V9*d_IFD_w*d_EF_w))*Rad_Spec!BF9,".")</f>
        <v>.</v>
      </c>
      <c r="D9" s="50" t="str">
        <f>IFERROR((d_DL/(Rad_Spec!AN9*d_IRA_w*(1/d_PEFm_pp)*d_SLF*d_ET_w*d_EF_w))*Rad_Spec!BF9,".")</f>
        <v>.</v>
      </c>
      <c r="E9" s="50" t="str">
        <f>IFERROR((d_DL/(Rad_Spec!AN9*d_IRA_w*(1/d_PEF)*d_SLF*d_ET_w*d_EF_w))*Rad_Spec!BF9,".")</f>
        <v>.</v>
      </c>
      <c r="F9" s="50">
        <f>IFERROR((d_DL/(Rad_Spec!AY9*d_GSF_s*d_Fam*d_Foffset*acf!C9*d_ET_w*(1/24)*d_EF_w*(1/365)))*Rad_Spec!BF9,".")</f>
        <v>65929.205935954131</v>
      </c>
      <c r="G9" s="50">
        <f t="shared" si="4"/>
        <v>65929.205935954131</v>
      </c>
      <c r="H9" s="50">
        <f t="shared" si="5"/>
        <v>65929.205935954131</v>
      </c>
      <c r="I9" s="56" t="str">
        <f>IFERROR((d_DL/(Rad_Spec!AV9*d_GSF_s*d_Fam*d_Foffset*Fsurf!C9*d_EF_w*(1/365)*d_ET_w*(1/24)))*Rad_Spec!BF9,".")</f>
        <v>.</v>
      </c>
      <c r="J9" s="50" t="str">
        <f>IFERROR((d_DL/(Rad_Spec!AZ9*d_GSF_s*d_Fam*d_Foffset*Fsurf!C9*d_EF_w*(1/365)*d_ET_w*(1/24)))*Rad_Spec!BF9,".")</f>
        <v>.</v>
      </c>
      <c r="K9" s="50" t="str">
        <f>IFERROR((d_DL/(Rad_Spec!BA9*d_GSF_s*d_Fam*d_Foffset*Fsurf!C9*d_EF_w*(1/365)*d_ET_w*(1/24)))*Rad_Spec!BF9,".")</f>
        <v>.</v>
      </c>
      <c r="L9" s="50" t="str">
        <f>IFERROR((d_DL/(Rad_Spec!BB9*d_GSF_s*d_Fam*d_Foffset*Fsurf!C9*d_EF_w*(1/365)*d_ET_w*(1/24)))*Rad_Spec!BF9,".")</f>
        <v>.</v>
      </c>
      <c r="M9" s="50" t="str">
        <f>IFERROR((d_DL/(Rad_Spec!AY9*d_GSF_s*d_Fam*d_Foffset*Fsurf!C9*d_EF_w*(1/365)*d_ET_w*(1/24)))*Rad_Spec!BF9,".")</f>
        <v>.</v>
      </c>
      <c r="N9" s="50">
        <f>IFERROR((d_DL/(Rad_Spec!AV9*d_GSF_s*d_Fam*d_Foffset*acf!D9*d_ET_w*(1/24)*d_EF_w*(1/365)))*Rad_Spec!BF9,".")</f>
        <v>13512.672943611971</v>
      </c>
      <c r="O9" s="50">
        <f>IFERROR((d_DL/(Rad_Spec!AZ9*d_GSF_s*d_Fam*d_Foffset*acf!E9*d_ET_w*(1/24)*d_EF_w*(1/365)))*Rad_Spec!BF9,".")</f>
        <v>65838.342640151925</v>
      </c>
      <c r="P9" s="50">
        <f>IFERROR((d_DL/(Rad_Spec!BA9*d_GSF_s*d_Fam*d_Foffset*acf!F9*d_ET_w*(1/24)*d_EF_w*(1/365)))*Rad_Spec!BF9,".")</f>
        <v>23208.015780653557</v>
      </c>
      <c r="Q9" s="50">
        <f>IFERROR((d_DL/(Rad_Spec!BB9*d_GSF_s*d_Fam*d_Foffset*acf!G9*d_ET_w*(1/24)*d_EF_w*(1/365)))*Rad_Spec!BF9,".")</f>
        <v>15045.715254880748</v>
      </c>
      <c r="R9" s="50">
        <f>IFERROR((d_DL/(Rad_Spec!AY9*d_GSF_s*d_Fam*d_Foffset*acf!C9*d_ET_w*(1/24)*d_EF_w*(1/365)))*Rad_Spec!BF9,".")</f>
        <v>65929.205935954131</v>
      </c>
    </row>
    <row r="10" spans="1:18">
      <c r="A10" s="51" t="s">
        <v>15</v>
      </c>
      <c r="B10" s="48" t="s">
        <v>7</v>
      </c>
      <c r="C10" s="50" t="str">
        <f>IFERROR((d_DL/(Rad_Spec!V10*d_IFD_w*d_EF_w))*Rad_Spec!BF10,".")</f>
        <v>.</v>
      </c>
      <c r="D10" s="50" t="str">
        <f>IFERROR((d_DL/(Rad_Spec!AN10*d_IRA_w*(1/d_PEFm_pp)*d_SLF*d_ET_w*d_EF_w))*Rad_Spec!BF10,".")</f>
        <v>.</v>
      </c>
      <c r="E10" s="50" t="str">
        <f>IFERROR((d_DL/(Rad_Spec!AN10*d_IRA_w*(1/d_PEF)*d_SLF*d_ET_w*d_EF_w))*Rad_Spec!BF10,".")</f>
        <v>.</v>
      </c>
      <c r="F10" s="50">
        <f>IFERROR((d_DL/(Rad_Spec!AY10*d_GSF_s*d_Fam*d_Foffset*acf!C10*d_ET_w*(1/24)*d_EF_w*(1/365)))*Rad_Spec!BF10,".")</f>
        <v>11167888295639.045</v>
      </c>
      <c r="G10" s="50">
        <f t="shared" si="4"/>
        <v>11167888295639.045</v>
      </c>
      <c r="H10" s="50">
        <f t="shared" si="5"/>
        <v>11167888295639.045</v>
      </c>
      <c r="I10" s="56">
        <f>IFERROR((d_DL/(Rad_Spec!AV10*d_GSF_s*d_Fam*d_Foffset*Fsurf!C10*d_EF_w*(1/365)*d_ET_w*(1/24)))*Rad_Spec!BF10,".")</f>
        <v>2061380733818.9036</v>
      </c>
      <c r="J10" s="50">
        <f>IFERROR((d_DL/(Rad_Spec!AZ10*d_GSF_s*d_Fam*d_Foffset*Fsurf!C10*d_EF_w*(1/365)*d_ET_w*(1/24)))*Rad_Spec!BF10,".")</f>
        <v>9090116430381.9727</v>
      </c>
      <c r="K10" s="50">
        <f>IFERROR((d_DL/(Rad_Spec!BA10*d_GSF_s*d_Fam*d_Foffset*Fsurf!C10*d_EF_w*(1/365)*d_ET_w*(1/24)))*Rad_Spec!BF10,".")</f>
        <v>3256161109390.5566</v>
      </c>
      <c r="L10" s="50">
        <f>IFERROR((d_DL/(Rad_Spec!BB10*d_GSF_s*d_Fam*d_Foffset*Fsurf!C10*d_EF_w*(1/365)*d_ET_w*(1/24)))*Rad_Spec!BF10,".")</f>
        <v>2203664589183.5083</v>
      </c>
      <c r="M10" s="50">
        <f>IFERROR((d_DL/(Rad_Spec!AY10*d_GSF_s*d_Fam*d_Foffset*Fsurf!C10*d_EF_w*(1/365)*d_ET_w*(1/24)))*Rad_Spec!BF10,".")</f>
        <v>9214429286830.8965</v>
      </c>
      <c r="N10" s="50">
        <f>IFERROR((d_DL/(Rad_Spec!AV10*d_GSF_s*d_Fam*d_Foffset*acf!D10*d_ET_w*(1/24)*d_EF_w*(1/365)))*Rad_Spec!BF10,".")</f>
        <v>2498393449388.5112</v>
      </c>
      <c r="O10" s="50">
        <f>IFERROR((d_DL/(Rad_Spec!AZ10*d_GSF_s*d_Fam*d_Foffset*acf!E10*d_ET_w*(1/24)*d_EF_w*(1/365)))*Rad_Spec!BF10,".")</f>
        <v>11017221113622.947</v>
      </c>
      <c r="P10" s="50">
        <f>IFERROR((d_DL/(Rad_Spec!BA10*d_GSF_s*d_Fam*d_Foffset*acf!F10*d_ET_w*(1/24)*d_EF_w*(1/365)))*Rad_Spec!BF10,".")</f>
        <v>3946467264581.355</v>
      </c>
      <c r="Q10" s="50">
        <f>IFERROR((d_DL/(Rad_Spec!BB10*d_GSF_s*d_Fam*d_Foffset*acf!G10*d_ET_w*(1/24)*d_EF_w*(1/365)))*Rad_Spec!BF10,".")</f>
        <v>2670841482090.4121</v>
      </c>
      <c r="R10" s="50">
        <f>IFERROR((d_DL/(Rad_Spec!AY10*d_GSF_s*d_Fam*d_Foffset*acf!C10*d_ET_w*(1/24)*d_EF_w*(1/365)))*Rad_Spec!BF10,".")</f>
        <v>11167888295639.045</v>
      </c>
    </row>
    <row r="11" spans="1:18">
      <c r="A11" s="51" t="s">
        <v>16</v>
      </c>
      <c r="B11" s="53" t="s">
        <v>7</v>
      </c>
      <c r="C11" s="50" t="str">
        <f>IFERROR((d_DL/(Rad_Spec!V11*d_IFD_w*d_EF_w))*Rad_Spec!BF11,".")</f>
        <v>.</v>
      </c>
      <c r="D11" s="50" t="str">
        <f>IFERROR((d_DL/(Rad_Spec!AN11*d_IRA_w*(1/d_PEFm_pp)*d_SLF*d_ET_w*d_EF_w))*Rad_Spec!BF11,".")</f>
        <v>.</v>
      </c>
      <c r="E11" s="50" t="str">
        <f>IFERROR((d_DL/(Rad_Spec!AN11*d_IRA_w*(1/d_PEF)*d_SLF*d_ET_w*d_EF_w))*Rad_Spec!BF11,".")</f>
        <v>.</v>
      </c>
      <c r="F11" s="50">
        <f>IFERROR((d_DL/(Rad_Spec!AY11*d_GSF_s*d_Fam*d_Foffset*acf!C11*d_ET_w*(1/24)*d_EF_w*(1/365)))*Rad_Spec!BF11,".")</f>
        <v>485238955688.62268</v>
      </c>
      <c r="G11" s="50">
        <f t="shared" si="4"/>
        <v>485238955688.62268</v>
      </c>
      <c r="H11" s="50">
        <f t="shared" si="5"/>
        <v>485238955688.62268</v>
      </c>
      <c r="I11" s="56">
        <f>IFERROR((d_DL/(Rad_Spec!AV11*d_GSF_s*d_Fam*d_Foffset*Fsurf!C11*d_EF_w*(1/365)*d_ET_w*(1/24)))*Rad_Spec!BF11,".")</f>
        <v>766811053155.3064</v>
      </c>
      <c r="J11" s="50">
        <f>IFERROR((d_DL/(Rad_Spec!AZ11*d_GSF_s*d_Fam*d_Foffset*Fsurf!C11*d_EF_w*(1/365)*d_ET_w*(1/24)))*Rad_Spec!BF11,".")</f>
        <v>1352128365918.8242</v>
      </c>
      <c r="K11" s="50">
        <f>IFERROR((d_DL/(Rad_Spec!BA11*d_GSF_s*d_Fam*d_Foffset*Fsurf!C11*d_EF_w*(1/365)*d_ET_w*(1/24)))*Rad_Spec!BF11,".")</f>
        <v>964175923376.71423</v>
      </c>
      <c r="L11" s="50">
        <f>IFERROR((d_DL/(Rad_Spec!BB11*d_GSF_s*d_Fam*d_Foffset*Fsurf!C11*d_EF_w*(1/365)*d_ET_w*(1/24)))*Rad_Spec!BF11,".")</f>
        <v>798984943497.48718</v>
      </c>
      <c r="M11" s="50">
        <f>IFERROR((d_DL/(Rad_Spec!AY11*d_GSF_s*d_Fam*d_Foffset*Fsurf!C11*d_EF_w*(1/365)*d_ET_w*(1/24)))*Rad_Spec!BF11,".")</f>
        <v>292117097070.07391</v>
      </c>
      <c r="N11" s="50">
        <f>IFERROR((d_DL/(Rad_Spec!AV11*d_GSF_s*d_Fam*d_Foffset*acf!D11*d_ET_w*(1/24)*d_EF_w*(1/365)))*Rad_Spec!BF11,".")</f>
        <v>1273758360519.0923</v>
      </c>
      <c r="O11" s="50">
        <f>IFERROR((d_DL/(Rad_Spec!AZ11*d_GSF_s*d_Fam*d_Foffset*acf!E11*d_ET_w*(1/24)*d_EF_w*(1/365)))*Rad_Spec!BF11,".")</f>
        <v>2246035452276.269</v>
      </c>
      <c r="P11" s="50">
        <f>IFERROR((d_DL/(Rad_Spec!BA11*d_GSF_s*d_Fam*d_Foffset*acf!F11*d_ET_w*(1/24)*d_EF_w*(1/365)))*Rad_Spec!BF11,".")</f>
        <v>1601603339386.8757</v>
      </c>
      <c r="Q11" s="50">
        <f>IFERROR((d_DL/(Rad_Spec!BB11*d_GSF_s*d_Fam*d_Foffset*acf!G11*d_ET_w*(1/24)*d_EF_w*(1/365)))*Rad_Spec!BF11,".")</f>
        <v>1327202767254.1594</v>
      </c>
      <c r="R11" s="50">
        <f>IFERROR((d_DL/(Rad_Spec!AY11*d_GSF_s*d_Fam*d_Foffset*acf!C11*d_ET_w*(1/24)*d_EF_w*(1/365)))*Rad_Spec!BF11,".")</f>
        <v>485238955688.62268</v>
      </c>
    </row>
    <row r="12" spans="1:18">
      <c r="A12" s="48" t="s">
        <v>17</v>
      </c>
      <c r="B12" s="48"/>
      <c r="C12" s="50">
        <f>IFERROR((d_DL/(Rad_Spec!V12*d_IFD_w*d_EF_w))*Rad_Spec!BF12,".")</f>
        <v>4181775.0620281626</v>
      </c>
      <c r="D12" s="50">
        <f>IFERROR((d_DL/(Rad_Spec!AN12*d_IRA_w*(1/d_PEFm_pp)*d_SLF*d_ET_w*d_EF_w))*Rad_Spec!BF12,".")</f>
        <v>211085.33417552928</v>
      </c>
      <c r="E12" s="50">
        <f>IFERROR((d_DL/(Rad_Spec!AN12*d_IRA_w*(1/d_PEF)*d_SLF*d_ET_w*d_EF_w))*Rad_Spec!BF12,".")</f>
        <v>154322945.34220597</v>
      </c>
      <c r="F12" s="50">
        <f>IFERROR((d_DL/(Rad_Spec!AY12*d_GSF_s*d_Fam*d_Foffset*acf!C12*d_ET_w*(1/24)*d_EF_w*(1/365)))*Rad_Spec!BF12,".")</f>
        <v>85030.190833286601</v>
      </c>
      <c r="G12" s="50">
        <f t="shared" si="4"/>
        <v>83290.705689313123</v>
      </c>
      <c r="H12" s="50">
        <f t="shared" si="5"/>
        <v>59747.570738241549</v>
      </c>
      <c r="I12" s="56" t="str">
        <f>IFERROR((d_DL/(Rad_Spec!AV12*d_GSF_s*d_Fam*d_Foffset*Fsurf!C12*d_EF_w*(1/365)*d_ET_w*(1/24)))*Rad_Spec!BF12,".")</f>
        <v>.</v>
      </c>
      <c r="J12" s="50" t="str">
        <f>IFERROR((d_DL/(Rad_Spec!AZ12*d_GSF_s*d_Fam*d_Foffset*Fsurf!C12*d_EF_w*(1/365)*d_ET_w*(1/24)))*Rad_Spec!BF12,".")</f>
        <v>.</v>
      </c>
      <c r="K12" s="50" t="str">
        <f>IFERROR((d_DL/(Rad_Spec!BA12*d_GSF_s*d_Fam*d_Foffset*Fsurf!C12*d_EF_w*(1/365)*d_ET_w*(1/24)))*Rad_Spec!BF12,".")</f>
        <v>.</v>
      </c>
      <c r="L12" s="50" t="str">
        <f>IFERROR((d_DL/(Rad_Spec!BB12*d_GSF_s*d_Fam*d_Foffset*Fsurf!C12*d_EF_w*(1/365)*d_ET_w*(1/24)))*Rad_Spec!BF12,".")</f>
        <v>.</v>
      </c>
      <c r="M12" s="50" t="str">
        <f>IFERROR((d_DL/(Rad_Spec!AY12*d_GSF_s*d_Fam*d_Foffset*Fsurf!C12*d_EF_w*(1/365)*d_ET_w*(1/24)))*Rad_Spec!BF12,".")</f>
        <v>.</v>
      </c>
      <c r="N12" s="50">
        <f>IFERROR((d_DL/(Rad_Spec!AV12*d_GSF_s*d_Fam*d_Foffset*acf!D12*d_ET_w*(1/24)*d_EF_w*(1/365)))*Rad_Spec!BF12,".")</f>
        <v>17816.567521863533</v>
      </c>
      <c r="O12" s="50">
        <f>IFERROR((d_DL/(Rad_Spec!AZ12*d_GSF_s*d_Fam*d_Foffset*acf!E12*d_ET_w*(1/24)*d_EF_w*(1/365)))*Rad_Spec!BF12,".")</f>
        <v>87519.980809154193</v>
      </c>
      <c r="P12" s="50">
        <f>IFERROR((d_DL/(Rad_Spec!BA12*d_GSF_s*d_Fam*d_Foffset*acf!F12*d_ET_w*(1/24)*d_EF_w*(1/365)))*Rad_Spec!BF12,".")</f>
        <v>31057.674123715416</v>
      </c>
      <c r="Q12" s="50">
        <f>IFERROR((d_DL/(Rad_Spec!BB12*d_GSF_s*d_Fam*d_Foffset*acf!G12*d_ET_w*(1/24)*d_EF_w*(1/365)))*Rad_Spec!BF12,".")</f>
        <v>20105.345717367411</v>
      </c>
      <c r="R12" s="50">
        <f>IFERROR((d_DL/(Rad_Spec!AY12*d_GSF_s*d_Fam*d_Foffset*acf!C12*d_ET_w*(1/24)*d_EF_w*(1/365)))*Rad_Spec!BF12,".")</f>
        <v>85030.190833286601</v>
      </c>
    </row>
    <row r="13" spans="1:18">
      <c r="A13" s="48" t="s">
        <v>18</v>
      </c>
      <c r="B13" s="48"/>
      <c r="C13" s="50">
        <f>IFERROR((d_DL/(Rad_Spec!V13*d_IFD_w*d_EF_w))*Rad_Spec!BF13,".")</f>
        <v>79096.464293314697</v>
      </c>
      <c r="D13" s="50">
        <f>IFERROR((d_DL/(Rad_Spec!AN13*d_IRA_w*(1/d_PEFm_pp)*d_SLF*d_ET_w*d_EF_w))*Rad_Spec!BF13,".")</f>
        <v>4126.6389277428143</v>
      </c>
      <c r="E13" s="50">
        <f>IFERROR((d_DL/(Rad_Spec!AN13*d_IRA_w*(1/d_PEF)*d_SLF*d_ET_w*d_EF_w))*Rad_Spec!BF13,".")</f>
        <v>3016955.5652952655</v>
      </c>
      <c r="F13" s="50">
        <f>IFERROR((d_DL/(Rad_Spec!AY13*d_GSF_s*d_Fam*d_Foffset*acf!C13*d_ET_w*(1/24)*d_EF_w*(1/365)))*Rad_Spec!BF13,".")</f>
        <v>25272.862275449104</v>
      </c>
      <c r="G13" s="50">
        <f t="shared" si="4"/>
        <v>19032.254007652715</v>
      </c>
      <c r="H13" s="50">
        <f t="shared" si="5"/>
        <v>3395.1374443170575</v>
      </c>
      <c r="I13" s="56">
        <f>IFERROR((d_DL/(Rad_Spec!AV13*d_GSF_s*d_Fam*d_Foffset*Fsurf!C13*d_EF_w*(1/365)*d_ET_w*(1/24)))*Rad_Spec!BF13,".")</f>
        <v>4096.4227232648936</v>
      </c>
      <c r="J13" s="50">
        <f>IFERROR((d_DL/(Rad_Spec!AZ13*d_GSF_s*d_Fam*d_Foffset*Fsurf!C13*d_EF_w*(1/365)*d_ET_w*(1/24)))*Rad_Spec!BF13,".")</f>
        <v>20482.11361632447</v>
      </c>
      <c r="K13" s="50">
        <f>IFERROR((d_DL/(Rad_Spec!BA13*d_GSF_s*d_Fam*d_Foffset*Fsurf!C13*d_EF_w*(1/365)*d_ET_w*(1/24)))*Rad_Spec!BF13,".")</f>
        <v>7198.7344927667609</v>
      </c>
      <c r="L13" s="50">
        <f>IFERROR((d_DL/(Rad_Spec!BB13*d_GSF_s*d_Fam*d_Foffset*Fsurf!C13*d_EF_w*(1/365)*d_ET_w*(1/24)))*Rad_Spec!BF13,".")</f>
        <v>4618.7853524060565</v>
      </c>
      <c r="M13" s="50">
        <f>IFERROR((d_DL/(Rad_Spec!AY13*d_GSF_s*d_Fam*d_Foffset*Fsurf!C13*d_EF_w*(1/365)*d_ET_w*(1/24)))*Rad_Spec!BF13,".")</f>
        <v>20364.917224374782</v>
      </c>
      <c r="N13" s="50">
        <f>IFERROR((d_DL/(Rad_Spec!AV13*d_GSF_s*d_Fam*d_Foffset*acf!D13*d_ET_w*(1/24)*d_EF_w*(1/365)))*Rad_Spec!BF13,".")</f>
        <v>5083.6605995717346</v>
      </c>
      <c r="O13" s="50">
        <f>IFERROR((d_DL/(Rad_Spec!AZ13*d_GSF_s*d_Fam*d_Foffset*acf!E13*d_ET_w*(1/24)*d_EF_w*(1/365)))*Rad_Spec!BF13,".")</f>
        <v>25418.302997858675</v>
      </c>
      <c r="P13" s="50">
        <f>IFERROR((d_DL/(Rad_Spec!BA13*d_GSF_s*d_Fam*d_Foffset*acf!F13*d_ET_w*(1/24)*d_EF_w*(1/365)))*Rad_Spec!BF13,".")</f>
        <v>8933.6295055235514</v>
      </c>
      <c r="Q13" s="50">
        <f>IFERROR((d_DL/(Rad_Spec!BB13*d_GSF_s*d_Fam*d_Foffset*acf!G13*d_ET_w*(1/24)*d_EF_w*(1/365)))*Rad_Spec!BF13,".")</f>
        <v>5731.9126223359162</v>
      </c>
      <c r="R13" s="50">
        <f>IFERROR((d_DL/(Rad_Spec!AY13*d_GSF_s*d_Fam*d_Foffset*acf!C13*d_ET_w*(1/24)*d_EF_w*(1/365)))*Rad_Spec!BF13,".")</f>
        <v>25272.862275449104</v>
      </c>
    </row>
    <row r="14" spans="1:18">
      <c r="A14" s="51" t="s">
        <v>19</v>
      </c>
      <c r="B14" s="48" t="s">
        <v>7</v>
      </c>
      <c r="C14" s="50" t="str">
        <f>IFERROR((d_DL/(Rad_Spec!V14*d_IFD_w*d_EF_w))*Rad_Spec!BF14,".")</f>
        <v>.</v>
      </c>
      <c r="D14" s="50" t="str">
        <f>IFERROR((d_DL/(Rad_Spec!AN14*d_IRA_w*(1/d_PEFm_pp)*d_SLF*d_ET_w*d_EF_w))*Rad_Spec!BF14,".")</f>
        <v>.</v>
      </c>
      <c r="E14" s="50" t="str">
        <f>IFERROR((d_DL/(Rad_Spec!AN14*d_IRA_w*(1/d_PEF)*d_SLF*d_ET_w*d_EF_w))*Rad_Spec!BF14,".")</f>
        <v>.</v>
      </c>
      <c r="F14" s="50">
        <f>IFERROR((d_DL/(Rad_Spec!AY14*d_GSF_s*d_Fam*d_Foffset*acf!C14*d_ET_w*(1/24)*d_EF_w*(1/365)))*Rad_Spec!BF14,".")</f>
        <v>926812.1260616309</v>
      </c>
      <c r="G14" s="50">
        <f t="shared" si="4"/>
        <v>926812.1260616309</v>
      </c>
      <c r="H14" s="50">
        <f t="shared" si="5"/>
        <v>926812.1260616309</v>
      </c>
      <c r="I14" s="56">
        <f>IFERROR((d_DL/(Rad_Spec!AV14*d_GSF_s*d_Fam*d_Foffset*Fsurf!C14*d_EF_w*(1/365)*d_ET_w*(1/24)))*Rad_Spec!BF14,".")</f>
        <v>155374.45684806022</v>
      </c>
      <c r="J14" s="50">
        <f>IFERROR((d_DL/(Rad_Spec!AZ14*d_GSF_s*d_Fam*d_Foffset*Fsurf!C14*d_EF_w*(1/365)*d_ET_w*(1/24)))*Rad_Spec!BF14,".")</f>
        <v>781188.24137496937</v>
      </c>
      <c r="K14" s="50">
        <f>IFERROR((d_DL/(Rad_Spec!BA14*d_GSF_s*d_Fam*d_Foffset*Fsurf!C14*d_EF_w*(1/365)*d_ET_w*(1/24)))*Rad_Spec!BF14,".")</f>
        <v>273036.66688833875</v>
      </c>
      <c r="L14" s="50">
        <f>IFERROR((d_DL/(Rad_Spec!BB14*d_GSF_s*d_Fam*d_Foffset*Fsurf!C14*d_EF_w*(1/365)*d_ET_w*(1/24)))*Rad_Spec!BF14,".")</f>
        <v>174675.63161179438</v>
      </c>
      <c r="M14" s="50">
        <f>IFERROR((d_DL/(Rad_Spec!AY14*d_GSF_s*d_Fam*d_Foffset*Fsurf!C14*d_EF_w*(1/365)*d_ET_w*(1/24)))*Rad_Spec!BF14,".")</f>
        <v>778833.71937952179</v>
      </c>
      <c r="N14" s="50">
        <f>IFERROR((d_DL/(Rad_Spec!AV14*d_GSF_s*d_Fam*d_Foffset*acf!D14*d_ET_w*(1/24)*d_EF_w*(1/365)))*Rad_Spec!BF14,".")</f>
        <v>184895.60364919162</v>
      </c>
      <c r="O14" s="50">
        <f>IFERROR((d_DL/(Rad_Spec!AZ14*d_GSF_s*d_Fam*d_Foffset*acf!E14*d_ET_w*(1/24)*d_EF_w*(1/365)))*Rad_Spec!BF14,".")</f>
        <v>929614.00723621342</v>
      </c>
      <c r="P14" s="50">
        <f>IFERROR((d_DL/(Rad_Spec!BA14*d_GSF_s*d_Fam*d_Foffset*acf!F14*d_ET_w*(1/24)*d_EF_w*(1/365)))*Rad_Spec!BF14,".")</f>
        <v>324913.6335971232</v>
      </c>
      <c r="Q14" s="50">
        <f>IFERROR((d_DL/(Rad_Spec!BB14*d_GSF_s*d_Fam*d_Foffset*acf!G14*d_ET_w*(1/24)*d_EF_w*(1/365)))*Rad_Spec!BF14,".")</f>
        <v>207864.00161803531</v>
      </c>
      <c r="R14" s="50">
        <f>IFERROR((d_DL/(Rad_Spec!AY14*d_GSF_s*d_Fam*d_Foffset*acf!C14*d_ET_w*(1/24)*d_EF_w*(1/365)))*Rad_Spec!BF14,".")</f>
        <v>926812.1260616309</v>
      </c>
    </row>
    <row r="15" spans="1:18">
      <c r="A15" s="48" t="s">
        <v>20</v>
      </c>
      <c r="B15" s="48"/>
      <c r="C15" s="50">
        <f>IFERROR((d_DL/(Rad_Spec!V15*d_IFD_w*d_EF_w))*Rad_Spec!BF15,".")</f>
        <v>4.8383518137543859</v>
      </c>
      <c r="D15" s="50">
        <f>IFERROR((d_DL/(Rad_Spec!AN15*d_IRA_w*(1/d_PEFm_pp)*d_SLF*d_ET_w*d_EF_w))*Rad_Spec!BF15,".")</f>
        <v>4.1169778913617942E-3</v>
      </c>
      <c r="E15" s="50">
        <f>IFERROR((d_DL/(Rad_Spec!AN15*d_IRA_w*(1/d_PEF)*d_SLF*d_ET_w*d_EF_w))*Rad_Spec!BF15,".")</f>
        <v>3.0098924521936348</v>
      </c>
      <c r="F15" s="50">
        <f>IFERROR((d_DL/(Rad_Spec!AY15*d_GSF_s*d_Fam*d_Foffset*acf!C15*d_ET_w*(1/24)*d_EF_w*(1/365)))*Rad_Spec!BF15,".")</f>
        <v>1210.2044541919158</v>
      </c>
      <c r="G15" s="50">
        <f t="shared" si="4"/>
        <v>1.8527231678475988</v>
      </c>
      <c r="H15" s="50">
        <f t="shared" si="5"/>
        <v>4.1134637308500805E-3</v>
      </c>
      <c r="I15" s="56">
        <f>IFERROR((d_DL/(Rad_Spec!AV15*d_GSF_s*d_Fam*d_Foffset*Fsurf!C15*d_EF_w*(1/365)*d_ET_w*(1/24)))*Rad_Spec!BF15,".")</f>
        <v>3443.4990874275736</v>
      </c>
      <c r="J15" s="50">
        <f>IFERROR((d_DL/(Rad_Spec!AZ15*d_GSF_s*d_Fam*d_Foffset*Fsurf!C15*d_EF_w*(1/365)*d_ET_w*(1/24)))*Rad_Spec!BF15,".")</f>
        <v>9443.5353761271326</v>
      </c>
      <c r="K15" s="50">
        <f>IFERROR((d_DL/(Rad_Spec!BA15*d_GSF_s*d_Fam*d_Foffset*Fsurf!C15*d_EF_w*(1/365)*d_ET_w*(1/24)))*Rad_Spec!BF15,".")</f>
        <v>4399.5764811133486</v>
      </c>
      <c r="L15" s="50">
        <f>IFERROR((d_DL/(Rad_Spec!BB15*d_GSF_s*d_Fam*d_Foffset*Fsurf!C15*d_EF_w*(1/365)*d_ET_w*(1/24)))*Rad_Spec!BF15,".")</f>
        <v>3494.990662566679</v>
      </c>
      <c r="M15" s="50">
        <f>IFERROR((d_DL/(Rad_Spec!AY15*d_GSF_s*d_Fam*d_Foffset*Fsurf!C15*d_EF_w*(1/365)*d_ET_w*(1/24)))*Rad_Spec!BF15,".")</f>
        <v>868.56779008989167</v>
      </c>
      <c r="N15" s="50">
        <f>IFERROR((d_DL/(Rad_Spec!AV15*d_GSF_s*d_Fam*d_Foffset*acf!D15*d_ET_w*(1/24)*d_EF_w*(1/365)))*Rad_Spec!BF15,".")</f>
        <v>4797.9420618157537</v>
      </c>
      <c r="O15" s="50">
        <f>IFERROR((d_DL/(Rad_Spec!AZ15*d_GSF_s*d_Fam*d_Foffset*acf!E15*d_ET_w*(1/24)*d_EF_w*(1/365)))*Rad_Spec!BF15,".")</f>
        <v>13157.992624070474</v>
      </c>
      <c r="P15" s="50">
        <f>IFERROR((d_DL/(Rad_Spec!BA15*d_GSF_s*d_Fam*d_Foffset*acf!F15*d_ET_w*(1/24)*d_EF_w*(1/365)))*Rad_Spec!BF15,".")</f>
        <v>6130.0765636845981</v>
      </c>
      <c r="Q15" s="50">
        <f>IFERROR((d_DL/(Rad_Spec!BB15*d_GSF_s*d_Fam*d_Foffset*acf!G15*d_ET_w*(1/24)*d_EF_w*(1/365)))*Rad_Spec!BF15,".")</f>
        <v>4869.6869898429049</v>
      </c>
      <c r="R15" s="50">
        <f>IFERROR((d_DL/(Rad_Spec!AY15*d_GSF_s*d_Fam*d_Foffset*acf!C15*d_ET_w*(1/24)*d_EF_w*(1/365)))*Rad_Spec!BF15,".")</f>
        <v>1210.2044541919158</v>
      </c>
    </row>
    <row r="16" spans="1:18">
      <c r="A16" s="48" t="s">
        <v>21</v>
      </c>
      <c r="B16" s="48"/>
      <c r="C16" s="50">
        <f>IFERROR((d_DL/(Rad_Spec!V16*d_IFD_w*d_EF_w))*Rad_Spec!BF16,".")</f>
        <v>983844.68132367439</v>
      </c>
      <c r="D16" s="50">
        <f>IFERROR((d_DL/(Rad_Spec!AN16*d_IRA_w*(1/d_PEFm_pp)*d_SLF*d_ET_w*d_EF_w))*Rad_Spec!BF16,".")</f>
        <v>34346.477846115995</v>
      </c>
      <c r="E16" s="50">
        <f>IFERROR((d_DL/(Rad_Spec!AN16*d_IRA_w*(1/d_PEF)*d_SLF*d_ET_w*d_EF_w))*Rad_Spec!BF16,".")</f>
        <v>25110458.971705854</v>
      </c>
      <c r="F16" s="50">
        <f>IFERROR((d_DL/(Rad_Spec!AY16*d_GSF_s*d_Fam*d_Foffset*acf!C16*d_ET_w*(1/24)*d_EF_w*(1/365)))*Rad_Spec!BF16,".")</f>
        <v>16230.609424792512</v>
      </c>
      <c r="G16" s="50">
        <f t="shared" si="4"/>
        <v>15957.049832933335</v>
      </c>
      <c r="H16" s="50">
        <f t="shared" si="5"/>
        <v>10899.958505091023</v>
      </c>
      <c r="I16" s="56">
        <f>IFERROR((d_DL/(Rad_Spec!AV16*d_GSF_s*d_Fam*d_Foffset*Fsurf!C16*d_EF_w*(1/365)*d_ET_w*(1/24)))*Rad_Spec!BF16,".")</f>
        <v>2704.3624851429627</v>
      </c>
      <c r="J16" s="50">
        <f>IFERROR((d_DL/(Rad_Spec!AZ16*d_GSF_s*d_Fam*d_Foffset*Fsurf!C16*d_EF_w*(1/365)*d_ET_w*(1/24)))*Rad_Spec!BF16,".")</f>
        <v>13392.151210673717</v>
      </c>
      <c r="K16" s="50">
        <f>IFERROR((d_DL/(Rad_Spec!BA16*d_GSF_s*d_Fam*d_Foffset*Fsurf!C16*d_EF_w*(1/365)*d_ET_w*(1/24)))*Rad_Spec!BF16,".")</f>
        <v>4722.8359341989426</v>
      </c>
      <c r="L16" s="50">
        <f>IFERROR((d_DL/(Rad_Spec!BB16*d_GSF_s*d_Fam*d_Foffset*Fsurf!C16*d_EF_w*(1/365)*d_ET_w*(1/24)))*Rad_Spec!BF16,".")</f>
        <v>3045.5670977544587</v>
      </c>
      <c r="M16" s="50">
        <f>IFERROR((d_DL/(Rad_Spec!AY16*d_GSF_s*d_Fam*d_Foffset*Fsurf!C16*d_EF_w*(1/365)*d_ET_w*(1/24)))*Rad_Spec!BF16,".")</f>
        <v>13525.507853993759</v>
      </c>
      <c r="N16" s="50">
        <f>IFERROR((d_DL/(Rad_Spec!AV16*d_GSF_s*d_Fam*d_Foffset*acf!D16*d_ET_w*(1/24)*d_EF_w*(1/365)))*Rad_Spec!BF16,".")</f>
        <v>3245.2349821715557</v>
      </c>
      <c r="O16" s="50">
        <f>IFERROR((d_DL/(Rad_Spec!AZ16*d_GSF_s*d_Fam*d_Foffset*acf!E16*d_ET_w*(1/24)*d_EF_w*(1/365)))*Rad_Spec!BF16,".")</f>
        <v>16070.581452808456</v>
      </c>
      <c r="P16" s="50">
        <f>IFERROR((d_DL/(Rad_Spec!BA16*d_GSF_s*d_Fam*d_Foffset*acf!F16*d_ET_w*(1/24)*d_EF_w*(1/365)))*Rad_Spec!BF16,".")</f>
        <v>5667.4031210387311</v>
      </c>
      <c r="Q16" s="50">
        <f>IFERROR((d_DL/(Rad_Spec!BB16*d_GSF_s*d_Fam*d_Foffset*acf!G16*d_ET_w*(1/24)*d_EF_w*(1/365)))*Rad_Spec!BF16,".")</f>
        <v>3654.6805173053503</v>
      </c>
      <c r="R16" s="50">
        <f>IFERROR((d_DL/(Rad_Spec!AY16*d_GSF_s*d_Fam*d_Foffset*acf!C16*d_ET_w*(1/24)*d_EF_w*(1/365)))*Rad_Spec!BF16,".")</f>
        <v>16230.609424792512</v>
      </c>
    </row>
    <row r="17" spans="1:18">
      <c r="A17" s="51" t="s">
        <v>22</v>
      </c>
      <c r="B17" s="53" t="s">
        <v>7</v>
      </c>
      <c r="C17" s="50">
        <f>IFERROR((d_DL/(Rad_Spec!V17*d_IFD_w*d_EF_w))*Rad_Spec!BF17,".")</f>
        <v>212.4512519622636</v>
      </c>
      <c r="D17" s="50">
        <f>IFERROR((d_DL/(Rad_Spec!AN17*d_IRA_w*(1/d_PEFm_pp)*d_SLF*d_ET_w*d_EF_w))*Rad_Spec!BF17,".")</f>
        <v>5.2075693132197405E-2</v>
      </c>
      <c r="E17" s="50">
        <f>IFERROR((d_DL/(Rad_Spec!AN17*d_IRA_w*(1/d_PEF)*d_SLF*d_ET_w*d_EF_w))*Rad_Spec!BF17,".")</f>
        <v>38.072158713853682</v>
      </c>
      <c r="F17" s="50">
        <f>IFERROR((d_DL/(Rad_Spec!AY17*d_GSF_s*d_Fam*d_Foffset*acf!C17*d_ET_w*(1/24)*d_EF_w*(1/365)))*Rad_Spec!BF17,".")</f>
        <v>5386.1801784269192</v>
      </c>
      <c r="G17" s="50">
        <f t="shared" si="4"/>
        <v>32.093934838556102</v>
      </c>
      <c r="H17" s="50">
        <f t="shared" si="5"/>
        <v>5.2062428317550612E-2</v>
      </c>
      <c r="I17" s="56">
        <f>IFERROR((d_DL/(Rad_Spec!AV17*d_GSF_s*d_Fam*d_Foffset*Fsurf!C17*d_EF_w*(1/365)*d_ET_w*(1/24)))*Rad_Spec!BF17,".")</f>
        <v>32200.341395886764</v>
      </c>
      <c r="J17" s="50">
        <f>IFERROR((d_DL/(Rad_Spec!AZ17*d_GSF_s*d_Fam*d_Foffset*Fsurf!C17*d_EF_w*(1/365)*d_ET_w*(1/24)))*Rad_Spec!BF17,".")</f>
        <v>56158.928744016775</v>
      </c>
      <c r="K17" s="50">
        <f>IFERROR((d_DL/(Rad_Spec!BA17*d_GSF_s*d_Fam*d_Foffset*Fsurf!C17*d_EF_w*(1/365)*d_ET_w*(1/24)))*Rad_Spec!BF17,".")</f>
        <v>38825.926045246168</v>
      </c>
      <c r="L17" s="50">
        <f>IFERROR((d_DL/(Rad_Spec!BB17*d_GSF_s*d_Fam*d_Foffset*Fsurf!C17*d_EF_w*(1/365)*d_ET_w*(1/24)))*Rad_Spec!BF17,".")</f>
        <v>32873.51926479031</v>
      </c>
      <c r="M17" s="50">
        <f>IFERROR((d_DL/(Rad_Spec!AY17*d_GSF_s*d_Fam*d_Foffset*Fsurf!C17*d_EF_w*(1/365)*d_ET_w*(1/24)))*Rad_Spec!BF17,".")</f>
        <v>4295.1995043276866</v>
      </c>
      <c r="N17" s="50">
        <f>IFERROR((d_DL/(Rad_Spec!AV17*d_GSF_s*d_Fam*d_Foffset*acf!D17*d_ET_w*(1/24)*d_EF_w*(1/365)))*Rad_Spec!BF17,".")</f>
        <v>40379.228110441989</v>
      </c>
      <c r="O17" s="50">
        <f>IFERROR((d_DL/(Rad_Spec!AZ17*d_GSF_s*d_Fam*d_Foffset*acf!E17*d_ET_w*(1/24)*d_EF_w*(1/365)))*Rad_Spec!BF17,".")</f>
        <v>70423.296644997041</v>
      </c>
      <c r="P17" s="50">
        <f>IFERROR((d_DL/(Rad_Spec!BA17*d_GSF_s*d_Fam*d_Foffset*acf!F17*d_ET_w*(1/24)*d_EF_w*(1/365)))*Rad_Spec!BF17,".")</f>
        <v>48687.711260738695</v>
      </c>
      <c r="Q17" s="50">
        <f>IFERROR((d_DL/(Rad_Spec!BB17*d_GSF_s*d_Fam*d_Foffset*acf!G17*d_ET_w*(1/24)*d_EF_w*(1/365)))*Rad_Spec!BF17,".")</f>
        <v>41223.393158047045</v>
      </c>
      <c r="R17" s="50">
        <f>IFERROR((d_DL/(Rad_Spec!AY17*d_GSF_s*d_Fam*d_Foffset*acf!C17*d_ET_w*(1/24)*d_EF_w*(1/365)))*Rad_Spec!BF17,".")</f>
        <v>5386.1801784269192</v>
      </c>
    </row>
    <row r="18" spans="1:18">
      <c r="A18" s="51" t="s">
        <v>23</v>
      </c>
      <c r="B18" s="48" t="s">
        <v>7</v>
      </c>
      <c r="C18" s="50">
        <f>IFERROR((d_DL/(Rad_Spec!V18*d_IFD_w*d_EF_w))*Rad_Spec!BF18,".")</f>
        <v>222564.55684839096</v>
      </c>
      <c r="D18" s="50">
        <f>IFERROR((d_DL/(Rad_Spec!AN18*d_IRA_w*(1/d_PEFm_pp)*d_SLF*d_ET_w*d_EF_w))*Rad_Spec!BF18,".")</f>
        <v>33.91174722587386</v>
      </c>
      <c r="E18" s="50">
        <f>IFERROR((d_DL/(Rad_Spec!AN18*d_IRA_w*(1/d_PEF)*d_SLF*d_ET_w*d_EF_w))*Rad_Spec!BF18,".")</f>
        <v>24792.630591973793</v>
      </c>
      <c r="F18" s="50">
        <f>IFERROR((d_DL/(Rad_Spec!AY18*d_GSF_s*d_Fam*d_Foffset*acf!C18*d_ET_w*(1/24)*d_EF_w*(1/365)))*Rad_Spec!BF18,".")</f>
        <v>182530.20865645699</v>
      </c>
      <c r="G18" s="50">
        <f t="shared" si="4"/>
        <v>19878.269532726041</v>
      </c>
      <c r="H18" s="50">
        <f t="shared" si="5"/>
        <v>33.900283669388905</v>
      </c>
      <c r="I18" s="56">
        <f>IFERROR((d_DL/(Rad_Spec!AV18*d_GSF_s*d_Fam*d_Foffset*Fsurf!C18*d_EF_w*(1/365)*d_ET_w*(1/24)))*Rad_Spec!BF18,".")</f>
        <v>41966.970347110742</v>
      </c>
      <c r="J18" s="50">
        <f>IFERROR((d_DL/(Rad_Spec!AZ18*d_GSF_s*d_Fam*d_Foffset*Fsurf!C18*d_EF_w*(1/365)*d_ET_w*(1/24)))*Rad_Spec!BF18,".")</f>
        <v>194262.2023614686</v>
      </c>
      <c r="K18" s="50">
        <f>IFERROR((d_DL/(Rad_Spec!BA18*d_GSF_s*d_Fam*d_Foffset*Fsurf!C18*d_EF_w*(1/365)*d_ET_w*(1/24)))*Rad_Spec!BF18,".")</f>
        <v>69566.869764579955</v>
      </c>
      <c r="L18" s="50">
        <f>IFERROR((d_DL/(Rad_Spec!BB18*d_GSF_s*d_Fam*d_Foffset*Fsurf!C18*d_EF_w*(1/365)*d_ET_w*(1/24)))*Rad_Spec!BF18,".")</f>
        <v>45827.433494767814</v>
      </c>
      <c r="M18" s="50">
        <f>IFERROR((d_DL/(Rad_Spec!AY18*d_GSF_s*d_Fam*d_Foffset*Fsurf!C18*d_EF_w*(1/365)*d_ET_w*(1/24)))*Rad_Spec!BF18,".")</f>
        <v>150478.32535569411</v>
      </c>
      <c r="N18" s="50">
        <f>IFERROR((d_DL/(Rad_Spec!AV18*d_GSF_s*d_Fam*d_Foffset*acf!D18*d_ET_w*(1/24)*d_EF_w*(1/365)))*Rad_Spec!BF18,".")</f>
        <v>50905.93503104533</v>
      </c>
      <c r="O18" s="50">
        <f>IFERROR((d_DL/(Rad_Spec!AZ18*d_GSF_s*d_Fam*d_Foffset*acf!E18*d_ET_w*(1/24)*d_EF_w*(1/365)))*Rad_Spec!BF18,".")</f>
        <v>235640.05146446143</v>
      </c>
      <c r="P18" s="50">
        <f>IFERROR((d_DL/(Rad_Spec!BA18*d_GSF_s*d_Fam*d_Foffset*acf!F18*d_ET_w*(1/24)*d_EF_w*(1/365)))*Rad_Spec!BF18,".")</f>
        <v>84384.613024435501</v>
      </c>
      <c r="Q18" s="50">
        <f>IFERROR((d_DL/(Rad_Spec!BB18*d_GSF_s*d_Fam*d_Foffset*acf!G18*d_ET_w*(1/24)*d_EF_w*(1/365)))*Rad_Spec!BF18,".")</f>
        <v>55588.676829153359</v>
      </c>
      <c r="R18" s="50">
        <f>IFERROR((d_DL/(Rad_Spec!AY18*d_GSF_s*d_Fam*d_Foffset*acf!C18*d_ET_w*(1/24)*d_EF_w*(1/365)))*Rad_Spec!BF18,".")</f>
        <v>182530.20865645699</v>
      </c>
    </row>
    <row r="19" spans="1:18">
      <c r="A19" s="51" t="s">
        <v>24</v>
      </c>
      <c r="B19" s="53" t="s">
        <v>7</v>
      </c>
      <c r="C19" s="50">
        <f>IFERROR((d_DL/(Rad_Spec!V19*d_IFD_w*d_EF_w))*Rad_Spec!BF19,".")</f>
        <v>901404.42976049474</v>
      </c>
      <c r="D19" s="50">
        <f>IFERROR((d_DL/(Rad_Spec!AN19*d_IRA_w*(1/d_PEFm_pp)*d_SLF*d_ET_w*d_EF_w))*Rad_Spec!BF19,".")</f>
        <v>278.81470416869001</v>
      </c>
      <c r="E19" s="50">
        <f>IFERROR((d_DL/(Rad_Spec!AN19*d_IRA_w*(1/d_PEF)*d_SLF*d_ET_w*d_EF_w))*Rad_Spec!BF19,".")</f>
        <v>203839.39282228058</v>
      </c>
      <c r="F19" s="50">
        <f>IFERROR((d_DL/(Rad_Spec!AY19*d_GSF_s*d_Fam*d_Foffset*acf!C19*d_ET_w*(1/24)*d_EF_w*(1/365)))*Rad_Spec!BF19,".")</f>
        <v>48295.51146132953</v>
      </c>
      <c r="G19" s="50">
        <f t="shared" si="4"/>
        <v>37423.663692525959</v>
      </c>
      <c r="H19" s="50">
        <f t="shared" si="5"/>
        <v>277.12909165931234</v>
      </c>
      <c r="I19" s="56">
        <f>IFERROR((d_DL/(Rad_Spec!AV19*d_GSF_s*d_Fam*d_Foffset*Fsurf!C19*d_EF_w*(1/365)*d_ET_w*(1/24)))*Rad_Spec!BF19,".")</f>
        <v>7598.7456891398469</v>
      </c>
      <c r="J19" s="50">
        <f>IFERROR((d_DL/(Rad_Spec!AZ19*d_GSF_s*d_Fam*d_Foffset*Fsurf!C19*d_EF_w*(1/365)*d_ET_w*(1/24)))*Rad_Spec!BF19,".")</f>
        <v>42612.232132905796</v>
      </c>
      <c r="K19" s="50">
        <f>IFERROR((d_DL/(Rad_Spec!BA19*d_GSF_s*d_Fam*d_Foffset*Fsurf!C19*d_EF_w*(1/365)*d_ET_w*(1/24)))*Rad_Spec!BF19,".")</f>
        <v>14745.185087259466</v>
      </c>
      <c r="L19" s="50">
        <f>IFERROR((d_DL/(Rad_Spec!BB19*d_GSF_s*d_Fam*d_Foffset*Fsurf!C19*d_EF_w*(1/365)*d_ET_w*(1/24)))*Rad_Spec!BF19,".")</f>
        <v>9107.3202009543784</v>
      </c>
      <c r="M19" s="50">
        <f>IFERROR((d_DL/(Rad_Spec!AY19*d_GSF_s*d_Fam*d_Foffset*Fsurf!C19*d_EF_w*(1/365)*d_ET_w*(1/24)))*Rad_Spec!BF19,".")</f>
        <v>41814.295637514741</v>
      </c>
      <c r="N19" s="50">
        <f>IFERROR((d_DL/(Rad_Spec!AV19*d_GSF_s*d_Fam*d_Foffset*acf!D19*d_ET_w*(1/24)*d_EF_w*(1/365)))*Rad_Spec!BF19,".")</f>
        <v>8776.5512709565264</v>
      </c>
      <c r="O19" s="50">
        <f>IFERROR((d_DL/(Rad_Spec!AZ19*d_GSF_s*d_Fam*d_Foffset*acf!E19*d_ET_w*(1/24)*d_EF_w*(1/365)))*Rad_Spec!BF19,".")</f>
        <v>49217.128113506202</v>
      </c>
      <c r="P19" s="50">
        <f>IFERROR((d_DL/(Rad_Spec!BA19*d_GSF_s*d_Fam*d_Foffset*acf!F19*d_ET_w*(1/24)*d_EF_w*(1/365)))*Rad_Spec!BF19,".")</f>
        <v>17030.688775784682</v>
      </c>
      <c r="Q19" s="50">
        <f>IFERROR((d_DL/(Rad_Spec!BB19*d_GSF_s*d_Fam*d_Foffset*acf!G19*d_ET_w*(1/24)*d_EF_w*(1/365)))*Rad_Spec!BF19,".")</f>
        <v>10518.954832102309</v>
      </c>
      <c r="R19" s="50">
        <f>IFERROR((d_DL/(Rad_Spec!AY19*d_GSF_s*d_Fam*d_Foffset*acf!C19*d_ET_w*(1/24)*d_EF_w*(1/365)))*Rad_Spec!BF19,".")</f>
        <v>48295.51146132953</v>
      </c>
    </row>
    <row r="20" spans="1:18">
      <c r="A20" s="48" t="s">
        <v>25</v>
      </c>
      <c r="B20" s="48"/>
      <c r="C20" s="50">
        <f>IFERROR((d_DL/(Rad_Spec!V20*d_IFD_w*d_EF_w))*Rad_Spec!BF20,".")</f>
        <v>487.77864430986921</v>
      </c>
      <c r="D20" s="50">
        <f>IFERROR((d_DL/(Rad_Spec!AN20*d_IRA_w*(1/d_PEFm_pp)*d_SLF*d_ET_w*d_EF_w))*Rad_Spec!BF20,".")</f>
        <v>3.1110499911901757</v>
      </c>
      <c r="E20" s="50">
        <f>IFERROR((d_DL/(Rad_Spec!AN20*d_IRA_w*(1/d_PEF)*d_SLF*d_ET_w*d_EF_w))*Rad_Spec!BF20,".")</f>
        <v>2274.4659150411489</v>
      </c>
      <c r="F20" s="50">
        <f>IFERROR((d_DL/(Rad_Spec!AY20*d_GSF_s*d_Fam*d_Foffset*acf!C20*d_ET_w*(1/24)*d_EF_w*(1/365)))*Rad_Spec!BF20,".")</f>
        <v>931.3041304678884</v>
      </c>
      <c r="G20" s="50">
        <f t="shared" si="4"/>
        <v>280.62006945247936</v>
      </c>
      <c r="H20" s="50">
        <f t="shared" si="5"/>
        <v>3.0811061802556745</v>
      </c>
      <c r="I20" s="56">
        <f>IFERROR((d_DL/(Rad_Spec!AV20*d_GSF_s*d_Fam*d_Foffset*Fsurf!C20*d_EF_w*(1/365)*d_ET_w*(1/24)))*Rad_Spec!BF20,".")</f>
        <v>188.77986095950723</v>
      </c>
      <c r="J20" s="50">
        <f>IFERROR((d_DL/(Rad_Spec!AZ20*d_GSF_s*d_Fam*d_Foffset*Fsurf!C20*d_EF_w*(1/365)*d_ET_w*(1/24)))*Rad_Spec!BF20,".")</f>
        <v>719.44450948347628</v>
      </c>
      <c r="K20" s="50">
        <f>IFERROR((d_DL/(Rad_Spec!BA20*d_GSF_s*d_Fam*d_Foffset*Fsurf!C20*d_EF_w*(1/365)*d_ET_w*(1/24)))*Rad_Spec!BF20,".")</f>
        <v>266.38324403615593</v>
      </c>
      <c r="L20" s="50">
        <f>IFERROR((d_DL/(Rad_Spec!BB20*d_GSF_s*d_Fam*d_Foffset*Fsurf!C20*d_EF_w*(1/365)*d_ET_w*(1/24)))*Rad_Spec!BF20,".")</f>
        <v>193.99034544458917</v>
      </c>
      <c r="M20" s="50">
        <f>IFERROR((d_DL/(Rad_Spec!AY20*d_GSF_s*d_Fam*d_Foffset*Fsurf!C20*d_EF_w*(1/365)*d_ET_w*(1/24)))*Rad_Spec!BF20,".")</f>
        <v>708.75504601817988</v>
      </c>
      <c r="N20" s="50">
        <f>IFERROR((d_DL/(Rad_Spec!AV20*d_GSF_s*d_Fam*d_Foffset*acf!D20*d_ET_w*(1/24)*d_EF_w*(1/365)))*Rad_Spec!BF20,".")</f>
        <v>248.05673730079243</v>
      </c>
      <c r="O20" s="50">
        <f>IFERROR((d_DL/(Rad_Spec!AZ20*d_GSF_s*d_Fam*d_Foffset*acf!E20*d_ET_w*(1/24)*d_EF_w*(1/365)))*Rad_Spec!BF20,".")</f>
        <v>945.3500854612879</v>
      </c>
      <c r="P20" s="50">
        <f>IFERROR((d_DL/(Rad_Spec!BA20*d_GSF_s*d_Fam*d_Foffset*acf!F20*d_ET_w*(1/24)*d_EF_w*(1/365)))*Rad_Spec!BF20,".")</f>
        <v>350.02758266350895</v>
      </c>
      <c r="Q20" s="50">
        <f>IFERROR((d_DL/(Rad_Spec!BB20*d_GSF_s*d_Fam*d_Foffset*acf!G20*d_ET_w*(1/24)*d_EF_w*(1/365)))*Rad_Spec!BF20,".")</f>
        <v>254.90331391419016</v>
      </c>
      <c r="R20" s="50">
        <f>IFERROR((d_DL/(Rad_Spec!AY20*d_GSF_s*d_Fam*d_Foffset*acf!C20*d_ET_w*(1/24)*d_EF_w*(1/365)))*Rad_Spec!BF20,".")</f>
        <v>931.3041304678884</v>
      </c>
    </row>
    <row r="21" spans="1:18">
      <c r="A21" s="48" t="s">
        <v>26</v>
      </c>
      <c r="B21" s="48"/>
      <c r="C21" s="50">
        <f>IFERROR((d_DL/(Rad_Spec!V21*d_IFD_w*d_EF_w))*Rad_Spec!BF21,".")</f>
        <v>6002.7688687147011</v>
      </c>
      <c r="D21" s="50">
        <f>IFERROR((d_DL/(Rad_Spec!AN21*d_IRA_w*(1/d_PEFm_pp)*d_SLF*d_ET_w*d_EF_w))*Rad_Spec!BF21,".")</f>
        <v>149.88701932304096</v>
      </c>
      <c r="E21" s="50">
        <f>IFERROR((d_DL/(Rad_Spec!AN21*d_IRA_w*(1/d_PEF)*d_SLF*d_ET_w*d_EF_w))*Rad_Spec!BF21,".")</f>
        <v>109581.30455079883</v>
      </c>
      <c r="F21" s="50">
        <f>IFERROR((d_DL/(Rad_Spec!AY21*d_GSF_s*d_Fam*d_Foffset*acf!C21*d_ET_w*(1/24)*d_EF_w*(1/365)))*Rad_Spec!BF21,".")</f>
        <v>1333.7569376416982</v>
      </c>
      <c r="G21" s="50">
        <f t="shared" si="4"/>
        <v>1080.5236107843916</v>
      </c>
      <c r="H21" s="50">
        <f t="shared" si="5"/>
        <v>131.78627835468194</v>
      </c>
      <c r="I21" s="56">
        <f>IFERROR((d_DL/(Rad_Spec!AV21*d_GSF_s*d_Fam*d_Foffset*Fsurf!C21*d_EF_w*(1/365)*d_ET_w*(1/24)))*Rad_Spec!BF21,".")</f>
        <v>213.51016869879862</v>
      </c>
      <c r="J21" s="50">
        <f>IFERROR((d_DL/(Rad_Spec!AZ21*d_GSF_s*d_Fam*d_Foffset*Fsurf!C21*d_EF_w*(1/365)*d_ET_w*(1/24)))*Rad_Spec!BF21,".")</f>
        <v>1015.8589079142839</v>
      </c>
      <c r="K21" s="50">
        <f>IFERROR((d_DL/(Rad_Spec!BA21*d_GSF_s*d_Fam*d_Foffset*Fsurf!C21*d_EF_w*(1/365)*d_ET_w*(1/24)))*Rad_Spec!BF21,".")</f>
        <v>356.11290129836522</v>
      </c>
      <c r="L21" s="50">
        <f>IFERROR((d_DL/(Rad_Spec!BB21*d_GSF_s*d_Fam*d_Foffset*Fsurf!C21*d_EF_w*(1/365)*d_ET_w*(1/24)))*Rad_Spec!BF21,".")</f>
        <v>233.67214588827355</v>
      </c>
      <c r="M21" s="50">
        <f>IFERROR((d_DL/(Rad_Spec!AY21*d_GSF_s*d_Fam*d_Foffset*Fsurf!C21*d_EF_w*(1/365)*d_ET_w*(1/24)))*Rad_Spec!BF21,".")</f>
        <v>1031.5212201405245</v>
      </c>
      <c r="N21" s="50">
        <f>IFERROR((d_DL/(Rad_Spec!AV21*d_GSF_s*d_Fam*d_Foffset*acf!D21*d_ET_w*(1/24)*d_EF_w*(1/365)))*Rad_Spec!BF21,".")</f>
        <v>276.06864812754657</v>
      </c>
      <c r="O21" s="50">
        <f>IFERROR((d_DL/(Rad_Spec!AZ21*d_GSF_s*d_Fam*d_Foffset*acf!E21*d_ET_w*(1/24)*d_EF_w*(1/365)))*Rad_Spec!BF21,".")</f>
        <v>1313.5055679331688</v>
      </c>
      <c r="P21" s="50">
        <f>IFERROR((d_DL/(Rad_Spec!BA21*d_GSF_s*d_Fam*d_Foffset*acf!F21*d_ET_w*(1/24)*d_EF_w*(1/365)))*Rad_Spec!BF21,".")</f>
        <v>460.45398137878624</v>
      </c>
      <c r="Q21" s="50">
        <f>IFERROR((d_DL/(Rad_Spec!BB21*d_GSF_s*d_Fam*d_Foffset*acf!G21*d_ET_w*(1/24)*d_EF_w*(1/365)))*Rad_Spec!BF21,".")</f>
        <v>302.13808463353769</v>
      </c>
      <c r="R21" s="50">
        <f>IFERROR((d_DL/(Rad_Spec!AY21*d_GSF_s*d_Fam*d_Foffset*acf!C21*d_ET_w*(1/24)*d_EF_w*(1/365)))*Rad_Spec!BF21,".")</f>
        <v>1333.7569376416982</v>
      </c>
    </row>
    <row r="22" spans="1:18">
      <c r="A22" s="48" t="s">
        <v>27</v>
      </c>
      <c r="B22" s="48"/>
      <c r="C22" s="50">
        <f>IFERROR((d_DL/(Rad_Spec!V22*d_IFD_w*d_EF_w))*Rad_Spec!BF22,".")</f>
        <v>9.494070750314167</v>
      </c>
      <c r="D22" s="50">
        <f>IFERROR((d_DL/(Rad_Spec!AN22*d_IRA_w*(1/d_PEFm_pp)*d_SLF*d_ET_w*d_EF_w))*Rad_Spec!BF22,".")</f>
        <v>2.4502522968752213E-2</v>
      </c>
      <c r="E22" s="50">
        <f>IFERROR((d_DL/(Rad_Spec!AN22*d_IRA_w*(1/d_PEF)*d_SLF*d_ET_w*d_EF_w))*Rad_Spec!BF22,".")</f>
        <v>17.913615494047207</v>
      </c>
      <c r="F22" s="50">
        <f>IFERROR((d_DL/(Rad_Spec!AY22*d_GSF_s*d_Fam*d_Foffset*acf!C22*d_ET_w*(1/24)*d_EF_w*(1/365)))*Rad_Spec!BF22,".")</f>
        <v>325262.14411135967</v>
      </c>
      <c r="G22" s="50">
        <f t="shared" si="4"/>
        <v>6.2051895518426914</v>
      </c>
      <c r="H22" s="50">
        <f t="shared" si="5"/>
        <v>2.4439447222652493E-2</v>
      </c>
      <c r="I22" s="56">
        <f>IFERROR((d_DL/(Rad_Spec!AV22*d_GSF_s*d_Fam*d_Foffset*Fsurf!C22*d_EF_w*(1/365)*d_ET_w*(1/24)))*Rad_Spec!BF22,".")</f>
        <v>315867.10183601978</v>
      </c>
      <c r="J22" s="50">
        <f>IFERROR((d_DL/(Rad_Spec!AZ22*d_GSF_s*d_Fam*d_Foffset*Fsurf!C22*d_EF_w*(1/365)*d_ET_w*(1/24)))*Rad_Spec!BF22,".")</f>
        <v>538885.66076923267</v>
      </c>
      <c r="K22" s="50">
        <f>IFERROR((d_DL/(Rad_Spec!BA22*d_GSF_s*d_Fam*d_Foffset*Fsurf!C22*d_EF_w*(1/365)*d_ET_w*(1/24)))*Rad_Spec!BF22,".")</f>
        <v>337533.07633018721</v>
      </c>
      <c r="L22" s="50">
        <f>IFERROR((d_DL/(Rad_Spec!BB22*d_GSF_s*d_Fam*d_Foffset*Fsurf!C22*d_EF_w*(1/365)*d_ET_w*(1/24)))*Rad_Spec!BF22,".")</f>
        <v>315867.10183601978</v>
      </c>
      <c r="M22" s="50">
        <f>IFERROR((d_DL/(Rad_Spec!AY22*d_GSF_s*d_Fam*d_Foffset*Fsurf!C22*d_EF_w*(1/365)*d_ET_w*(1/24)))*Rad_Spec!BF22,".")</f>
        <v>233441.73022346391</v>
      </c>
      <c r="N22" s="50">
        <f>IFERROR((d_DL/(Rad_Spec!AV22*d_GSF_s*d_Fam*d_Foffset*acf!D22*d_ET_w*(1/24)*d_EF_w*(1/365)))*Rad_Spec!BF22,".")</f>
        <v>440108.1618915209</v>
      </c>
      <c r="O22" s="50">
        <f>IFERROR((d_DL/(Rad_Spec!AZ22*d_GSF_s*d_Fam*d_Foffset*acf!E22*d_ET_w*(1/24)*d_EF_w*(1/365)))*Rad_Spec!BF22,".")</f>
        <v>750847.35400513071</v>
      </c>
      <c r="P22" s="50">
        <f>IFERROR((d_DL/(Rad_Spec!BA22*d_GSF_s*d_Fam*d_Foffset*acf!F22*d_ET_w*(1/24)*d_EF_w*(1/365)))*Rad_Spec!BF22,".")</f>
        <v>470296.08635339409</v>
      </c>
      <c r="Q22" s="50">
        <f>IFERROR((d_DL/(Rad_Spec!BB22*d_GSF_s*d_Fam*d_Foffset*acf!G22*d_ET_w*(1/24)*d_EF_w*(1/365)))*Rad_Spec!BF22,".")</f>
        <v>440108.1618915209</v>
      </c>
      <c r="R22" s="50">
        <f>IFERROR((d_DL/(Rad_Spec!AY22*d_GSF_s*d_Fam*d_Foffset*acf!C22*d_ET_w*(1/24)*d_EF_w*(1/365)))*Rad_Spec!BF22,".")</f>
        <v>325262.14411135967</v>
      </c>
    </row>
    <row r="23" spans="1:18">
      <c r="A23" s="48" t="s">
        <v>28</v>
      </c>
      <c r="B23" s="48"/>
      <c r="C23" s="50">
        <f>IFERROR((d_DL/(Rad_Spec!V23*d_IFD_w*d_EF_w))*Rad_Spec!BF23,".")</f>
        <v>15.335810800916441</v>
      </c>
      <c r="D23" s="50">
        <f>IFERROR((d_DL/(Rad_Spec!AN23*d_IRA_w*(1/d_PEFm_pp)*d_SLF*d_ET_w*d_EF_w))*Rad_Spec!BF23,".")</f>
        <v>7.4445320857691163E-2</v>
      </c>
      <c r="E23" s="50">
        <f>IFERROR((d_DL/(Rad_Spec!AN23*d_IRA_w*(1/d_PEF)*d_SLF*d_ET_w*d_EF_w))*Rad_Spec!BF23,".")</f>
        <v>54.426430081357665</v>
      </c>
      <c r="F23" s="50">
        <f>IFERROR((d_DL/(Rad_Spec!AY23*d_GSF_s*d_Fam*d_Foffset*acf!C23*d_ET_w*(1/24)*d_EF_w*(1/365)))*Rad_Spec!BF23,".")</f>
        <v>195397.31008684094</v>
      </c>
      <c r="G23" s="50">
        <f t="shared" si="4"/>
        <v>11.963811916705204</v>
      </c>
      <c r="H23" s="50">
        <f t="shared" si="5"/>
        <v>7.4085655280039173E-2</v>
      </c>
      <c r="I23" s="56">
        <f>IFERROR((d_DL/(Rad_Spec!AV23*d_GSF_s*d_Fam*d_Foffset*Fsurf!C23*d_EF_w*(1/365)*d_ET_w*(1/24)))*Rad_Spec!BF23,".")</f>
        <v>107314.15614227757</v>
      </c>
      <c r="J23" s="50">
        <f>IFERROR((d_DL/(Rad_Spec!AZ23*d_GSF_s*d_Fam*d_Foffset*Fsurf!C23*d_EF_w*(1/365)*d_ET_w*(1/24)))*Rad_Spec!BF23,".")</f>
        <v>230765.77937361944</v>
      </c>
      <c r="K23" s="50">
        <f>IFERROR((d_DL/(Rad_Spec!BA23*d_GSF_s*d_Fam*d_Foffset*Fsurf!C23*d_EF_w*(1/365)*d_ET_w*(1/24)))*Rad_Spec!BF23,".")</f>
        <v>122278.28150076249</v>
      </c>
      <c r="L23" s="50">
        <f>IFERROR((d_DL/(Rad_Spec!BB23*d_GSF_s*d_Fam*d_Foffset*Fsurf!C23*d_EF_w*(1/365)*d_ET_w*(1/24)))*Rad_Spec!BF23,".")</f>
        <v>107314.15614227757</v>
      </c>
      <c r="M23" s="50">
        <f>IFERROR((d_DL/(Rad_Spec!AY23*d_GSF_s*d_Fam*d_Foffset*Fsurf!C23*d_EF_w*(1/365)*d_ET_w*(1/24)))*Rad_Spec!BF23,".")</f>
        <v>129745.88983189969</v>
      </c>
      <c r="N23" s="50">
        <f>IFERROR((d_DL/(Rad_Spec!AV23*d_GSF_s*d_Fam*d_Foffset*acf!D23*d_ET_w*(1/24)*d_EF_w*(1/365)))*Rad_Spec!BF23,".")</f>
        <v>161615.11915027004</v>
      </c>
      <c r="O23" s="50">
        <f>IFERROR((d_DL/(Rad_Spec!AZ23*d_GSF_s*d_Fam*d_Foffset*acf!E23*d_ET_w*(1/24)*d_EF_w*(1/365)))*Rad_Spec!BF23,".")</f>
        <v>347533.2637366709</v>
      </c>
      <c r="P23" s="50">
        <f>IFERROR((d_DL/(Rad_Spec!BA23*d_GSF_s*d_Fam*d_Foffset*acf!F23*d_ET_w*(1/24)*d_EF_w*(1/365)))*Rad_Spec!BF23,".")</f>
        <v>184151.0919401483</v>
      </c>
      <c r="Q23" s="50">
        <f>IFERROR((d_DL/(Rad_Spec!BB23*d_GSF_s*d_Fam*d_Foffset*acf!G23*d_ET_w*(1/24)*d_EF_w*(1/365)))*Rad_Spec!BF23,".")</f>
        <v>161615.11915027004</v>
      </c>
      <c r="R23" s="50">
        <f>IFERROR((d_DL/(Rad_Spec!AY23*d_GSF_s*d_Fam*d_Foffset*acf!C23*d_ET_w*(1/24)*d_EF_w*(1/365)))*Rad_Spec!BF23,".")</f>
        <v>195397.31008684094</v>
      </c>
    </row>
    <row r="24" spans="1:18">
      <c r="A24" s="48" t="s">
        <v>29</v>
      </c>
      <c r="B24" s="48"/>
      <c r="C24" s="50">
        <f>IFERROR((d_DL/(Rad_Spec!V24*d_IFD_w*d_EF_w))*Rad_Spec!BF24,".")</f>
        <v>855770.74651255249</v>
      </c>
      <c r="D24" s="50">
        <f>IFERROR((d_DL/(Rad_Spec!AN24*d_IRA_w*(1/d_PEFm_pp)*d_SLF*d_ET_w*d_EF_w))*Rad_Spec!BF24,".")</f>
        <v>34577.142152699205</v>
      </c>
      <c r="E24" s="50">
        <f>IFERROR((d_DL/(Rad_Spec!AN24*d_IRA_w*(1/d_PEF)*d_SLF*d_ET_w*d_EF_w))*Rad_Spec!BF24,".")</f>
        <v>25279095.960704997</v>
      </c>
      <c r="F24" s="50">
        <f>IFERROR((d_DL/(Rad_Spec!AY24*d_GSF_s*d_Fam*d_Foffset*acf!C24*d_ET_w*(1/24)*d_EF_w*(1/365)))*Rad_Spec!BF24,".")</f>
        <v>20491.509953066845</v>
      </c>
      <c r="G24" s="50">
        <f t="shared" si="4"/>
        <v>19996.482946526077</v>
      </c>
      <c r="H24" s="50">
        <f t="shared" si="5"/>
        <v>12675.865605346302</v>
      </c>
      <c r="I24" s="56" t="str">
        <f>IFERROR((d_DL/(Rad_Spec!AV24*d_GSF_s*d_Fam*d_Foffset*Fsurf!C24*d_EF_w*(1/365)*d_ET_w*(1/24)))*Rad_Spec!BF24,".")</f>
        <v>.</v>
      </c>
      <c r="J24" s="50" t="str">
        <f>IFERROR((d_DL/(Rad_Spec!AZ24*d_GSF_s*d_Fam*d_Foffset*Fsurf!C24*d_EF_w*(1/365)*d_ET_w*(1/24)))*Rad_Spec!BF24,".")</f>
        <v>.</v>
      </c>
      <c r="K24" s="50" t="str">
        <f>IFERROR((d_DL/(Rad_Spec!BA24*d_GSF_s*d_Fam*d_Foffset*Fsurf!C24*d_EF_w*(1/365)*d_ET_w*(1/24)))*Rad_Spec!BF24,".")</f>
        <v>.</v>
      </c>
      <c r="L24" s="50" t="str">
        <f>IFERROR((d_DL/(Rad_Spec!BB24*d_GSF_s*d_Fam*d_Foffset*Fsurf!C24*d_EF_w*(1/365)*d_ET_w*(1/24)))*Rad_Spec!BF24,".")</f>
        <v>.</v>
      </c>
      <c r="M24" s="50" t="str">
        <f>IFERROR((d_DL/(Rad_Spec!AY24*d_GSF_s*d_Fam*d_Foffset*Fsurf!C24*d_EF_w*(1/365)*d_ET_w*(1/24)))*Rad_Spec!BF24,".")</f>
        <v>.</v>
      </c>
      <c r="N24" s="50">
        <f>IFERROR((d_DL/(Rad_Spec!AV24*d_GSF_s*d_Fam*d_Foffset*acf!D24*d_ET_w*(1/24)*d_EF_w*(1/365)))*Rad_Spec!BF24,".")</f>
        <v>3663.8995312228735</v>
      </c>
      <c r="O24" s="50">
        <f>IFERROR((d_DL/(Rad_Spec!AZ24*d_GSF_s*d_Fam*d_Foffset*acf!E24*d_ET_w*(1/24)*d_EF_w*(1/365)))*Rad_Spec!BF24,".")</f>
        <v>20328.108363455834</v>
      </c>
      <c r="P24" s="50">
        <f>IFERROR((d_DL/(Rad_Spec!BA24*d_GSF_s*d_Fam*d_Foffset*acf!F24*d_ET_w*(1/24)*d_EF_w*(1/365)))*Rad_Spec!BF24,".")</f>
        <v>7026.6566352219506</v>
      </c>
      <c r="Q24" s="50">
        <f>IFERROR((d_DL/(Rad_Spec!BB24*d_GSF_s*d_Fam*d_Foffset*acf!G24*d_ET_w*(1/24)*d_EF_w*(1/365)))*Rad_Spec!BF24,".")</f>
        <v>4359.3138898402467</v>
      </c>
      <c r="R24" s="50">
        <f>IFERROR((d_DL/(Rad_Spec!AY24*d_GSF_s*d_Fam*d_Foffset*acf!C24*d_ET_w*(1/24)*d_EF_w*(1/365)))*Rad_Spec!BF24,".")</f>
        <v>20491.509953066845</v>
      </c>
    </row>
    <row r="25" spans="1:18">
      <c r="A25" s="48" t="s">
        <v>30</v>
      </c>
      <c r="B25" s="48"/>
      <c r="C25" s="50">
        <f>IFERROR((d_DL/(Rad_Spec!V25*d_IFD_w*d_EF_w))*Rad_Spec!BF25,".")</f>
        <v>1230455.1118958527</v>
      </c>
      <c r="D25" s="50">
        <f>IFERROR((d_DL/(Rad_Spec!AN25*d_IRA_w*(1/d_PEFm_pp)*d_SLF*d_ET_w*d_EF_w))*Rad_Spec!BF25,".")</f>
        <v>56128.670360880104</v>
      </c>
      <c r="E25" s="50">
        <f>IFERROR((d_DL/(Rad_Spec!AN25*d_IRA_w*(1/d_PEF)*d_SLF*d_ET_w*d_EF_w))*Rad_Spec!BF25,".")</f>
        <v>41035260.74923759</v>
      </c>
      <c r="F25" s="50">
        <f>IFERROR((d_DL/(Rad_Spec!AY25*d_GSF_s*d_Fam*d_Foffset*acf!C25*d_ET_w*(1/24)*d_EF_w*(1/365)))*Rad_Spec!BF25,".")</f>
        <v>128162.14141656105</v>
      </c>
      <c r="G25" s="50">
        <f t="shared" si="4"/>
        <v>115744.85477686297</v>
      </c>
      <c r="H25" s="50">
        <f t="shared" si="5"/>
        <v>37833.601890213788</v>
      </c>
      <c r="I25" s="56" t="str">
        <f>IFERROR((d_DL/(Rad_Spec!AV25*d_GSF_s*d_Fam*d_Foffset*Fsurf!C25*d_EF_w*(1/365)*d_ET_w*(1/24)))*Rad_Spec!BF25,".")</f>
        <v>.</v>
      </c>
      <c r="J25" s="50" t="str">
        <f>IFERROR((d_DL/(Rad_Spec!AZ25*d_GSF_s*d_Fam*d_Foffset*Fsurf!C25*d_EF_w*(1/365)*d_ET_w*(1/24)))*Rad_Spec!BF25,".")</f>
        <v>.</v>
      </c>
      <c r="K25" s="50" t="str">
        <f>IFERROR((d_DL/(Rad_Spec!BA25*d_GSF_s*d_Fam*d_Foffset*Fsurf!C25*d_EF_w*(1/365)*d_ET_w*(1/24)))*Rad_Spec!BF25,".")</f>
        <v>.</v>
      </c>
      <c r="L25" s="50" t="str">
        <f>IFERROR((d_DL/(Rad_Spec!BB25*d_GSF_s*d_Fam*d_Foffset*Fsurf!C25*d_EF_w*(1/365)*d_ET_w*(1/24)))*Rad_Spec!BF25,".")</f>
        <v>.</v>
      </c>
      <c r="M25" s="50" t="str">
        <f>IFERROR((d_DL/(Rad_Spec!AY25*d_GSF_s*d_Fam*d_Foffset*Fsurf!C25*d_EF_w*(1/365)*d_ET_w*(1/24)))*Rad_Spec!BF25,".")</f>
        <v>.</v>
      </c>
      <c r="N25" s="50">
        <f>IFERROR((d_DL/(Rad_Spec!AV25*d_GSF_s*d_Fam*d_Foffset*acf!D25*d_ET_w*(1/24)*d_EF_w*(1/365)))*Rad_Spec!BF25,".")</f>
        <v>27625.909129162243</v>
      </c>
      <c r="O25" s="50">
        <f>IFERROR((d_DL/(Rad_Spec!AZ25*d_GSF_s*d_Fam*d_Foffset*acf!E25*d_ET_w*(1/24)*d_EF_w*(1/365)))*Rad_Spec!BF25,".")</f>
        <v>131320.34269144025</v>
      </c>
      <c r="P25" s="50">
        <f>IFERROR((d_DL/(Rad_Spec!BA25*d_GSF_s*d_Fam*d_Foffset*acf!F25*d_ET_w*(1/24)*d_EF_w*(1/365)))*Rad_Spec!BF25,".")</f>
        <v>46911.921162728329</v>
      </c>
      <c r="Q25" s="50">
        <f>IFERROR((d_DL/(Rad_Spec!BB25*d_GSF_s*d_Fam*d_Foffset*acf!G25*d_ET_w*(1/24)*d_EF_w*(1/365)))*Rad_Spec!BF25,".")</f>
        <v>30822.295309395893</v>
      </c>
      <c r="R25" s="50">
        <f>IFERROR((d_DL/(Rad_Spec!AY25*d_GSF_s*d_Fam*d_Foffset*acf!C25*d_ET_w*(1/24)*d_EF_w*(1/365)))*Rad_Spec!BF25,".")</f>
        <v>128162.14141656105</v>
      </c>
    </row>
    <row r="26" spans="1:18">
      <c r="A26" s="48" t="s">
        <v>31</v>
      </c>
      <c r="B26" s="48"/>
      <c r="C26" s="50">
        <f>IFERROR((d_DL/(Rad_Spec!V26*d_IFD_w*d_EF_w))*Rad_Spec!BF26,".")</f>
        <v>3.517469538587259E-2</v>
      </c>
      <c r="D26" s="50">
        <f>IFERROR((d_DL/(Rad_Spec!AN26*d_IRA_w*(1/d_PEFm_pp)*d_SLF*d_ET_w*d_EF_w))*Rad_Spec!BF26,".")</f>
        <v>9.9171971603416215E-6</v>
      </c>
      <c r="E26" s="50">
        <f>IFERROR((d_DL/(Rad_Spec!AN26*d_IRA_w*(1/d_PEF)*d_SLF*d_ET_w*d_EF_w))*Rad_Spec!BF26,".")</f>
        <v>7.2503903755370544E-3</v>
      </c>
      <c r="F26" s="50">
        <f>IFERROR((d_DL/(Rad_Spec!AY26*d_GSF_s*d_Fam*d_Foffset*acf!C26*d_ET_w*(1/24)*d_EF_w*(1/365)))*Rad_Spec!BF26,".")</f>
        <v>394.55632416903393</v>
      </c>
      <c r="G26" s="50">
        <f t="shared" si="4"/>
        <v>6.0112167795834306E-3</v>
      </c>
      <c r="H26" s="50">
        <f t="shared" si="5"/>
        <v>9.914401632473097E-6</v>
      </c>
      <c r="I26" s="56">
        <f>IFERROR((d_DL/(Rad_Spec!AV26*d_GSF_s*d_Fam*d_Foffset*Fsurf!C26*d_EF_w*(1/365)*d_ET_w*(1/24)))*Rad_Spec!BF26,".")</f>
        <v>52.926890699022472</v>
      </c>
      <c r="J26" s="50">
        <f>IFERROR((d_DL/(Rad_Spec!AZ26*d_GSF_s*d_Fam*d_Foffset*Fsurf!C26*d_EF_w*(1/365)*d_ET_w*(1/24)))*Rad_Spec!BF26,".")</f>
        <v>298.91352778204401</v>
      </c>
      <c r="K26" s="50">
        <f>IFERROR((d_DL/(Rad_Spec!BA26*d_GSF_s*d_Fam*d_Foffset*Fsurf!C26*d_EF_w*(1/365)*d_ET_w*(1/24)))*Rad_Spec!BF26,".")</f>
        <v>104.25959794325507</v>
      </c>
      <c r="L26" s="50">
        <f>IFERROR((d_DL/(Rad_Spec!BB26*d_GSF_s*d_Fam*d_Foffset*Fsurf!C26*d_EF_w*(1/365)*d_ET_w*(1/24)))*Rad_Spec!BF26,".")</f>
        <v>64.338636648997564</v>
      </c>
      <c r="M26" s="50">
        <f>IFERROR((d_DL/(Rad_Spec!AY26*d_GSF_s*d_Fam*d_Foffset*Fsurf!C26*d_EF_w*(1/365)*d_ET_w*(1/24)))*Rad_Spec!BF26,".")</f>
        <v>283.64940630412218</v>
      </c>
      <c r="N26" s="50">
        <f>IFERROR((d_DL/(Rad_Spec!AV26*d_GSF_s*d_Fam*d_Foffset*acf!D26*d_ET_w*(1/24)*d_EF_w*(1/365)))*Rad_Spec!BF26,".")</f>
        <v>73.621304962340233</v>
      </c>
      <c r="O26" s="50">
        <f>IFERROR((d_DL/(Rad_Spec!AZ26*d_GSF_s*d_Fam*d_Foffset*acf!E26*d_ET_w*(1/24)*d_EF_w*(1/365)))*Rad_Spec!BF26,".")</f>
        <v>415.78871714482318</v>
      </c>
      <c r="P26" s="50">
        <f>IFERROR((d_DL/(Rad_Spec!BA26*d_GSF_s*d_Fam*d_Foffset*acf!F26*d_ET_w*(1/24)*d_EF_w*(1/365)))*Rad_Spec!BF26,".")</f>
        <v>145.02510073906782</v>
      </c>
      <c r="Q26" s="50">
        <f>IFERROR((d_DL/(Rad_Spec!BB26*d_GSF_s*d_Fam*d_Foffset*acf!G26*d_ET_w*(1/24)*d_EF_w*(1/365)))*Rad_Spec!BF26,".")</f>
        <v>89.495043578755613</v>
      </c>
      <c r="R26" s="50">
        <f>IFERROR((d_DL/(Rad_Spec!AY26*d_GSF_s*d_Fam*d_Foffset*acf!C26*d_ET_w*(1/24)*d_EF_w*(1/365)))*Rad_Spec!BF26,".")</f>
        <v>394.55632416903393</v>
      </c>
    </row>
    <row r="27" spans="1:18">
      <c r="A27" s="48" t="s">
        <v>32</v>
      </c>
      <c r="B27" s="48"/>
      <c r="C27" s="50">
        <f>IFERROR((d_DL/(Rad_Spec!V27*d_IFD_w*d_EF_w))*Rad_Spec!BF27,".")</f>
        <v>603680.94743094745</v>
      </c>
      <c r="D27" s="50">
        <f>IFERROR((d_DL/(Rad_Spec!AN27*d_IRA_w*(1/d_PEFm_pp)*d_SLF*d_ET_w*d_EF_w))*Rad_Spec!BF27,".")</f>
        <v>31184.260078965584</v>
      </c>
      <c r="E27" s="50">
        <f>IFERROR((d_DL/(Rad_Spec!AN27*d_IRA_w*(1/d_PEF)*d_SLF*d_ET_w*d_EF_w))*Rad_Spec!BF27,".")</f>
        <v>22798584.669560812</v>
      </c>
      <c r="F27" s="50">
        <f>IFERROR((d_DL/(Rad_Spec!AY27*d_GSF_s*d_Fam*d_Foffset*acf!C27*d_ET_w*(1/24)*d_EF_w*(1/365)))*Rad_Spec!BF27,".")</f>
        <v>22328.772298335265</v>
      </c>
      <c r="G27" s="50">
        <f t="shared" si="4"/>
        <v>21512.023224032397</v>
      </c>
      <c r="H27" s="50">
        <f t="shared" si="5"/>
        <v>12737.355939783336</v>
      </c>
      <c r="I27" s="56" t="str">
        <f>IFERROR((d_DL/(Rad_Spec!AV27*d_GSF_s*d_Fam*d_Foffset*Fsurf!C27*d_EF_w*(1/365)*d_ET_w*(1/24)))*Rad_Spec!BF27,".")</f>
        <v>.</v>
      </c>
      <c r="J27" s="50" t="str">
        <f>IFERROR((d_DL/(Rad_Spec!AZ27*d_GSF_s*d_Fam*d_Foffset*Fsurf!C27*d_EF_w*(1/365)*d_ET_w*(1/24)))*Rad_Spec!BF27,".")</f>
        <v>.</v>
      </c>
      <c r="K27" s="50" t="str">
        <f>IFERROR((d_DL/(Rad_Spec!BA27*d_GSF_s*d_Fam*d_Foffset*Fsurf!C27*d_EF_w*(1/365)*d_ET_w*(1/24)))*Rad_Spec!BF27,".")</f>
        <v>.</v>
      </c>
      <c r="L27" s="50" t="str">
        <f>IFERROR((d_DL/(Rad_Spec!BB27*d_GSF_s*d_Fam*d_Foffset*Fsurf!C27*d_EF_w*(1/365)*d_ET_w*(1/24)))*Rad_Spec!BF27,".")</f>
        <v>.</v>
      </c>
      <c r="M27" s="50" t="str">
        <f>IFERROR((d_DL/(Rad_Spec!AY27*d_GSF_s*d_Fam*d_Foffset*Fsurf!C27*d_EF_w*(1/365)*d_ET_w*(1/24)))*Rad_Spec!BF27,".")</f>
        <v>.</v>
      </c>
      <c r="N27" s="50">
        <f>IFERROR((d_DL/(Rad_Spec!AV27*d_GSF_s*d_Fam*d_Foffset*acf!D27*d_ET_w*(1/24)*d_EF_w*(1/365)))*Rad_Spec!BF27,".")</f>
        <v>3769.6635801909051</v>
      </c>
      <c r="O27" s="50">
        <f>IFERROR((d_DL/(Rad_Spec!AZ27*d_GSF_s*d_Fam*d_Foffset*acf!E27*d_ET_w*(1/24)*d_EF_w*(1/365)))*Rad_Spec!BF27,".")</f>
        <v>22057.205080786454</v>
      </c>
      <c r="P27" s="50">
        <f>IFERROR((d_DL/(Rad_Spec!BA27*d_GSF_s*d_Fam*d_Foffset*acf!F27*d_ET_w*(1/24)*d_EF_w*(1/365)))*Rad_Spec!BF27,".")</f>
        <v>7560.6850276916748</v>
      </c>
      <c r="Q27" s="50">
        <f>IFERROR((d_DL/(Rad_Spec!BB27*d_GSF_s*d_Fam*d_Foffset*acf!G27*d_ET_w*(1/24)*d_EF_w*(1/365)))*Rad_Spec!BF27,".")</f>
        <v>4633.5448173179875</v>
      </c>
      <c r="R27" s="50">
        <f>IFERROR((d_DL/(Rad_Spec!AY27*d_GSF_s*d_Fam*d_Foffset*acf!C27*d_ET_w*(1/24)*d_EF_w*(1/365)))*Rad_Spec!BF27,".")</f>
        <v>22328.772298335265</v>
      </c>
    </row>
    <row r="28" spans="1:18">
      <c r="A28" s="48" t="s">
        <v>33</v>
      </c>
      <c r="B28" s="48"/>
      <c r="C28" s="50">
        <f>IFERROR((d_DL/(Rad_Spec!V28*d_IFD_w*d_EF_w))*Rad_Spec!BF28,".")</f>
        <v>1.0407452960996505E-3</v>
      </c>
      <c r="D28" s="50">
        <f>IFERROR((d_DL/(Rad_Spec!AN28*d_IRA_w*(1/d_PEFm_pp)*d_SLF*d_ET_w*d_EF_w))*Rad_Spec!BF28,".")</f>
        <v>6.0034919048689325E-8</v>
      </c>
      <c r="E28" s="50">
        <f>IFERROR((d_DL/(Rad_Spec!AN28*d_IRA_w*(1/d_PEF)*d_SLF*d_ET_w*d_EF_w))*Rad_Spec!BF28,".")</f>
        <v>4.3891090620585109E-5</v>
      </c>
      <c r="F28" s="50">
        <f>IFERROR((d_DL/(Rad_Spec!AY28*d_GSF_s*d_Fam*d_Foffset*acf!C28*d_ET_w*(1/24)*d_EF_w*(1/365)))*Rad_Spec!BF28,".")</f>
        <v>0.29503531885743023</v>
      </c>
      <c r="G28" s="50">
        <f t="shared" si="4"/>
        <v>4.2108975003195765E-5</v>
      </c>
      <c r="H28" s="50">
        <f t="shared" si="5"/>
        <v>6.0031443946720436E-8</v>
      </c>
      <c r="I28" s="56" t="str">
        <f>IFERROR((d_DL/(Rad_Spec!AV28*d_GSF_s*d_Fam*d_Foffset*Fsurf!C28*d_EF_w*(1/365)*d_ET_w*(1/24)))*Rad_Spec!BF28,".")</f>
        <v>.</v>
      </c>
      <c r="J28" s="50" t="str">
        <f>IFERROR((d_DL/(Rad_Spec!AZ28*d_GSF_s*d_Fam*d_Foffset*Fsurf!C28*d_EF_w*(1/365)*d_ET_w*(1/24)))*Rad_Spec!BF28,".")</f>
        <v>.</v>
      </c>
      <c r="K28" s="50" t="str">
        <f>IFERROR((d_DL/(Rad_Spec!BA28*d_GSF_s*d_Fam*d_Foffset*Fsurf!C28*d_EF_w*(1/365)*d_ET_w*(1/24)))*Rad_Spec!BF28,".")</f>
        <v>.</v>
      </c>
      <c r="L28" s="50" t="str">
        <f>IFERROR((d_DL/(Rad_Spec!BB28*d_GSF_s*d_Fam*d_Foffset*Fsurf!C28*d_EF_w*(1/365)*d_ET_w*(1/24)))*Rad_Spec!BF28,".")</f>
        <v>.</v>
      </c>
      <c r="M28" s="50" t="str">
        <f>IFERROR((d_DL/(Rad_Spec!AY28*d_GSF_s*d_Fam*d_Foffset*Fsurf!C28*d_EF_w*(1/365)*d_ET_w*(1/24)))*Rad_Spec!BF28,".")</f>
        <v>.</v>
      </c>
      <c r="N28" s="50">
        <f>IFERROR((d_DL/(Rad_Spec!AV28*d_GSF_s*d_Fam*d_Foffset*acf!D28*d_ET_w*(1/24)*d_EF_w*(1/365)))*Rad_Spec!BF28,".")</f>
        <v>5.2811973763347911E-2</v>
      </c>
      <c r="O28" s="50">
        <f>IFERROR((d_DL/(Rad_Spec!AZ28*d_GSF_s*d_Fam*d_Foffset*acf!E28*d_ET_w*(1/24)*d_EF_w*(1/365)))*Rad_Spec!BF28,".")</f>
        <v>0.29947019605270081</v>
      </c>
      <c r="P28" s="50">
        <f>IFERROR((d_DL/(Rad_Spec!BA28*d_GSF_s*d_Fam*d_Foffset*acf!F28*d_ET_w*(1/24)*d_EF_w*(1/365)))*Rad_Spec!BF28,".")</f>
        <v>0.10421562822633987</v>
      </c>
      <c r="Q28" s="50">
        <f>IFERROR((d_DL/(Rad_Spec!BB28*d_GSF_s*d_Fam*d_Foffset*acf!G28*d_ET_w*(1/24)*d_EF_w*(1/365)))*Rad_Spec!BF28,".")</f>
        <v>6.4242510550483481E-2</v>
      </c>
      <c r="R28" s="50">
        <f>IFERROR((d_DL/(Rad_Spec!AY28*d_GSF_s*d_Fam*d_Foffset*acf!C28*d_ET_w*(1/24)*d_EF_w*(1/365)))*Rad_Spec!BF28,".")</f>
        <v>0.29503531885743023</v>
      </c>
    </row>
    <row r="29" spans="1:18">
      <c r="A29" s="48" t="s">
        <v>34</v>
      </c>
      <c r="B29" s="48"/>
      <c r="C29" s="50">
        <f>IFERROR((d_DL/(Rad_Spec!V29*d_IFD_w*d_EF_w))*Rad_Spec!BF29,".")</f>
        <v>1.7211193769902216</v>
      </c>
      <c r="D29" s="50">
        <f>IFERROR((d_DL/(Rad_Spec!AN29*d_IRA_w*(1/d_PEFm_pp)*d_SLF*d_ET_w*d_EF_w))*Rad_Spec!BF29,".")</f>
        <v>4.872821299515882E-3</v>
      </c>
      <c r="E29" s="50">
        <f>IFERROR((d_DL/(Rad_Spec!AN29*d_IRA_w*(1/d_PEF)*d_SLF*d_ET_w*d_EF_w))*Rad_Spec!BF29,".")</f>
        <v>3.562484044685958</v>
      </c>
      <c r="F29" s="50">
        <f>IFERROR((d_DL/(Rad_Spec!AY29*d_GSF_s*d_Fam*d_Foffset*acf!C29*d_ET_w*(1/24)*d_EF_w*(1/365)))*Rad_Spec!BF29,".")</f>
        <v>1.7384678659897801</v>
      </c>
      <c r="G29" s="50">
        <f t="shared" si="4"/>
        <v>0.69592358200070803</v>
      </c>
      <c r="H29" s="50">
        <f t="shared" si="5"/>
        <v>4.8455209888401693E-3</v>
      </c>
      <c r="I29" s="56">
        <f>IFERROR((d_DL/(Rad_Spec!AV29*d_GSF_s*d_Fam*d_Foffset*Fsurf!C29*d_EF_w*(1/365)*d_ET_w*(1/24)))*Rad_Spec!BF29,".")</f>
        <v>0.26291959033118545</v>
      </c>
      <c r="J29" s="50">
        <f>IFERROR((d_DL/(Rad_Spec!AZ29*d_GSF_s*d_Fam*d_Foffset*Fsurf!C29*d_EF_w*(1/365)*d_ET_w*(1/24)))*Rad_Spec!BF29,".")</f>
        <v>1.4737805607680057</v>
      </c>
      <c r="K29" s="50">
        <f>IFERROR((d_DL/(Rad_Spec!BA29*d_GSF_s*d_Fam*d_Foffset*Fsurf!C29*d_EF_w*(1/365)*d_ET_w*(1/24)))*Rad_Spec!BF29,".")</f>
        <v>0.50736707829718208</v>
      </c>
      <c r="L29" s="50">
        <f>IFERROR((d_DL/(Rad_Spec!BB29*d_GSF_s*d_Fam*d_Foffset*Fsurf!C29*d_EF_w*(1/365)*d_ET_w*(1/24)))*Rad_Spec!BF29,".")</f>
        <v>0.31352495286960463</v>
      </c>
      <c r="M29" s="50">
        <f>IFERROR((d_DL/(Rad_Spec!AY29*d_GSF_s*d_Fam*d_Foffset*Fsurf!C29*d_EF_w*(1/365)*d_ET_w*(1/24)))*Rad_Spec!BF29,".")</f>
        <v>1.5051669835409349</v>
      </c>
      <c r="N29" s="50">
        <f>IFERROR((d_DL/(Rad_Spec!AV29*d_GSF_s*d_Fam*d_Foffset*acf!D29*d_ET_w*(1/24)*d_EF_w*(1/365)))*Rad_Spec!BF29,".")</f>
        <v>0.30367212683251921</v>
      </c>
      <c r="O29" s="50">
        <f>IFERROR((d_DL/(Rad_Spec!AZ29*d_GSF_s*d_Fam*d_Foffset*acf!E29*d_ET_w*(1/24)*d_EF_w*(1/365)))*Rad_Spec!BF29,".")</f>
        <v>1.7022165476870461</v>
      </c>
      <c r="P29" s="50">
        <f>IFERROR((d_DL/(Rad_Spec!BA29*d_GSF_s*d_Fam*d_Foffset*acf!F29*d_ET_w*(1/24)*d_EF_w*(1/365)))*Rad_Spec!BF29,".")</f>
        <v>0.58600897543324548</v>
      </c>
      <c r="Q29" s="50">
        <f>IFERROR((d_DL/(Rad_Spec!BB29*d_GSF_s*d_Fam*d_Foffset*acf!G29*d_ET_w*(1/24)*d_EF_w*(1/365)))*Rad_Spec!BF29,".")</f>
        <v>0.36212132056439328</v>
      </c>
      <c r="R29" s="50">
        <f>IFERROR((d_DL/(Rad_Spec!AY29*d_GSF_s*d_Fam*d_Foffset*acf!C29*d_ET_w*(1/24)*d_EF_w*(1/365)))*Rad_Spec!BF29,".")</f>
        <v>1.7384678659897801</v>
      </c>
    </row>
    <row r="30" spans="1:18">
      <c r="A30" s="48" t="s">
        <v>35</v>
      </c>
      <c r="B30" s="48"/>
      <c r="C30" s="50">
        <f>IFERROR((d_DL/(Rad_Spec!V30*d_IFD_w*d_EF_w))*Rad_Spec!BF30,".")</f>
        <v>7883.5995131447444</v>
      </c>
      <c r="D30" s="50">
        <f>IFERROR((d_DL/(Rad_Spec!AN30*d_IRA_w*(1/d_PEFm_pp)*d_SLF*d_ET_w*d_EF_w))*Rad_Spec!BF30,".")</f>
        <v>174.59903182422465</v>
      </c>
      <c r="E30" s="50">
        <f>IFERROR((d_DL/(Rad_Spec!AN30*d_IRA_w*(1/d_PEF)*d_SLF*d_ET_w*d_EF_w))*Rad_Spec!BF30,".")</f>
        <v>127648.07631119424</v>
      </c>
      <c r="F30" s="50">
        <f>IFERROR((d_DL/(Rad_Spec!AY30*d_GSF_s*d_Fam*d_Foffset*acf!C30*d_ET_w*(1/24)*d_EF_w*(1/365)))*Rad_Spec!BF30,".")</f>
        <v>2604.912623732132</v>
      </c>
      <c r="G30" s="50">
        <f t="shared" si="4"/>
        <v>1928.3811358116066</v>
      </c>
      <c r="H30" s="50">
        <f t="shared" si="5"/>
        <v>160.30408357302838</v>
      </c>
      <c r="I30" s="56">
        <f>IFERROR((d_DL/(Rad_Spec!AV30*d_GSF_s*d_Fam*d_Foffset*Fsurf!C30*d_EF_w*(1/365)*d_ET_w*(1/24)))*Rad_Spec!BF30,".")</f>
        <v>490.35625540852976</v>
      </c>
      <c r="J30" s="50">
        <f>IFERROR((d_DL/(Rad_Spec!AZ30*d_GSF_s*d_Fam*d_Foffset*Fsurf!C30*d_EF_w*(1/365)*d_ET_w*(1/24)))*Rad_Spec!BF30,".")</f>
        <v>2090.6662052301658</v>
      </c>
      <c r="K30" s="50">
        <f>IFERROR((d_DL/(Rad_Spec!BA30*d_GSF_s*d_Fam*d_Foffset*Fsurf!C30*d_EF_w*(1/365)*d_ET_w*(1/24)))*Rad_Spec!BF30,".")</f>
        <v>749.1553902074761</v>
      </c>
      <c r="L30" s="50">
        <f>IFERROR((d_DL/(Rad_Spec!BB30*d_GSF_s*d_Fam*d_Foffset*Fsurf!C30*d_EF_w*(1/365)*d_ET_w*(1/24)))*Rad_Spec!BF30,".")</f>
        <v>513.70655328512646</v>
      </c>
      <c r="M30" s="50">
        <f>IFERROR((d_DL/(Rad_Spec!AY30*d_GSF_s*d_Fam*d_Foffset*Fsurf!C30*d_EF_w*(1/365)*d_ET_w*(1/24)))*Rad_Spec!BF30,".")</f>
        <v>2128.1965880164475</v>
      </c>
      <c r="N30" s="50">
        <f>IFERROR((d_DL/(Rad_Spec!AV30*d_GSF_s*d_Fam*d_Foffset*acf!D30*d_ET_w*(1/24)*d_EF_w*(1/365)))*Rad_Spec!BF30,".")</f>
        <v>600.19605662004039</v>
      </c>
      <c r="O30" s="50">
        <f>IFERROR((d_DL/(Rad_Spec!AZ30*d_GSF_s*d_Fam*d_Foffset*acf!E30*d_ET_w*(1/24)*d_EF_w*(1/365)))*Rad_Spec!BF30,".")</f>
        <v>2558.975435201723</v>
      </c>
      <c r="P30" s="50">
        <f>IFERROR((d_DL/(Rad_Spec!BA30*d_GSF_s*d_Fam*d_Foffset*acf!F30*d_ET_w*(1/24)*d_EF_w*(1/365)))*Rad_Spec!BF30,".")</f>
        <v>916.96619761395073</v>
      </c>
      <c r="Q30" s="50">
        <f>IFERROR((d_DL/(Rad_Spec!BB30*d_GSF_s*d_Fam*d_Foffset*acf!G30*d_ET_w*(1/24)*d_EF_w*(1/365)))*Rad_Spec!BF30,".")</f>
        <v>628.77682122099486</v>
      </c>
      <c r="R30" s="50">
        <f>IFERROR((d_DL/(Rad_Spec!AY30*d_GSF_s*d_Fam*d_Foffset*acf!C30*d_ET_w*(1/24)*d_EF_w*(1/365)))*Rad_Spec!BF30,".")</f>
        <v>2604.912623732132</v>
      </c>
    </row>
    <row r="31" spans="1:18">
      <c r="A31" s="52" t="s">
        <v>36</v>
      </c>
      <c r="B31" s="48" t="s">
        <v>11</v>
      </c>
      <c r="C31" s="50">
        <f>IFERROR((d_DL/(Rad_Spec!V31*d_IFD_w*d_EF_w))*Rad_Spec!BF31,".")</f>
        <v>0.41024382673593313</v>
      </c>
      <c r="D31" s="50">
        <f>IFERROR((d_DL/(Rad_Spec!AN31*d_IRA_w*(1/d_PEFm_pp)*d_SLF*d_ET_w*d_EF_w))*Rad_Spec!BF31,".")</f>
        <v>3.6551249897907698E-3</v>
      </c>
      <c r="E31" s="50">
        <f>IFERROR((d_DL/(Rad_Spec!AN31*d_IRA_w*(1/d_PEF)*d_SLF*d_ET_w*d_EF_w))*Rad_Spec!BF31,".")</f>
        <v>2.6722351707739045</v>
      </c>
      <c r="F31" s="50">
        <f>IFERROR((d_DL/(Rad_Spec!AY31*d_GSF_s*d_Fam*d_Foffset*acf!C31*d_ET_w*(1/24)*d_EF_w*(1/365)))*Rad_Spec!BF31,".")</f>
        <v>1210.8602678713955</v>
      </c>
      <c r="G31" s="50">
        <f t="shared" si="4"/>
        <v>0.35554048871332006</v>
      </c>
      <c r="H31" s="50">
        <f t="shared" si="5"/>
        <v>3.6228358886832312E-3</v>
      </c>
      <c r="I31" s="56">
        <f>IFERROR((d_DL/(Rad_Spec!AV31*d_GSF_s*d_Fam*d_Foffset*Fsurf!C31*d_EF_w*(1/365)*d_ET_w*(1/24)))*Rad_Spec!BF31,".")</f>
        <v>4067.4808440885377</v>
      </c>
      <c r="J31" s="50">
        <f>IFERROR((d_DL/(Rad_Spec!AZ31*d_GSF_s*d_Fam*d_Foffset*Fsurf!C31*d_EF_w*(1/365)*d_ET_w*(1/24)))*Rad_Spec!BF31,".")</f>
        <v>8797.1097325635783</v>
      </c>
      <c r="K31" s="50">
        <f>IFERROR((d_DL/(Rad_Spec!BA31*d_GSF_s*d_Fam*d_Foffset*Fsurf!C31*d_EF_w*(1/365)*d_ET_w*(1/24)))*Rad_Spec!BF31,".")</f>
        <v>5043.6762466697865</v>
      </c>
      <c r="L31" s="50">
        <f>IFERROR((d_DL/(Rad_Spec!BB31*d_GSF_s*d_Fam*d_Foffset*Fsurf!C31*d_EF_w*(1/365)*d_ET_w*(1/24)))*Rad_Spec!BF31,".")</f>
        <v>4138.6840098493867</v>
      </c>
      <c r="M31" s="50">
        <f>IFERROR((d_DL/(Rad_Spec!AY31*d_GSF_s*d_Fam*d_Foffset*Fsurf!C31*d_EF_w*(1/365)*d_ET_w*(1/24)))*Rad_Spec!BF31,".")</f>
        <v>965.59829973795468</v>
      </c>
      <c r="N31" s="50">
        <f>IFERROR((d_DL/(Rad_Spec!AV31*d_GSF_s*d_Fam*d_Foffset*acf!D31*d_ET_w*(1/24)*d_EF_w*(1/365)))*Rad_Spec!BF31,".")</f>
        <v>5100.6209784870243</v>
      </c>
      <c r="O31" s="50">
        <f>IFERROR((d_DL/(Rad_Spec!AZ31*d_GSF_s*d_Fam*d_Foffset*acf!E31*d_ET_w*(1/24)*d_EF_w*(1/365)))*Rad_Spec!BF31,".")</f>
        <v>11031.575604634725</v>
      </c>
      <c r="P31" s="50">
        <f>IFERROR((d_DL/(Rad_Spec!BA31*d_GSF_s*d_Fam*d_Foffset*acf!F31*d_ET_w*(1/24)*d_EF_w*(1/365)))*Rad_Spec!BF31,".")</f>
        <v>6324.7700133239114</v>
      </c>
      <c r="Q31" s="50">
        <f>IFERROR((d_DL/(Rad_Spec!BB31*d_GSF_s*d_Fam*d_Foffset*acf!G31*d_ET_w*(1/24)*d_EF_w*(1/365)))*Rad_Spec!BF31,".")</f>
        <v>5189.9097483511305</v>
      </c>
      <c r="R31" s="50">
        <f>IFERROR((d_DL/(Rad_Spec!AY31*d_GSF_s*d_Fam*d_Foffset*acf!C31*d_ET_w*(1/24)*d_EF_w*(1/365)))*Rad_Spec!BF31,".")</f>
        <v>1210.8602678713955</v>
      </c>
    </row>
    <row r="32" spans="1:18">
      <c r="A32" s="48" t="s">
        <v>37</v>
      </c>
      <c r="B32" s="48"/>
      <c r="C32" s="50">
        <f>IFERROR((d_DL/(Rad_Spec!V32*d_IFD_w*d_EF_w))*Rad_Spec!BF32,".")</f>
        <v>1178999.3093139182</v>
      </c>
      <c r="D32" s="50">
        <f>IFERROR((d_DL/(Rad_Spec!AN32*d_IRA_w*(1/d_PEFm_pp)*d_SLF*d_ET_w*d_EF_w))*Rad_Spec!BF32,".")</f>
        <v>54876.615012877715</v>
      </c>
      <c r="E32" s="50">
        <f>IFERROR((d_DL/(Rad_Spec!AN32*d_IRA_w*(1/d_PEF)*d_SLF*d_ET_w*d_EF_w))*Rad_Spec!BF32,".")</f>
        <v>40119892.233514398</v>
      </c>
      <c r="F32" s="50">
        <f>IFERROR((d_DL/(Rad_Spec!AY32*d_GSF_s*d_Fam*d_Foffset*acf!C32*d_ET_w*(1/24)*d_EF_w*(1/365)))*Rad_Spec!BF32,".")</f>
        <v>15776.366254832134</v>
      </c>
      <c r="G32" s="50">
        <f t="shared" si="4"/>
        <v>15562.009222735956</v>
      </c>
      <c r="H32" s="50">
        <f t="shared" si="5"/>
        <v>12127.558494054909</v>
      </c>
      <c r="I32" s="56">
        <f>IFERROR((d_DL/(Rad_Spec!AV32*d_GSF_s*d_Fam*d_Foffset*Fsurf!C32*d_EF_w*(1/365)*d_ET_w*(1/24)))*Rad_Spec!BF32,".")</f>
        <v>2416.5174711116088</v>
      </c>
      <c r="J32" s="50">
        <f>IFERROR((d_DL/(Rad_Spec!AZ32*d_GSF_s*d_Fam*d_Foffset*Fsurf!C32*d_EF_w*(1/365)*d_ET_w*(1/24)))*Rad_Spec!BF32,".")</f>
        <v>13553.51103362598</v>
      </c>
      <c r="K32" s="50">
        <f>IFERROR((d_DL/(Rad_Spec!BA32*d_GSF_s*d_Fam*d_Foffset*Fsurf!C32*d_EF_w*(1/365)*d_ET_w*(1/24)))*Rad_Spec!BF32,".")</f>
        <v>4694.7402676716501</v>
      </c>
      <c r="L32" s="50">
        <f>IFERROR((d_DL/(Rad_Spec!BB32*d_GSF_s*d_Fam*d_Foffset*Fsurf!C32*d_EF_w*(1/365)*d_ET_w*(1/24)))*Rad_Spec!BF32,".")</f>
        <v>2913.3715305925007</v>
      </c>
      <c r="M32" s="50">
        <f>IFERROR((d_DL/(Rad_Spec!AY32*d_GSF_s*d_Fam*d_Foffset*Fsurf!C32*d_EF_w*(1/365)*d_ET_w*(1/24)))*Rad_Spec!BF32,".")</f>
        <v>13647.375652968971</v>
      </c>
      <c r="N32" s="50">
        <f>IFERROR((d_DL/(Rad_Spec!AV32*d_GSF_s*d_Fam*d_Foffset*acf!D32*d_ET_w*(1/24)*d_EF_w*(1/365)))*Rad_Spec!BF32,".")</f>
        <v>2793.4941966050201</v>
      </c>
      <c r="O32" s="50">
        <f>IFERROR((d_DL/(Rad_Spec!AZ32*d_GSF_s*d_Fam*d_Foffset*acf!E32*d_ET_w*(1/24)*d_EF_w*(1/365)))*Rad_Spec!BF32,".")</f>
        <v>15667.858754871633</v>
      </c>
      <c r="P32" s="50">
        <f>IFERROR((d_DL/(Rad_Spec!BA32*d_GSF_s*d_Fam*d_Foffset*acf!F32*d_ET_w*(1/24)*d_EF_w*(1/365)))*Rad_Spec!BF32,".")</f>
        <v>5427.1197494284261</v>
      </c>
      <c r="Q32" s="50">
        <f>IFERROR((d_DL/(Rad_Spec!BB32*d_GSF_s*d_Fam*d_Foffset*acf!G32*d_ET_w*(1/24)*d_EF_w*(1/365)))*Rad_Spec!BF32,".")</f>
        <v>3367.8574893649306</v>
      </c>
      <c r="R32" s="50">
        <f>IFERROR((d_DL/(Rad_Spec!AY32*d_GSF_s*d_Fam*d_Foffset*acf!C32*d_ET_w*(1/24)*d_EF_w*(1/365)))*Rad_Spec!BF32,".")</f>
        <v>15776.366254832134</v>
      </c>
    </row>
    <row r="33" spans="1:18">
      <c r="A33" s="48" t="s">
        <v>38</v>
      </c>
      <c r="B33" s="48"/>
      <c r="C33" s="50">
        <f>IFERROR((d_DL/(Rad_Spec!V33*d_IFD_w*d_EF_w))*Rad_Spec!BF33,".")</f>
        <v>5697332.0280469311</v>
      </c>
      <c r="D33" s="50">
        <f>IFERROR((d_DL/(Rad_Spec!AN33*d_IRA_w*(1/d_PEFm_pp)*d_SLF*d_ET_w*d_EF_w))*Rad_Spec!BF33,".")</f>
        <v>20305.707846749538</v>
      </c>
      <c r="E33" s="50">
        <f>IFERROR((d_DL/(Rad_Spec!AN33*d_IRA_w*(1/d_PEF)*d_SLF*d_ET_w*d_EF_w))*Rad_Spec!BF33,".")</f>
        <v>14845354.625930279</v>
      </c>
      <c r="F33" s="50">
        <f>IFERROR((d_DL/(Rad_Spec!AY33*d_GSF_s*d_Fam*d_Foffset*acf!C33*d_ET_w*(1/24)*d_EF_w*(1/365)))*Rad_Spec!BF33,".")</f>
        <v>60033.192401981658</v>
      </c>
      <c r="G33" s="50">
        <f t="shared" si="4"/>
        <v>59170.429826950553</v>
      </c>
      <c r="H33" s="50">
        <f t="shared" si="5"/>
        <v>15133.1240331463</v>
      </c>
      <c r="I33" s="56" t="str">
        <f>IFERROR((d_DL/(Rad_Spec!AV33*d_GSF_s*d_Fam*d_Foffset*Fsurf!C33*d_EF_w*(1/365)*d_ET_w*(1/24)))*Rad_Spec!BF33,".")</f>
        <v>.</v>
      </c>
      <c r="J33" s="50" t="str">
        <f>IFERROR((d_DL/(Rad_Spec!AZ33*d_GSF_s*d_Fam*d_Foffset*Fsurf!C33*d_EF_w*(1/365)*d_ET_w*(1/24)))*Rad_Spec!BF33,".")</f>
        <v>.</v>
      </c>
      <c r="K33" s="50" t="str">
        <f>IFERROR((d_DL/(Rad_Spec!BA33*d_GSF_s*d_Fam*d_Foffset*Fsurf!C33*d_EF_w*(1/365)*d_ET_w*(1/24)))*Rad_Spec!BF33,".")</f>
        <v>.</v>
      </c>
      <c r="L33" s="50" t="str">
        <f>IFERROR((d_DL/(Rad_Spec!BB33*d_GSF_s*d_Fam*d_Foffset*Fsurf!C33*d_EF_w*(1/365)*d_ET_w*(1/24)))*Rad_Spec!BF33,".")</f>
        <v>.</v>
      </c>
      <c r="M33" s="50" t="str">
        <f>IFERROR((d_DL/(Rad_Spec!AY33*d_GSF_s*d_Fam*d_Foffset*Fsurf!C33*d_EF_w*(1/365)*d_ET_w*(1/24)))*Rad_Spec!BF33,".")</f>
        <v>.</v>
      </c>
      <c r="N33" s="50">
        <f>IFERROR((d_DL/(Rad_Spec!AV33*d_GSF_s*d_Fam*d_Foffset*acf!D33*d_ET_w*(1/24)*d_EF_w*(1/365)))*Rad_Spec!BF33,".")</f>
        <v>11279.567081739238</v>
      </c>
      <c r="O33" s="50">
        <f>IFERROR((d_DL/(Rad_Spec!AZ33*d_GSF_s*d_Fam*d_Foffset*acf!E33*d_ET_w*(1/24)*d_EF_w*(1/365)))*Rad_Spec!BF33,".")</f>
        <v>59343.990989747486</v>
      </c>
      <c r="P33" s="50">
        <f>IFERROR((d_DL/(Rad_Spec!BA33*d_GSF_s*d_Fam*d_Foffset*acf!F33*d_ET_w*(1/24)*d_EF_w*(1/365)))*Rad_Spec!BF33,".")</f>
        <v>20744.595111198687</v>
      </c>
      <c r="Q33" s="50">
        <f>IFERROR((d_DL/(Rad_Spec!BB33*d_GSF_s*d_Fam*d_Foffset*acf!G33*d_ET_w*(1/24)*d_EF_w*(1/365)))*Rad_Spec!BF33,".")</f>
        <v>13107.848559273894</v>
      </c>
      <c r="R33" s="50">
        <f>IFERROR((d_DL/(Rad_Spec!AY33*d_GSF_s*d_Fam*d_Foffset*acf!C33*d_ET_w*(1/24)*d_EF_w*(1/365)))*Rad_Spec!BF33,".")</f>
        <v>60033.192401981658</v>
      </c>
    </row>
    <row r="34" spans="1:18">
      <c r="A34" s="48" t="s">
        <v>39</v>
      </c>
      <c r="B34" s="48"/>
      <c r="C34" s="50" t="str">
        <f>IFERROR((d_DL/(Rad_Spec!V34*d_IFD_w*d_EF_w))*Rad_Spec!BF34,".")</f>
        <v>.</v>
      </c>
      <c r="D34" s="50" t="str">
        <f>IFERROR((d_DL/(Rad_Spec!AN34*d_IRA_w*(1/d_PEFm_pp)*d_SLF*d_ET_w*d_EF_w))*Rad_Spec!BF34,".")</f>
        <v>.</v>
      </c>
      <c r="E34" s="50" t="str">
        <f>IFERROR((d_DL/(Rad_Spec!AN34*d_IRA_w*(1/d_PEF)*d_SLF*d_ET_w*d_EF_w))*Rad_Spec!BF34,".")</f>
        <v>.</v>
      </c>
      <c r="F34" s="50">
        <f>IFERROR((d_DL/(Rad_Spec!AY34*d_GSF_s*d_Fam*d_Foffset*acf!C34*d_ET_w*(1/24)*d_EF_w*(1/365)))*Rad_Spec!BF34,".")</f>
        <v>5444651.4859977486</v>
      </c>
      <c r="G34" s="50">
        <f t="shared" si="4"/>
        <v>5444651.4859977486</v>
      </c>
      <c r="H34" s="50">
        <f t="shared" si="5"/>
        <v>5444651.4859977486</v>
      </c>
      <c r="I34" s="56" t="str">
        <f>IFERROR((d_DL/(Rad_Spec!AV34*d_GSF_s*d_Fam*d_Foffset*Fsurf!C34*d_EF_w*(1/365)*d_ET_w*(1/24)))*Rad_Spec!BF34,".")</f>
        <v>.</v>
      </c>
      <c r="J34" s="50" t="str">
        <f>IFERROR((d_DL/(Rad_Spec!AZ34*d_GSF_s*d_Fam*d_Foffset*Fsurf!C34*d_EF_w*(1/365)*d_ET_w*(1/24)))*Rad_Spec!BF34,".")</f>
        <v>.</v>
      </c>
      <c r="K34" s="50" t="str">
        <f>IFERROR((d_DL/(Rad_Spec!BA34*d_GSF_s*d_Fam*d_Foffset*Fsurf!C34*d_EF_w*(1/365)*d_ET_w*(1/24)))*Rad_Spec!BF34,".")</f>
        <v>.</v>
      </c>
      <c r="L34" s="50" t="str">
        <f>IFERROR((d_DL/(Rad_Spec!BB34*d_GSF_s*d_Fam*d_Foffset*Fsurf!C34*d_EF_w*(1/365)*d_ET_w*(1/24)))*Rad_Spec!BF34,".")</f>
        <v>.</v>
      </c>
      <c r="M34" s="50" t="str">
        <f>IFERROR((d_DL/(Rad_Spec!AY34*d_GSF_s*d_Fam*d_Foffset*Fsurf!C34*d_EF_w*(1/365)*d_ET_w*(1/24)))*Rad_Spec!BF34,".")</f>
        <v>.</v>
      </c>
      <c r="N34" s="50">
        <f>IFERROR((d_DL/(Rad_Spec!AV34*d_GSF_s*d_Fam*d_Foffset*acf!D34*d_ET_w*(1/24)*d_EF_w*(1/365)))*Rad_Spec!BF34,".")</f>
        <v>2139898.7264865618</v>
      </c>
      <c r="O34" s="50">
        <f>IFERROR((d_DL/(Rad_Spec!AZ34*d_GSF_s*d_Fam*d_Foffset*acf!E34*d_ET_w*(1/24)*d_EF_w*(1/365)))*Rad_Spec!BF34,".")</f>
        <v>7155286.3666894389</v>
      </c>
      <c r="P34" s="50">
        <f>IFERROR((d_DL/(Rad_Spec!BA34*d_GSF_s*d_Fam*d_Foffset*acf!F34*d_ET_w*(1/24)*d_EF_w*(1/365)))*Rad_Spec!BF34,".")</f>
        <v>3162557.5101389783</v>
      </c>
      <c r="Q34" s="50">
        <f>IFERROR((d_DL/(Rad_Spec!BB34*d_GSF_s*d_Fam*d_Foffset*acf!G34*d_ET_w*(1/24)*d_EF_w*(1/365)))*Rad_Spec!BF34,".")</f>
        <v>2305832.4645927697</v>
      </c>
      <c r="R34" s="50">
        <f>IFERROR((d_DL/(Rad_Spec!AY34*d_GSF_s*d_Fam*d_Foffset*acf!C34*d_ET_w*(1/24)*d_EF_w*(1/365)))*Rad_Spec!BF34,".")</f>
        <v>5444651.4859977486</v>
      </c>
    </row>
    <row r="35" spans="1:18">
      <c r="A35" s="48" t="s">
        <v>40</v>
      </c>
      <c r="B35" s="48"/>
      <c r="C35" s="50">
        <f>IFERROR((d_DL/(Rad_Spec!V35*d_IFD_w*d_EF_w))*Rad_Spec!BF35,".")</f>
        <v>8355.167652502716</v>
      </c>
      <c r="D35" s="50">
        <f>IFERROR((d_DL/(Rad_Spec!AN35*d_IRA_w*(1/d_PEFm_pp)*d_SLF*d_ET_w*d_EF_w))*Rad_Spec!BF35,".")</f>
        <v>71.868187904592801</v>
      </c>
      <c r="E35" s="50">
        <f>IFERROR((d_DL/(Rad_Spec!AN35*d_IRA_w*(1/d_PEF)*d_SLF*d_ET_w*d_EF_w))*Rad_Spec!BF35,".")</f>
        <v>52542.307011349032</v>
      </c>
      <c r="F35" s="50">
        <f>IFERROR((d_DL/(Rad_Spec!AY35*d_GSF_s*d_Fam*d_Foffset*acf!C35*d_ET_w*(1/24)*d_EF_w*(1/365)))*Rad_Spec!BF35,".")</f>
        <v>2361.4593072990237</v>
      </c>
      <c r="G35" s="50">
        <f t="shared" si="4"/>
        <v>1778.7718284987502</v>
      </c>
      <c r="H35" s="50">
        <f t="shared" si="5"/>
        <v>69.168177092955418</v>
      </c>
      <c r="I35" s="56">
        <f>IFERROR((d_DL/(Rad_Spec!AV35*d_GSF_s*d_Fam*d_Foffset*Fsurf!C35*d_EF_w*(1/365)*d_ET_w*(1/24)))*Rad_Spec!BF35,".")</f>
        <v>403.98465029435124</v>
      </c>
      <c r="J35" s="50">
        <f>IFERROR((d_DL/(Rad_Spec!AZ35*d_GSF_s*d_Fam*d_Foffset*Fsurf!C35*d_EF_w*(1/365)*d_ET_w*(1/24)))*Rad_Spec!BF35,".")</f>
        <v>1936.1209992647739</v>
      </c>
      <c r="K35" s="50">
        <f>IFERROR((d_DL/(Rad_Spec!BA35*d_GSF_s*d_Fam*d_Foffset*Fsurf!C35*d_EF_w*(1/365)*d_ET_w*(1/24)))*Rad_Spec!BF35,".")</f>
        <v>686.97897385080034</v>
      </c>
      <c r="L35" s="50">
        <f>IFERROR((d_DL/(Rad_Spec!BB35*d_GSF_s*d_Fam*d_Foffset*Fsurf!C35*d_EF_w*(1/365)*d_ET_w*(1/24)))*Rad_Spec!BF35,".")</f>
        <v>449.61746793557359</v>
      </c>
      <c r="M35" s="50">
        <f>IFERROR((d_DL/(Rad_Spec!AY35*d_GSF_s*d_Fam*d_Foffset*Fsurf!C35*d_EF_w*(1/365)*d_ET_w*(1/24)))*Rad_Spec!BF35,".")</f>
        <v>1930.874331397403</v>
      </c>
      <c r="N35" s="50">
        <f>IFERROR((d_DL/(Rad_Spec!AV35*d_GSF_s*d_Fam*d_Foffset*acf!D35*d_ET_w*(1/24)*d_EF_w*(1/365)))*Rad_Spec!BF35,".")</f>
        <v>494.07322730999158</v>
      </c>
      <c r="O35" s="50">
        <f>IFERROR((d_DL/(Rad_Spec!AZ35*d_GSF_s*d_Fam*d_Foffset*acf!E35*d_ET_w*(1/24)*d_EF_w*(1/365)))*Rad_Spec!BF35,".")</f>
        <v>2367.875982100818</v>
      </c>
      <c r="P35" s="50">
        <f>IFERROR((d_DL/(Rad_Spec!BA35*d_GSF_s*d_Fam*d_Foffset*acf!F35*d_ET_w*(1/24)*d_EF_w*(1/365)))*Rad_Spec!BF35,".")</f>
        <v>840.17528501952893</v>
      </c>
      <c r="Q35" s="50">
        <f>IFERROR((d_DL/(Rad_Spec!BB35*d_GSF_s*d_Fam*d_Foffset*acf!G35*d_ET_w*(1/24)*d_EF_w*(1/365)))*Rad_Spec!BF35,".")</f>
        <v>549.88216328520662</v>
      </c>
      <c r="R35" s="50">
        <f>IFERROR((d_DL/(Rad_Spec!AY35*d_GSF_s*d_Fam*d_Foffset*acf!C35*d_ET_w*(1/24)*d_EF_w*(1/365)))*Rad_Spec!BF35,".")</f>
        <v>2361.4593072990237</v>
      </c>
    </row>
    <row r="36" spans="1:18">
      <c r="A36" s="48" t="s">
        <v>41</v>
      </c>
      <c r="B36" s="48"/>
      <c r="C36" s="50" t="str">
        <f>IFERROR((d_DL/(Rad_Spec!V36*d_IFD_w*d_EF_w))*Rad_Spec!BF36,".")</f>
        <v>.</v>
      </c>
      <c r="D36" s="50" t="str">
        <f>IFERROR((d_DL/(Rad_Spec!AN36*d_IRA_w*(1/d_PEFm_pp)*d_SLF*d_ET_w*d_EF_w))*Rad_Spec!BF36,".")</f>
        <v>.</v>
      </c>
      <c r="E36" s="50" t="str">
        <f>IFERROR((d_DL/(Rad_Spec!AN36*d_IRA_w*(1/d_PEF)*d_SLF*d_ET_w*d_EF_w))*Rad_Spec!BF36,".")</f>
        <v>.</v>
      </c>
      <c r="F36" s="50">
        <f>IFERROR((d_DL/(Rad_Spec!AY36*d_GSF_s*d_Fam*d_Foffset*acf!C36*d_ET_w*(1/24)*d_EF_w*(1/365)))*Rad_Spec!BF36,".")</f>
        <v>6634587.0825194502</v>
      </c>
      <c r="G36" s="50">
        <f t="shared" si="4"/>
        <v>6634587.0825194512</v>
      </c>
      <c r="H36" s="50">
        <f t="shared" si="5"/>
        <v>6634587.0825194512</v>
      </c>
      <c r="I36" s="56" t="str">
        <f>IFERROR((d_DL/(Rad_Spec!AV36*d_GSF_s*d_Fam*d_Foffset*Fsurf!C36*d_EF_w*(1/365)*d_ET_w*(1/24)))*Rad_Spec!BF36,".")</f>
        <v>.</v>
      </c>
      <c r="J36" s="50" t="str">
        <f>IFERROR((d_DL/(Rad_Spec!AZ36*d_GSF_s*d_Fam*d_Foffset*Fsurf!C36*d_EF_w*(1/365)*d_ET_w*(1/24)))*Rad_Spec!BF36,".")</f>
        <v>.</v>
      </c>
      <c r="K36" s="50" t="str">
        <f>IFERROR((d_DL/(Rad_Spec!BA36*d_GSF_s*d_Fam*d_Foffset*Fsurf!C36*d_EF_w*(1/365)*d_ET_w*(1/24)))*Rad_Spec!BF36,".")</f>
        <v>.</v>
      </c>
      <c r="L36" s="50" t="str">
        <f>IFERROR((d_DL/(Rad_Spec!BB36*d_GSF_s*d_Fam*d_Foffset*Fsurf!C36*d_EF_w*(1/365)*d_ET_w*(1/24)))*Rad_Spec!BF36,".")</f>
        <v>.</v>
      </c>
      <c r="M36" s="50" t="str">
        <f>IFERROR((d_DL/(Rad_Spec!AY36*d_GSF_s*d_Fam*d_Foffset*Fsurf!C36*d_EF_w*(1/365)*d_ET_w*(1/24)))*Rad_Spec!BF36,".")</f>
        <v>.</v>
      </c>
      <c r="N36" s="50">
        <f>IFERROR((d_DL/(Rad_Spec!AV36*d_GSF_s*d_Fam*d_Foffset*acf!D36*d_ET_w*(1/24)*d_EF_w*(1/365)))*Rad_Spec!BF36,".")</f>
        <v>1477603.7728859019</v>
      </c>
      <c r="O36" s="50">
        <f>IFERROR((d_DL/(Rad_Spec!AZ36*d_GSF_s*d_Fam*d_Foffset*acf!E36*d_ET_w*(1/24)*d_EF_w*(1/365)))*Rad_Spec!BF36,".")</f>
        <v>7136154.58496032</v>
      </c>
      <c r="P36" s="50">
        <f>IFERROR((d_DL/(Rad_Spec!BA36*d_GSF_s*d_Fam*d_Foffset*acf!F36*d_ET_w*(1/24)*d_EF_w*(1/365)))*Rad_Spec!BF36,".")</f>
        <v>2576334.7834933666</v>
      </c>
      <c r="Q36" s="50">
        <f>IFERROR((d_DL/(Rad_Spec!BB36*d_GSF_s*d_Fam*d_Foffset*acf!G36*d_ET_w*(1/24)*d_EF_w*(1/365)))*Rad_Spec!BF36,".")</f>
        <v>1663527.4264278363</v>
      </c>
      <c r="R36" s="50">
        <f>IFERROR((d_DL/(Rad_Spec!AY36*d_GSF_s*d_Fam*d_Foffset*acf!C36*d_ET_w*(1/24)*d_EF_w*(1/365)))*Rad_Spec!BF36,".")</f>
        <v>6634587.0825194502</v>
      </c>
    </row>
    <row r="37" spans="1:18">
      <c r="A37" s="48" t="s">
        <v>42</v>
      </c>
      <c r="B37" s="48"/>
      <c r="C37" s="50">
        <f>IFERROR((d_DL/(Rad_Spec!V37*d_IFD_w*d_EF_w))*Rad_Spec!BF37,".")</f>
        <v>382894.58656044904</v>
      </c>
      <c r="D37" s="50">
        <f>IFERROR((d_DL/(Rad_Spec!AN37*d_IRA_w*(1/d_PEFm_pp)*d_SLF*d_ET_w*d_EF_w))*Rad_Spec!BF37,".")</f>
        <v>7530.0241330146364</v>
      </c>
      <c r="E37" s="50">
        <f>IFERROR((d_DL/(Rad_Spec!AN37*d_IRA_w*(1/d_PEF)*d_SLF*d_ET_w*d_EF_w))*Rad_Spec!BF37,".")</f>
        <v>5505145.6191570153</v>
      </c>
      <c r="F37" s="50">
        <f>IFERROR((d_DL/(Rad_Spec!AY37*d_GSF_s*d_Fam*d_Foffset*acf!C37*d_ET_w*(1/24)*d_EF_w*(1/365)))*Rad_Spec!BF37,".")</f>
        <v>14556.461110197057</v>
      </c>
      <c r="G37" s="50">
        <f t="shared" si="4"/>
        <v>13987.706355347187</v>
      </c>
      <c r="H37" s="50">
        <f t="shared" si="5"/>
        <v>4899.2853851992013</v>
      </c>
      <c r="I37" s="56">
        <f>IFERROR((d_DL/(Rad_Spec!AV37*d_GSF_s*d_Fam*d_Foffset*Fsurf!C37*d_EF_w*(1/365)*d_ET_w*(1/24)))*Rad_Spec!BF37,".")</f>
        <v>2228.0653798775252</v>
      </c>
      <c r="J37" s="50">
        <f>IFERROR((d_DL/(Rad_Spec!AZ37*d_GSF_s*d_Fam*d_Foffset*Fsurf!C37*d_EF_w*(1/365)*d_ET_w*(1/24)))*Rad_Spec!BF37,".")</f>
        <v>10788.136864298831</v>
      </c>
      <c r="K37" s="50">
        <f>IFERROR((d_DL/(Rad_Spec!BA37*d_GSF_s*d_Fam*d_Foffset*Fsurf!C37*d_EF_w*(1/365)*d_ET_w*(1/24)))*Rad_Spec!BF37,".")</f>
        <v>3791.6200324231568</v>
      </c>
      <c r="L37" s="50">
        <f>IFERROR((d_DL/(Rad_Spec!BB37*d_GSF_s*d_Fam*d_Foffset*Fsurf!C37*d_EF_w*(1/365)*d_ET_w*(1/24)))*Rad_Spec!BF37,".")</f>
        <v>2455.9357028195454</v>
      </c>
      <c r="M37" s="50">
        <f>IFERROR((d_DL/(Rad_Spec!AY37*d_GSF_s*d_Fam*d_Foffset*Fsurf!C37*d_EF_w*(1/365)*d_ET_w*(1/24)))*Rad_Spec!BF37,".")</f>
        <v>10917.345832647794</v>
      </c>
      <c r="N37" s="50">
        <f>IFERROR((d_DL/(Rad_Spec!AV37*d_GSF_s*d_Fam*d_Foffset*acf!D37*d_ET_w*(1/24)*d_EF_w*(1/365)))*Rad_Spec!BF37,".")</f>
        <v>2970.7538398367001</v>
      </c>
      <c r="O37" s="50">
        <f>IFERROR((d_DL/(Rad_Spec!AZ37*d_GSF_s*d_Fam*d_Foffset*acf!E37*d_ET_w*(1/24)*d_EF_w*(1/365)))*Rad_Spec!BF37,".")</f>
        <v>14384.182485731775</v>
      </c>
      <c r="P37" s="50">
        <f>IFERROR((d_DL/(Rad_Spec!BA37*d_GSF_s*d_Fam*d_Foffset*acf!F37*d_ET_w*(1/24)*d_EF_w*(1/365)))*Rad_Spec!BF37,".")</f>
        <v>5055.493376564209</v>
      </c>
      <c r="Q37" s="50">
        <f>IFERROR((d_DL/(Rad_Spec!BB37*d_GSF_s*d_Fam*d_Foffset*acf!G37*d_ET_w*(1/24)*d_EF_w*(1/365)))*Rad_Spec!BF37,".")</f>
        <v>3274.5809370927268</v>
      </c>
      <c r="R37" s="50">
        <f>IFERROR((d_DL/(Rad_Spec!AY37*d_GSF_s*d_Fam*d_Foffset*acf!C37*d_ET_w*(1/24)*d_EF_w*(1/365)))*Rad_Spec!BF37,".")</f>
        <v>14556.461110197057</v>
      </c>
    </row>
    <row r="38" spans="1:18">
      <c r="A38" s="48" t="s">
        <v>43</v>
      </c>
      <c r="B38" s="48"/>
      <c r="C38" s="50">
        <f>IFERROR((d_DL/(Rad_Spec!V38*d_IFD_w*d_EF_w))*Rad_Spec!BF38,".")</f>
        <v>18.862347904138499</v>
      </c>
      <c r="D38" s="50">
        <f>IFERROR((d_DL/(Rad_Spec!AN38*d_IRA_w*(1/d_PEFm_pp)*d_SLF*d_ET_w*d_EF_w))*Rad_Spec!BF38,".")</f>
        <v>0.18888319439386489</v>
      </c>
      <c r="E38" s="50">
        <f>IFERROR((d_DL/(Rad_Spec!AN38*d_IRA_w*(1/d_PEF)*d_SLF*d_ET_w*d_EF_w))*Rad_Spec!BF38,".")</f>
        <v>138.09112318654331</v>
      </c>
      <c r="F38" s="50">
        <f>IFERROR((d_DL/(Rad_Spec!AY38*d_GSF_s*d_Fam*d_Foffset*acf!C38*d_ET_w*(1/24)*d_EF_w*(1/365)))*Rad_Spec!BF38,".")</f>
        <v>29249143005.639622</v>
      </c>
      <c r="G38" s="50">
        <f t="shared" si="4"/>
        <v>16.595509410779684</v>
      </c>
      <c r="H38" s="50">
        <f t="shared" si="5"/>
        <v>0.18701051430496721</v>
      </c>
      <c r="I38" s="56" t="str">
        <f>IFERROR((d_DL/(Rad_Spec!AV38*d_GSF_s*d_Fam*d_Foffset*Fsurf!C38*d_EF_w*(1/365)*d_ET_w*(1/24)))*Rad_Spec!BF38,".")</f>
        <v>.</v>
      </c>
      <c r="J38" s="50" t="str">
        <f>IFERROR((d_DL/(Rad_Spec!AZ38*d_GSF_s*d_Fam*d_Foffset*Fsurf!C38*d_EF_w*(1/365)*d_ET_w*(1/24)))*Rad_Spec!BF38,".")</f>
        <v>.</v>
      </c>
      <c r="K38" s="50" t="str">
        <f>IFERROR((d_DL/(Rad_Spec!BA38*d_GSF_s*d_Fam*d_Foffset*Fsurf!C38*d_EF_w*(1/365)*d_ET_w*(1/24)))*Rad_Spec!BF38,".")</f>
        <v>.</v>
      </c>
      <c r="L38" s="50" t="str">
        <f>IFERROR((d_DL/(Rad_Spec!BB38*d_GSF_s*d_Fam*d_Foffset*Fsurf!C38*d_EF_w*(1/365)*d_ET_w*(1/24)))*Rad_Spec!BF38,".")</f>
        <v>.</v>
      </c>
      <c r="M38" s="50" t="str">
        <f>IFERROR((d_DL/(Rad_Spec!AY38*d_GSF_s*d_Fam*d_Foffset*Fsurf!C38*d_EF_w*(1/365)*d_ET_w*(1/24)))*Rad_Spec!BF38,".")</f>
        <v>.</v>
      </c>
      <c r="N38" s="50">
        <f>IFERROR((d_DL/(Rad_Spec!AV38*d_GSF_s*d_Fam*d_Foffset*acf!D38*d_ET_w*(1/24)*d_EF_w*(1/365)))*Rad_Spec!BF38,".")</f>
        <v>8067201215.1073332</v>
      </c>
      <c r="O38" s="50">
        <f>IFERROR((d_DL/(Rad_Spec!AZ38*d_GSF_s*d_Fam*d_Foffset*acf!E38*d_ET_w*(1/24)*d_EF_w*(1/365)))*Rad_Spec!BF38,".")</f>
        <v>28786433836.988209</v>
      </c>
      <c r="P38" s="50">
        <f>IFERROR((d_DL/(Rad_Spec!BA38*d_GSF_s*d_Fam*d_Foffset*acf!F38*d_ET_w*(1/24)*d_EF_w*(1/365)))*Rad_Spec!BF38,".")</f>
        <v>10833098774.572704</v>
      </c>
      <c r="Q38" s="50">
        <f>IFERROR((d_DL/(Rad_Spec!BB38*d_GSF_s*d_Fam*d_Foffset*acf!G38*d_ET_w*(1/24)*d_EF_w*(1/365)))*Rad_Spec!BF38,".")</f>
        <v>8141439263.0991182</v>
      </c>
      <c r="R38" s="50">
        <f>IFERROR((d_DL/(Rad_Spec!AY38*d_GSF_s*d_Fam*d_Foffset*acf!C38*d_ET_w*(1/24)*d_EF_w*(1/365)))*Rad_Spec!BF38,".")</f>
        <v>29249143005.639622</v>
      </c>
    </row>
    <row r="39" spans="1:18">
      <c r="A39" s="48" t="s">
        <v>44</v>
      </c>
      <c r="B39" s="48"/>
      <c r="C39" s="50">
        <f>IFERROR((d_DL/(Rad_Spec!V39*d_IFD_w*d_EF_w))*Rad_Spec!BF39,".")</f>
        <v>654.26243215744682</v>
      </c>
      <c r="D39" s="50">
        <f>IFERROR((d_DL/(Rad_Spec!AN39*d_IRA_w*(1/d_PEFm_pp)*d_SLF*d_ET_w*d_EF_w))*Rad_Spec!BF39,".")</f>
        <v>0.1428758429586818</v>
      </c>
      <c r="E39" s="50">
        <f>IFERROR((d_DL/(Rad_Spec!AN39*d_IRA_w*(1/d_PEF)*d_SLF*d_ET_w*d_EF_w))*Rad_Spec!BF39,".")</f>
        <v>104.45548474390581</v>
      </c>
      <c r="F39" s="50">
        <f>IFERROR((d_DL/(Rad_Spec!AY39*d_GSF_s*d_Fam*d_Foffset*acf!C39*d_ET_w*(1/24)*d_EF_w*(1/365)))*Rad_Spec!BF39,".")</f>
        <v>158283.82816499932</v>
      </c>
      <c r="G39" s="50">
        <f t="shared" si="4"/>
        <v>90.023484428567997</v>
      </c>
      <c r="H39" s="50">
        <f t="shared" si="5"/>
        <v>0.142844520066745</v>
      </c>
      <c r="I39" s="56">
        <f>IFERROR((d_DL/(Rad_Spec!AV39*d_GSF_s*d_Fam*d_Foffset*Fsurf!C39*d_EF_w*(1/365)*d_ET_w*(1/24)))*Rad_Spec!BF39,".")</f>
        <v>176404.35428504489</v>
      </c>
      <c r="J39" s="50">
        <f>IFERROR((d_DL/(Rad_Spec!AZ39*d_GSF_s*d_Fam*d_Foffset*Fsurf!C39*d_EF_w*(1/365)*d_ET_w*(1/24)))*Rad_Spec!BF39,".")</f>
        <v>379137.71667233529</v>
      </c>
      <c r="K39" s="50">
        <f>IFERROR((d_DL/(Rad_Spec!BA39*d_GSF_s*d_Fam*d_Foffset*Fsurf!C39*d_EF_w*(1/365)*d_ET_w*(1/24)))*Rad_Spec!BF39,".")</f>
        <v>208214.97554956115</v>
      </c>
      <c r="L39" s="50">
        <f>IFERROR((d_DL/(Rad_Spec!BB39*d_GSF_s*d_Fam*d_Foffset*Fsurf!C39*d_EF_w*(1/365)*d_ET_w*(1/24)))*Rad_Spec!BF39,".")</f>
        <v>177637.9511681571</v>
      </c>
      <c r="M39" s="50">
        <f>IFERROR((d_DL/(Rad_Spec!AY39*d_GSF_s*d_Fam*d_Foffset*Fsurf!C39*d_EF_w*(1/365)*d_ET_w*(1/24)))*Rad_Spec!BF39,".")</f>
        <v>113383.83106375308</v>
      </c>
      <c r="N39" s="50">
        <f>IFERROR((d_DL/(Rad_Spec!AV39*d_GSF_s*d_Fam*d_Foffset*acf!D39*d_ET_w*(1/24)*d_EF_w*(1/365)))*Rad_Spec!BF39,".")</f>
        <v>246260.47858192265</v>
      </c>
      <c r="O39" s="50">
        <f>IFERROR((d_DL/(Rad_Spec!AZ39*d_GSF_s*d_Fam*d_Foffset*acf!E39*d_ET_w*(1/24)*d_EF_w*(1/365)))*Rad_Spec!BF39,".")</f>
        <v>529276.25247457996</v>
      </c>
      <c r="P39" s="50">
        <f>IFERROR((d_DL/(Rad_Spec!BA39*d_GSF_s*d_Fam*d_Foffset*acf!F39*d_ET_w*(1/24)*d_EF_w*(1/365)))*Rad_Spec!BF39,".")</f>
        <v>290668.10586718738</v>
      </c>
      <c r="Q39" s="50">
        <f>IFERROR((d_DL/(Rad_Spec!BB39*d_GSF_s*d_Fam*d_Foffset*acf!G39*d_ET_w*(1/24)*d_EF_w*(1/365)))*Rad_Spec!BF39,".")</f>
        <v>247982.5798307473</v>
      </c>
      <c r="R39" s="50">
        <f>IFERROR((d_DL/(Rad_Spec!AY39*d_GSF_s*d_Fam*d_Foffset*acf!C39*d_ET_w*(1/24)*d_EF_w*(1/365)))*Rad_Spec!BF39,".")</f>
        <v>158283.82816499932</v>
      </c>
    </row>
    <row r="40" spans="1:18">
      <c r="A40" s="48" t="s">
        <v>45</v>
      </c>
      <c r="B40" s="48"/>
      <c r="C40" s="50" t="str">
        <f>IFERROR((d_DL/(Rad_Spec!V40*d_IFD_w*d_EF_w))*Rad_Spec!BF40,".")</f>
        <v>.</v>
      </c>
      <c r="D40" s="50" t="str">
        <f>IFERROR((d_DL/(Rad_Spec!AN40*d_IRA_w*(1/d_PEFm_pp)*d_SLF*d_ET_w*d_EF_w))*Rad_Spec!BF40,".")</f>
        <v>.</v>
      </c>
      <c r="E40" s="50" t="str">
        <f>IFERROR((d_DL/(Rad_Spec!AN40*d_IRA_w*(1/d_PEF)*d_SLF*d_ET_w*d_EF_w))*Rad_Spec!BF40,".")</f>
        <v>.</v>
      </c>
      <c r="F40" s="50">
        <f>IFERROR((d_DL/(Rad_Spec!AY40*d_GSF_s*d_Fam*d_Foffset*acf!C40*d_ET_w*(1/24)*d_EF_w*(1/365)))*Rad_Spec!BF40,".")</f>
        <v>353665070.49822962</v>
      </c>
      <c r="G40" s="50">
        <f t="shared" si="4"/>
        <v>353665070.49822962</v>
      </c>
      <c r="H40" s="50">
        <f t="shared" si="5"/>
        <v>353665070.49822962</v>
      </c>
      <c r="I40" s="56">
        <f>IFERROR((d_DL/(Rad_Spec!AV40*d_GSF_s*d_Fam*d_Foffset*Fsurf!C40*d_EF_w*(1/365)*d_ET_w*(1/24)))*Rad_Spec!BF40,".")</f>
        <v>83476242.460267499</v>
      </c>
      <c r="J40" s="50">
        <f>IFERROR((d_DL/(Rad_Spec!AZ40*d_GSF_s*d_Fam*d_Foffset*Fsurf!C40*d_EF_w*(1/365)*d_ET_w*(1/24)))*Rad_Spec!BF40,".")</f>
        <v>268011657.7967689</v>
      </c>
      <c r="K40" s="50">
        <f>IFERROR((d_DL/(Rad_Spec!BA40*d_GSF_s*d_Fam*d_Foffset*Fsurf!C40*d_EF_w*(1/365)*d_ET_w*(1/24)))*Rad_Spec!BF40,".")</f>
        <v>108312149.30795041</v>
      </c>
      <c r="L40" s="50">
        <f>IFERROR((d_DL/(Rad_Spec!BB40*d_GSF_s*d_Fam*d_Foffset*Fsurf!C40*d_EF_w*(1/365)*d_ET_w*(1/24)))*Rad_Spec!BF40,".")</f>
        <v>84553355.266206443</v>
      </c>
      <c r="M40" s="50">
        <f>IFERROR((d_DL/(Rad_Spec!AY40*d_GSF_s*d_Fam*d_Foffset*Fsurf!C40*d_EF_w*(1/365)*d_ET_w*(1/24)))*Rad_Spec!BF40,".")</f>
        <v>247838171.33723167</v>
      </c>
      <c r="N40" s="50">
        <f>IFERROR((d_DL/(Rad_Spec!AV40*d_GSF_s*d_Fam*d_Foffset*acf!D40*d_ET_w*(1/24)*d_EF_w*(1/365)))*Rad_Spec!BF40,".")</f>
        <v>119120597.99080175</v>
      </c>
      <c r="O40" s="50">
        <f>IFERROR((d_DL/(Rad_Spec!AZ40*d_GSF_s*d_Fam*d_Foffset*acf!E40*d_ET_w*(1/24)*d_EF_w*(1/365)))*Rad_Spec!BF40,".")</f>
        <v>382452635.67598915</v>
      </c>
      <c r="P40" s="50">
        <f>IFERROR((d_DL/(Rad_Spec!BA40*d_GSF_s*d_Fam*d_Foffset*acf!F40*d_ET_w*(1/24)*d_EF_w*(1/365)))*Rad_Spec!BF40,".")</f>
        <v>154561437.06244525</v>
      </c>
      <c r="Q40" s="50">
        <f>IFERROR((d_DL/(Rad_Spec!BB40*d_GSF_s*d_Fam*d_Foffset*acf!G40*d_ET_w*(1/24)*d_EF_w*(1/365)))*Rad_Spec!BF40,".")</f>
        <v>120657637.96487659</v>
      </c>
      <c r="R40" s="50">
        <f>IFERROR((d_DL/(Rad_Spec!AY40*d_GSF_s*d_Fam*d_Foffset*acf!C40*d_ET_w*(1/24)*d_EF_w*(1/365)))*Rad_Spec!BF40,".")</f>
        <v>353665070.49822962</v>
      </c>
    </row>
    <row r="41" spans="1:18">
      <c r="A41" s="51" t="s">
        <v>46</v>
      </c>
      <c r="B41" s="48" t="s">
        <v>7</v>
      </c>
      <c r="C41" s="50" t="str">
        <f>IFERROR((d_DL/(Rad_Spec!V41*d_IFD_w*d_EF_w))*Rad_Spec!BF41,".")</f>
        <v>.</v>
      </c>
      <c r="D41" s="50" t="str">
        <f>IFERROR((d_DL/(Rad_Spec!AN41*d_IRA_w*(1/d_PEFm_pp)*d_SLF*d_ET_w*d_EF_w))*Rad_Spec!BF41,".")</f>
        <v>.</v>
      </c>
      <c r="E41" s="50" t="str">
        <f>IFERROR((d_DL/(Rad_Spec!AN41*d_IRA_w*(1/d_PEF)*d_SLF*d_ET_w*d_EF_w))*Rad_Spec!BF41,".")</f>
        <v>.</v>
      </c>
      <c r="F41" s="50">
        <f>IFERROR((d_DL/(Rad_Spec!AY41*d_GSF_s*d_Fam*d_Foffset*acf!C41*d_ET_w*(1/24)*d_EF_w*(1/365)))*Rad_Spec!BF41,".")</f>
        <v>10353801.402581373</v>
      </c>
      <c r="G41" s="50">
        <f t="shared" si="4"/>
        <v>10353801.402581373</v>
      </c>
      <c r="H41" s="50">
        <f t="shared" si="5"/>
        <v>10353801.402581373</v>
      </c>
      <c r="I41" s="56">
        <f>IFERROR((d_DL/(Rad_Spec!AV41*d_GSF_s*d_Fam*d_Foffset*Fsurf!C41*d_EF_w*(1/365)*d_ET_w*(1/24)))*Rad_Spec!BF41,".")</f>
        <v>1926365.0834657869</v>
      </c>
      <c r="J41" s="50">
        <f>IFERROR((d_DL/(Rad_Spec!AZ41*d_GSF_s*d_Fam*d_Foffset*Fsurf!C41*d_EF_w*(1/365)*d_ET_w*(1/24)))*Rad_Spec!BF41,".")</f>
        <v>8032153.8275503293</v>
      </c>
      <c r="K41" s="50">
        <f>IFERROR((d_DL/(Rad_Spec!BA41*d_GSF_s*d_Fam*d_Foffset*Fsurf!C41*d_EF_w*(1/365)*d_ET_w*(1/24)))*Rad_Spec!BF41,".")</f>
        <v>2873427.4152952014</v>
      </c>
      <c r="L41" s="50">
        <f>IFERROR((d_DL/(Rad_Spec!BB41*d_GSF_s*d_Fam*d_Foffset*Fsurf!C41*d_EF_w*(1/365)*d_ET_w*(1/24)))*Rad_Spec!BF41,".")</f>
        <v>2002184.1173631288</v>
      </c>
      <c r="M41" s="50">
        <f>IFERROR((d_DL/(Rad_Spec!AY41*d_GSF_s*d_Fam*d_Foffset*Fsurf!C41*d_EF_w*(1/365)*d_ET_w*(1/24)))*Rad_Spec!BF41,".")</f>
        <v>8159023.9579049461</v>
      </c>
      <c r="N41" s="50">
        <f>IFERROR((d_DL/(Rad_Spec!AV41*d_GSF_s*d_Fam*d_Foffset*acf!D41*d_ET_w*(1/24)*d_EF_w*(1/365)))*Rad_Spec!BF41,".")</f>
        <v>2444557.2909180839</v>
      </c>
      <c r="O41" s="50">
        <f>IFERROR((d_DL/(Rad_Spec!AZ41*d_GSF_s*d_Fam*d_Foffset*acf!E41*d_ET_w*(1/24)*d_EF_w*(1/365)))*Rad_Spec!BF41,".")</f>
        <v>10192803.207161367</v>
      </c>
      <c r="P41" s="50">
        <f>IFERROR((d_DL/(Rad_Spec!BA41*d_GSF_s*d_Fam*d_Foffset*acf!F41*d_ET_w*(1/24)*d_EF_w*(1/365)))*Rad_Spec!BF41,".")</f>
        <v>3646379.39000961</v>
      </c>
      <c r="Q41" s="50">
        <f>IFERROR((d_DL/(Rad_Spec!BB41*d_GSF_s*d_Fam*d_Foffset*acf!G41*d_ET_w*(1/24)*d_EF_w*(1/365)))*Rad_Spec!BF41,".")</f>
        <v>2540771.6449338105</v>
      </c>
      <c r="R41" s="50">
        <f>IFERROR((d_DL/(Rad_Spec!AY41*d_GSF_s*d_Fam*d_Foffset*acf!C41*d_ET_w*(1/24)*d_EF_w*(1/365)))*Rad_Spec!BF41,".")</f>
        <v>10353801.402581373</v>
      </c>
    </row>
    <row r="42" spans="1:18">
      <c r="A42" s="48" t="s">
        <v>47</v>
      </c>
      <c r="B42" s="48"/>
      <c r="C42" s="50" t="str">
        <f>IFERROR((d_DL/(Rad_Spec!V42*d_IFD_w*d_EF_w))*Rad_Spec!BF42,".")</f>
        <v>.</v>
      </c>
      <c r="D42" s="50" t="str">
        <f>IFERROR((d_DL/(Rad_Spec!AN42*d_IRA_w*(1/d_PEFm_pp)*d_SLF*d_ET_w*d_EF_w))*Rad_Spec!BF42,".")</f>
        <v>.</v>
      </c>
      <c r="E42" s="50" t="str">
        <f>IFERROR((d_DL/(Rad_Spec!AN42*d_IRA_w*(1/d_PEF)*d_SLF*d_ET_w*d_EF_w))*Rad_Spec!BF42,".")</f>
        <v>.</v>
      </c>
      <c r="F42" s="50">
        <f>IFERROR((d_DL/(Rad_Spec!AY42*d_GSF_s*d_Fam*d_Foffset*acf!C42*d_ET_w*(1/24)*d_EF_w*(1/365)))*Rad_Spec!BF42,".")</f>
        <v>163365.74504172392</v>
      </c>
      <c r="G42" s="50">
        <f t="shared" si="4"/>
        <v>163365.74504172392</v>
      </c>
      <c r="H42" s="50">
        <f t="shared" si="5"/>
        <v>163365.74504172392</v>
      </c>
      <c r="I42" s="56" t="str">
        <f>IFERROR((d_DL/(Rad_Spec!AV42*d_GSF_s*d_Fam*d_Foffset*Fsurf!C42*d_EF_w*(1/365)*d_ET_w*(1/24)))*Rad_Spec!BF42,".")</f>
        <v>.</v>
      </c>
      <c r="J42" s="50" t="str">
        <f>IFERROR((d_DL/(Rad_Spec!AZ42*d_GSF_s*d_Fam*d_Foffset*Fsurf!C42*d_EF_w*(1/365)*d_ET_w*(1/24)))*Rad_Spec!BF42,".")</f>
        <v>.</v>
      </c>
      <c r="K42" s="50" t="str">
        <f>IFERROR((d_DL/(Rad_Spec!BA42*d_GSF_s*d_Fam*d_Foffset*Fsurf!C42*d_EF_w*(1/365)*d_ET_w*(1/24)))*Rad_Spec!BF42,".")</f>
        <v>.</v>
      </c>
      <c r="L42" s="50" t="str">
        <f>IFERROR((d_DL/(Rad_Spec!BB42*d_GSF_s*d_Fam*d_Foffset*Fsurf!C42*d_EF_w*(1/365)*d_ET_w*(1/24)))*Rad_Spec!BF42,".")</f>
        <v>.</v>
      </c>
      <c r="M42" s="50" t="str">
        <f>IFERROR((d_DL/(Rad_Spec!AY42*d_GSF_s*d_Fam*d_Foffset*Fsurf!C42*d_EF_w*(1/365)*d_ET_w*(1/24)))*Rad_Spec!BF42,".")</f>
        <v>.</v>
      </c>
      <c r="N42" s="50">
        <f>IFERROR((d_DL/(Rad_Spec!AV42*d_GSF_s*d_Fam*d_Foffset*acf!D42*d_ET_w*(1/24)*d_EF_w*(1/365)))*Rad_Spec!BF42,".")</f>
        <v>29027.373046660163</v>
      </c>
      <c r="O42" s="50">
        <f>IFERROR((d_DL/(Rad_Spec!AZ42*d_GSF_s*d_Fam*d_Foffset*acf!E42*d_ET_w*(1/24)*d_EF_w*(1/365)))*Rad_Spec!BF42,".")</f>
        <v>163370.1397600974</v>
      </c>
      <c r="P42" s="50">
        <f>IFERROR((d_DL/(Rad_Spec!BA42*d_GSF_s*d_Fam*d_Foffset*acf!F42*d_ET_w*(1/24)*d_EF_w*(1/365)))*Rad_Spec!BF42,".")</f>
        <v>56836.814357096831</v>
      </c>
      <c r="Q42" s="50">
        <f>IFERROR((d_DL/(Rad_Spec!BB42*d_GSF_s*d_Fam*d_Foffset*acf!G42*d_ET_w*(1/24)*d_EF_w*(1/365)))*Rad_Spec!BF42,".")</f>
        <v>35108.701741100856</v>
      </c>
      <c r="R42" s="50">
        <f>IFERROR((d_DL/(Rad_Spec!AY42*d_GSF_s*d_Fam*d_Foffset*acf!C42*d_ET_w*(1/24)*d_EF_w*(1/365)))*Rad_Spec!BF42,".")</f>
        <v>163365.74504172392</v>
      </c>
    </row>
    <row r="43" spans="1:18">
      <c r="A43" s="48" t="s">
        <v>48</v>
      </c>
      <c r="B43" s="48"/>
      <c r="C43" s="50" t="str">
        <f>IFERROR((d_DL/(Rad_Spec!V43*d_IFD_w*d_EF_w))*Rad_Spec!BF43,".")</f>
        <v>.</v>
      </c>
      <c r="D43" s="50" t="str">
        <f>IFERROR((d_DL/(Rad_Spec!AN43*d_IRA_w*(1/d_PEFm_pp)*d_SLF*d_ET_w*d_EF_w))*Rad_Spec!BF43,".")</f>
        <v>.</v>
      </c>
      <c r="E43" s="50" t="str">
        <f>IFERROR((d_DL/(Rad_Spec!AN43*d_IRA_w*(1/d_PEF)*d_SLF*d_ET_w*d_EF_w))*Rad_Spec!BF43,".")</f>
        <v>.</v>
      </c>
      <c r="F43" s="50">
        <f>IFERROR((d_DL/(Rad_Spec!AY43*d_GSF_s*d_Fam*d_Foffset*acf!C43*d_ET_w*(1/24)*d_EF_w*(1/365)))*Rad_Spec!BF43,".")</f>
        <v>1100414.9031400187</v>
      </c>
      <c r="G43" s="50">
        <f t="shared" si="4"/>
        <v>1100414.9031400187</v>
      </c>
      <c r="H43" s="50">
        <f t="shared" si="5"/>
        <v>1100414.9031400187</v>
      </c>
      <c r="I43" s="56" t="str">
        <f>IFERROR((d_DL/(Rad_Spec!AV43*d_GSF_s*d_Fam*d_Foffset*Fsurf!C43*d_EF_w*(1/365)*d_ET_w*(1/24)))*Rad_Spec!BF43,".")</f>
        <v>.</v>
      </c>
      <c r="J43" s="50" t="str">
        <f>IFERROR((d_DL/(Rad_Spec!AZ43*d_GSF_s*d_Fam*d_Foffset*Fsurf!C43*d_EF_w*(1/365)*d_ET_w*(1/24)))*Rad_Spec!BF43,".")</f>
        <v>.</v>
      </c>
      <c r="K43" s="50" t="str">
        <f>IFERROR((d_DL/(Rad_Spec!BA43*d_GSF_s*d_Fam*d_Foffset*Fsurf!C43*d_EF_w*(1/365)*d_ET_w*(1/24)))*Rad_Spec!BF43,".")</f>
        <v>.</v>
      </c>
      <c r="L43" s="50" t="str">
        <f>IFERROR((d_DL/(Rad_Spec!BB43*d_GSF_s*d_Fam*d_Foffset*Fsurf!C43*d_EF_w*(1/365)*d_ET_w*(1/24)))*Rad_Spec!BF43,".")</f>
        <v>.</v>
      </c>
      <c r="M43" s="50" t="str">
        <f>IFERROR((d_DL/(Rad_Spec!AY43*d_GSF_s*d_Fam*d_Foffset*Fsurf!C43*d_EF_w*(1/365)*d_ET_w*(1/24)))*Rad_Spec!BF43,".")</f>
        <v>.</v>
      </c>
      <c r="N43" s="50">
        <f>IFERROR((d_DL/(Rad_Spec!AV43*d_GSF_s*d_Fam*d_Foffset*acf!D43*d_ET_w*(1/24)*d_EF_w*(1/365)))*Rad_Spec!BF43,".")</f>
        <v>231000.48164233781</v>
      </c>
      <c r="O43" s="50">
        <f>IFERROR((d_DL/(Rad_Spec!AZ43*d_GSF_s*d_Fam*d_Foffset*acf!E43*d_ET_w*(1/24)*d_EF_w*(1/365)))*Rad_Spec!BF43,".")</f>
        <v>1153177.7598574839</v>
      </c>
      <c r="P43" s="50">
        <f>IFERROR((d_DL/(Rad_Spec!BA43*d_GSF_s*d_Fam*d_Foffset*acf!F43*d_ET_w*(1/24)*d_EF_w*(1/365)))*Rad_Spec!BF43,".")</f>
        <v>407799.73295518849</v>
      </c>
      <c r="Q43" s="50">
        <f>IFERROR((d_DL/(Rad_Spec!BB43*d_GSF_s*d_Fam*d_Foffset*acf!G43*d_ET_w*(1/24)*d_EF_w*(1/365)))*Rad_Spec!BF43,".")</f>
        <v>261634.9541182034</v>
      </c>
      <c r="R43" s="50">
        <f>IFERROR((d_DL/(Rad_Spec!AY43*d_GSF_s*d_Fam*d_Foffset*acf!C43*d_ET_w*(1/24)*d_EF_w*(1/365)))*Rad_Spec!BF43,".")</f>
        <v>1100414.9031400187</v>
      </c>
    </row>
    <row r="44" spans="1:18">
      <c r="A44" s="48" t="s">
        <v>49</v>
      </c>
      <c r="B44" s="48"/>
      <c r="C44" s="50">
        <f>IFERROR((d_DL/(Rad_Spec!V44*d_IFD_w*d_EF_w))*Rad_Spec!BF44,".")</f>
        <v>56.97491488788426</v>
      </c>
      <c r="D44" s="50">
        <f>IFERROR((d_DL/(Rad_Spec!AN44*d_IRA_w*(1/d_PEFm_pp)*d_SLF*d_ET_w*d_EF_w))*Rad_Spec!BF44,".")</f>
        <v>0.26970908222634543</v>
      </c>
      <c r="E44" s="50">
        <f>IFERROR((d_DL/(Rad_Spec!AN44*d_IRA_w*(1/d_PEF)*d_SLF*d_ET_w*d_EF_w))*Rad_Spec!BF44,".")</f>
        <v>197.1823391581604</v>
      </c>
      <c r="F44" s="50">
        <f>IFERROR((d_DL/(Rad_Spec!AY44*d_GSF_s*d_Fam*d_Foffset*acf!C44*d_ET_w*(1/24)*d_EF_w*(1/365)))*Rad_Spec!BF44,".")</f>
        <v>142.3907513562321</v>
      </c>
      <c r="G44" s="50">
        <f t="shared" si="4"/>
        <v>33.731408864005978</v>
      </c>
      <c r="H44" s="50">
        <f t="shared" si="5"/>
        <v>0.26793322907221973</v>
      </c>
      <c r="I44" s="56">
        <f>IFERROR((d_DL/(Rad_Spec!AV44*d_GSF_s*d_Fam*d_Foffset*Fsurf!C44*d_EF_w*(1/365)*d_ET_w*(1/24)))*Rad_Spec!BF44,".")</f>
        <v>44.224139522278314</v>
      </c>
      <c r="J44" s="50">
        <f>IFERROR((d_DL/(Rad_Spec!AZ44*d_GSF_s*d_Fam*d_Foffset*Fsurf!C44*d_EF_w*(1/365)*d_ET_w*(1/24)))*Rad_Spec!BF44,".")</f>
        <v>141.92191180025264</v>
      </c>
      <c r="K44" s="50">
        <f>IFERROR((d_DL/(Rad_Spec!BA44*d_GSF_s*d_Fam*d_Foffset*Fsurf!C44*d_EF_w*(1/365)*d_ET_w*(1/24)))*Rad_Spec!BF44,".")</f>
        <v>61.252616376413691</v>
      </c>
      <c r="L44" s="50">
        <f>IFERROR((d_DL/(Rad_Spec!BB44*d_GSF_s*d_Fam*d_Foffset*Fsurf!C44*d_EF_w*(1/365)*d_ET_w*(1/24)))*Rad_Spec!BF44,".")</f>
        <v>45.665725563488223</v>
      </c>
      <c r="M44" s="50">
        <f>IFERROR((d_DL/(Rad_Spec!AY44*d_GSF_s*d_Fam*d_Foffset*Fsurf!C44*d_EF_w*(1/365)*d_ET_w*(1/24)))*Rad_Spec!BF44,".")</f>
        <v>112.47294735879314</v>
      </c>
      <c r="N44" s="50">
        <f>IFERROR((d_DL/(Rad_Spec!AV44*d_GSF_s*d_Fam*d_Foffset*acf!D44*d_ET_w*(1/24)*d_EF_w*(1/365)))*Rad_Spec!BF44,".")</f>
        <v>55.987760635204346</v>
      </c>
      <c r="O44" s="50">
        <f>IFERROR((d_DL/(Rad_Spec!AZ44*d_GSF_s*d_Fam*d_Foffset*acf!E44*d_ET_w*(1/24)*d_EF_w*(1/365)))*Rad_Spec!BF44,".")</f>
        <v>179.67314033911984</v>
      </c>
      <c r="P44" s="50">
        <f>IFERROR((d_DL/(Rad_Spec!BA44*d_GSF_s*d_Fam*d_Foffset*acf!F44*d_ET_w*(1/24)*d_EF_w*(1/365)))*Rad_Spec!BF44,".")</f>
        <v>77.545812332539725</v>
      </c>
      <c r="Q44" s="50">
        <f>IFERROR((d_DL/(Rad_Spec!BB44*d_GSF_s*d_Fam*d_Foffset*acf!G44*d_ET_w*(1/24)*d_EF_w*(1/365)))*Rad_Spec!BF44,".")</f>
        <v>57.812808563376109</v>
      </c>
      <c r="R44" s="50">
        <f>IFERROR((d_DL/(Rad_Spec!AY44*d_GSF_s*d_Fam*d_Foffset*acf!C44*d_ET_w*(1/24)*d_EF_w*(1/365)))*Rad_Spec!BF44,".")</f>
        <v>142.3907513562321</v>
      </c>
    </row>
    <row r="45" spans="1:18">
      <c r="A45" s="48" t="s">
        <v>50</v>
      </c>
      <c r="B45" s="48"/>
      <c r="C45" s="50">
        <f>IFERROR((d_DL/(Rad_Spec!V45*d_IFD_w*d_EF_w))*Rad_Spec!BF45,".")</f>
        <v>9061.7763752455667</v>
      </c>
      <c r="D45" s="50">
        <f>IFERROR((d_DL/(Rad_Spec!AN45*d_IRA_w*(1/d_PEFm_pp)*d_SLF*d_ET_w*d_EF_w))*Rad_Spec!BF45,".")</f>
        <v>179.88953700091596</v>
      </c>
      <c r="E45" s="50">
        <f>IFERROR((d_DL/(Rad_Spec!AN45*d_IRA_w*(1/d_PEF)*d_SLF*d_ET_w*d_EF_w))*Rad_Spec!BF45,".")</f>
        <v>131515.92598632263</v>
      </c>
      <c r="F45" s="50">
        <f>IFERROR((d_DL/(Rad_Spec!AY45*d_GSF_s*d_Fam*d_Foffset*acf!C45*d_ET_w*(1/24)*d_EF_w*(1/365)))*Rad_Spec!BF45,".")</f>
        <v>1863.7804037941823</v>
      </c>
      <c r="G45" s="50">
        <f t="shared" si="4"/>
        <v>1527.8811321524049</v>
      </c>
      <c r="H45" s="50">
        <f t="shared" si="5"/>
        <v>161.137903367929</v>
      </c>
      <c r="I45" s="56">
        <f>IFERROR((d_DL/(Rad_Spec!AV45*d_GSF_s*d_Fam*d_Foffset*Fsurf!C45*d_EF_w*(1/365)*d_ET_w*(1/24)))*Rad_Spec!BF45,".")</f>
        <v>328.74056922809586</v>
      </c>
      <c r="J45" s="50">
        <f>IFERROR((d_DL/(Rad_Spec!AZ45*d_GSF_s*d_Fam*d_Foffset*Fsurf!C45*d_EF_w*(1/365)*d_ET_w*(1/24)))*Rad_Spec!BF45,".")</f>
        <v>1626.0286219884315</v>
      </c>
      <c r="K45" s="50">
        <f>IFERROR((d_DL/(Rad_Spec!BA45*d_GSF_s*d_Fam*d_Foffset*Fsurf!C45*d_EF_w*(1/365)*d_ET_w*(1/24)))*Rad_Spec!BF45,".")</f>
        <v>572.18628806187508</v>
      </c>
      <c r="L45" s="50">
        <f>IFERROR((d_DL/(Rad_Spec!BB45*d_GSF_s*d_Fam*d_Foffset*Fsurf!C45*d_EF_w*(1/365)*d_ET_w*(1/24)))*Rad_Spec!BF45,".")</f>
        <v>368.83088254859541</v>
      </c>
      <c r="M45" s="50">
        <f>IFERROR((d_DL/(Rad_Spec!AY45*d_GSF_s*d_Fam*d_Foffset*Fsurf!C45*d_EF_w*(1/365)*d_ET_w*(1/24)))*Rad_Spec!BF45,".")</f>
        <v>1566.202019995111</v>
      </c>
      <c r="N45" s="50">
        <f>IFERROR((d_DL/(Rad_Spec!AV45*d_GSF_s*d_Fam*d_Foffset*acf!D45*d_ET_w*(1/24)*d_EF_w*(1/365)))*Rad_Spec!BF45,".")</f>
        <v>391.20127738143412</v>
      </c>
      <c r="O45" s="50">
        <f>IFERROR((d_DL/(Rad_Spec!AZ45*d_GSF_s*d_Fam*d_Foffset*acf!E45*d_ET_w*(1/24)*d_EF_w*(1/365)))*Rad_Spec!BF45,".")</f>
        <v>1934.9740601662334</v>
      </c>
      <c r="P45" s="50">
        <f>IFERROR((d_DL/(Rad_Spec!BA45*d_GSF_s*d_Fam*d_Foffset*acf!F45*d_ET_w*(1/24)*d_EF_w*(1/365)))*Rad_Spec!BF45,".")</f>
        <v>680.90168279363138</v>
      </c>
      <c r="Q45" s="50">
        <f>IFERROR((d_DL/(Rad_Spec!BB45*d_GSF_s*d_Fam*d_Foffset*acf!G45*d_ET_w*(1/24)*d_EF_w*(1/365)))*Rad_Spec!BF45,".")</f>
        <v>438.90875023282848</v>
      </c>
      <c r="R45" s="50">
        <f>IFERROR((d_DL/(Rad_Spec!AY45*d_GSF_s*d_Fam*d_Foffset*acf!C45*d_ET_w*(1/24)*d_EF_w*(1/365)))*Rad_Spec!BF45,".")</f>
        <v>1863.7804037941823</v>
      </c>
    </row>
    <row r="46" spans="1:18">
      <c r="A46" s="48" t="s">
        <v>51</v>
      </c>
      <c r="B46" s="48"/>
      <c r="C46" s="50">
        <f>IFERROR((d_DL/(Rad_Spec!V46*d_IFD_w*d_EF_w))*Rad_Spec!BF46,".")</f>
        <v>135.3771762373151</v>
      </c>
      <c r="D46" s="50">
        <f>IFERROR((d_DL/(Rad_Spec!AN46*d_IRA_w*(1/d_PEFm_pp)*d_SLF*d_ET_w*d_EF_w))*Rad_Spec!BF46,".")</f>
        <v>0.53619030351767993</v>
      </c>
      <c r="E46" s="50">
        <f>IFERROR((d_DL/(Rad_Spec!AN46*d_IRA_w*(1/d_PEF)*d_SLF*d_ET_w*d_EF_w))*Rad_Spec!BF46,".")</f>
        <v>392.00481277383028</v>
      </c>
      <c r="F46" s="50" t="str">
        <f>IFERROR((d_DL/(Rad_Spec!AY46*d_GSF_s*d_Fam*d_Foffset*acf!C46*d_ET_w*(1/24)*d_EF_w*(1/365)))*Rad_Spec!BF46,".")</f>
        <v>.</v>
      </c>
      <c r="G46" s="50">
        <f t="shared" si="4"/>
        <v>100.62631210493807</v>
      </c>
      <c r="H46" s="50">
        <f t="shared" si="5"/>
        <v>0.53407498514316221</v>
      </c>
      <c r="I46" s="56" t="str">
        <f>IFERROR((d_DL/(Rad_Spec!AV46*d_GSF_s*d_Fam*d_Foffset*Fsurf!C46*d_EF_w*(1/365)*d_ET_w*(1/24)))*Rad_Spec!BF46,".")</f>
        <v>.</v>
      </c>
      <c r="J46" s="50" t="str">
        <f>IFERROR((d_DL/(Rad_Spec!AZ46*d_GSF_s*d_Fam*d_Foffset*Fsurf!C46*d_EF_w*(1/365)*d_ET_w*(1/24)))*Rad_Spec!BF46,".")</f>
        <v>.</v>
      </c>
      <c r="K46" s="50" t="str">
        <f>IFERROR((d_DL/(Rad_Spec!BA46*d_GSF_s*d_Fam*d_Foffset*Fsurf!C46*d_EF_w*(1/365)*d_ET_w*(1/24)))*Rad_Spec!BF46,".")</f>
        <v>.</v>
      </c>
      <c r="L46" s="50" t="str">
        <f>IFERROR((d_DL/(Rad_Spec!BB46*d_GSF_s*d_Fam*d_Foffset*Fsurf!C46*d_EF_w*(1/365)*d_ET_w*(1/24)))*Rad_Spec!BF46,".")</f>
        <v>.</v>
      </c>
      <c r="M46" s="50" t="str">
        <f>IFERROR((d_DL/(Rad_Spec!AY46*d_GSF_s*d_Fam*d_Foffset*Fsurf!C46*d_EF_w*(1/365)*d_ET_w*(1/24)))*Rad_Spec!BF46,".")</f>
        <v>.</v>
      </c>
      <c r="N46" s="50" t="str">
        <f>IFERROR((d_DL/(Rad_Spec!AV46*d_GSF_s*d_Fam*d_Foffset*acf!D46*d_ET_w*(1/24)*d_EF_w*(1/365)))*Rad_Spec!BF46,".")</f>
        <v>.</v>
      </c>
      <c r="O46" s="50" t="str">
        <f>IFERROR((d_DL/(Rad_Spec!AZ46*d_GSF_s*d_Fam*d_Foffset*acf!E46*d_ET_w*(1/24)*d_EF_w*(1/365)))*Rad_Spec!BF46,".")</f>
        <v>.</v>
      </c>
      <c r="P46" s="50" t="str">
        <f>IFERROR((d_DL/(Rad_Spec!BA46*d_GSF_s*d_Fam*d_Foffset*acf!F46*d_ET_w*(1/24)*d_EF_w*(1/365)))*Rad_Spec!BF46,".")</f>
        <v>.</v>
      </c>
      <c r="Q46" s="50" t="str">
        <f>IFERROR((d_DL/(Rad_Spec!BB46*d_GSF_s*d_Fam*d_Foffset*acf!G46*d_ET_w*(1/24)*d_EF_w*(1/365)))*Rad_Spec!BF46,".")</f>
        <v>.</v>
      </c>
      <c r="R46" s="50" t="str">
        <f>IFERROR((d_DL/(Rad_Spec!AY46*d_GSF_s*d_Fam*d_Foffset*acf!C46*d_ET_w*(1/24)*d_EF_w*(1/365)))*Rad_Spec!BF46,".")</f>
        <v>.</v>
      </c>
    </row>
    <row r="47" spans="1:18">
      <c r="A47" s="48" t="s">
        <v>52</v>
      </c>
      <c r="B47" s="48"/>
      <c r="C47" s="50" t="str">
        <f>IFERROR((d_DL/(Rad_Spec!V47*d_IFD_w*d_EF_w))*Rad_Spec!BF47,".")</f>
        <v>.</v>
      </c>
      <c r="D47" s="50" t="str">
        <f>IFERROR((d_DL/(Rad_Spec!AN47*d_IRA_w*(1/d_PEFm_pp)*d_SLF*d_ET_w*d_EF_w))*Rad_Spec!BF47,".")</f>
        <v>.</v>
      </c>
      <c r="E47" s="50" t="str">
        <f>IFERROR((d_DL/(Rad_Spec!AN47*d_IRA_w*(1/d_PEF)*d_SLF*d_ET_w*d_EF_w))*Rad_Spec!BF47,".")</f>
        <v>.</v>
      </c>
      <c r="F47" s="50">
        <f>IFERROR((d_DL/(Rad_Spec!AY47*d_GSF_s*d_Fam*d_Foffset*acf!C47*d_ET_w*(1/24)*d_EF_w*(1/365)))*Rad_Spec!BF47,".")</f>
        <v>1041821.8732579488</v>
      </c>
      <c r="G47" s="50">
        <f t="shared" si="4"/>
        <v>1041821.8732579488</v>
      </c>
      <c r="H47" s="50">
        <f t="shared" si="5"/>
        <v>1041821.8732579488</v>
      </c>
      <c r="I47" s="56" t="str">
        <f>IFERROR((d_DL/(Rad_Spec!AV47*d_GSF_s*d_Fam*d_Foffset*Fsurf!C47*d_EF_w*(1/365)*d_ET_w*(1/24)))*Rad_Spec!BF47,".")</f>
        <v>.</v>
      </c>
      <c r="J47" s="50" t="str">
        <f>IFERROR((d_DL/(Rad_Spec!AZ47*d_GSF_s*d_Fam*d_Foffset*Fsurf!C47*d_EF_w*(1/365)*d_ET_w*(1/24)))*Rad_Spec!BF47,".")</f>
        <v>.</v>
      </c>
      <c r="K47" s="50" t="str">
        <f>IFERROR((d_DL/(Rad_Spec!BA47*d_GSF_s*d_Fam*d_Foffset*Fsurf!C47*d_EF_w*(1/365)*d_ET_w*(1/24)))*Rad_Spec!BF47,".")</f>
        <v>.</v>
      </c>
      <c r="L47" s="50" t="str">
        <f>IFERROR((d_DL/(Rad_Spec!BB47*d_GSF_s*d_Fam*d_Foffset*Fsurf!C47*d_EF_w*(1/365)*d_ET_w*(1/24)))*Rad_Spec!BF47,".")</f>
        <v>.</v>
      </c>
      <c r="M47" s="50" t="str">
        <f>IFERROR((d_DL/(Rad_Spec!AY47*d_GSF_s*d_Fam*d_Foffset*Fsurf!C47*d_EF_w*(1/365)*d_ET_w*(1/24)))*Rad_Spec!BF47,".")</f>
        <v>.</v>
      </c>
      <c r="N47" s="50">
        <f>IFERROR((d_DL/(Rad_Spec!AV47*d_GSF_s*d_Fam*d_Foffset*acf!D47*d_ET_w*(1/24)*d_EF_w*(1/365)))*Rad_Spec!BF47,".")</f>
        <v>242216.38704709316</v>
      </c>
      <c r="O47" s="50">
        <f>IFERROR((d_DL/(Rad_Spec!AZ47*d_GSF_s*d_Fam*d_Foffset*acf!E47*d_ET_w*(1/24)*d_EF_w*(1/365)))*Rad_Spec!BF47,".")</f>
        <v>1108011.1322367026</v>
      </c>
      <c r="P47" s="50">
        <f>IFERROR((d_DL/(Rad_Spec!BA47*d_GSF_s*d_Fam*d_Foffset*acf!F47*d_ET_w*(1/24)*d_EF_w*(1/365)))*Rad_Spec!BF47,".")</f>
        <v>396773.51021047635</v>
      </c>
      <c r="Q47" s="50">
        <f>IFERROR((d_DL/(Rad_Spec!BB47*d_GSF_s*d_Fam*d_Foffset*acf!G47*d_ET_w*(1/24)*d_EF_w*(1/365)))*Rad_Spec!BF47,".")</f>
        <v>263678.59855759511</v>
      </c>
      <c r="R47" s="50">
        <f>IFERROR((d_DL/(Rad_Spec!AY47*d_GSF_s*d_Fam*d_Foffset*acf!C47*d_ET_w*(1/24)*d_EF_w*(1/365)))*Rad_Spec!BF47,".")</f>
        <v>1041821.8732579488</v>
      </c>
    </row>
    <row r="48" spans="1:18">
      <c r="A48" s="48" t="s">
        <v>53</v>
      </c>
      <c r="B48" s="48"/>
      <c r="C48" s="50" t="str">
        <f>IFERROR((d_DL/(Rad_Spec!V48*d_IFD_w*d_EF_w))*Rad_Spec!BF48,".")</f>
        <v>.</v>
      </c>
      <c r="D48" s="50" t="str">
        <f>IFERROR((d_DL/(Rad_Spec!AN48*d_IRA_w*(1/d_PEFm_pp)*d_SLF*d_ET_w*d_EF_w))*Rad_Spec!BF48,".")</f>
        <v>.</v>
      </c>
      <c r="E48" s="50" t="str">
        <f>IFERROR((d_DL/(Rad_Spec!AN48*d_IRA_w*(1/d_PEF)*d_SLF*d_ET_w*d_EF_w))*Rad_Spec!BF48,".")</f>
        <v>.</v>
      </c>
      <c r="F48" s="50">
        <f>IFERROR((d_DL/(Rad_Spec!AY48*d_GSF_s*d_Fam*d_Foffset*acf!C48*d_ET_w*(1/24)*d_EF_w*(1/365)))*Rad_Spec!BF48,".")</f>
        <v>4000746.2560807094</v>
      </c>
      <c r="G48" s="50">
        <f t="shared" si="4"/>
        <v>4000746.2560807094</v>
      </c>
      <c r="H48" s="50">
        <f t="shared" si="5"/>
        <v>4000746.2560807094</v>
      </c>
      <c r="I48" s="56" t="str">
        <f>IFERROR((d_DL/(Rad_Spec!AV48*d_GSF_s*d_Fam*d_Foffset*Fsurf!C48*d_EF_w*(1/365)*d_ET_w*(1/24)))*Rad_Spec!BF48,".")</f>
        <v>.</v>
      </c>
      <c r="J48" s="50" t="str">
        <f>IFERROR((d_DL/(Rad_Spec!AZ48*d_GSF_s*d_Fam*d_Foffset*Fsurf!C48*d_EF_w*(1/365)*d_ET_w*(1/24)))*Rad_Spec!BF48,".")</f>
        <v>.</v>
      </c>
      <c r="K48" s="50" t="str">
        <f>IFERROR((d_DL/(Rad_Spec!BA48*d_GSF_s*d_Fam*d_Foffset*Fsurf!C48*d_EF_w*(1/365)*d_ET_w*(1/24)))*Rad_Spec!BF48,".")</f>
        <v>.</v>
      </c>
      <c r="L48" s="50" t="str">
        <f>IFERROR((d_DL/(Rad_Spec!BB48*d_GSF_s*d_Fam*d_Foffset*Fsurf!C48*d_EF_w*(1/365)*d_ET_w*(1/24)))*Rad_Spec!BF48,".")</f>
        <v>.</v>
      </c>
      <c r="M48" s="50" t="str">
        <f>IFERROR((d_DL/(Rad_Spec!AY48*d_GSF_s*d_Fam*d_Foffset*Fsurf!C48*d_EF_w*(1/365)*d_ET_w*(1/24)))*Rad_Spec!BF48,".")</f>
        <v>.</v>
      </c>
      <c r="N48" s="50">
        <f>IFERROR((d_DL/(Rad_Spec!AV48*d_GSF_s*d_Fam*d_Foffset*acf!D48*d_ET_w*(1/24)*d_EF_w*(1/365)))*Rad_Spec!BF48,".")</f>
        <v>8466048.5797784645</v>
      </c>
      <c r="O48" s="50">
        <f>IFERROR((d_DL/(Rad_Spec!AZ48*d_GSF_s*d_Fam*d_Foffset*acf!E48*d_ET_w*(1/24)*d_EF_w*(1/365)))*Rad_Spec!BF48,".")</f>
        <v>23230741.506039917</v>
      </c>
      <c r="P48" s="50">
        <f>IFERROR((d_DL/(Rad_Spec!BA48*d_GSF_s*d_Fam*d_Foffset*acf!F48*d_ET_w*(1/24)*d_EF_w*(1/365)))*Rad_Spec!BF48,".")</f>
        <v>11731524.460550159</v>
      </c>
      <c r="Q48" s="50">
        <f>IFERROR((d_DL/(Rad_Spec!BB48*d_GSF_s*d_Fam*d_Foffset*acf!G48*d_ET_w*(1/24)*d_EF_w*(1/365)))*Rad_Spec!BF48,".")</f>
        <v>8782959.4891819376</v>
      </c>
      <c r="R48" s="50">
        <f>IFERROR((d_DL/(Rad_Spec!AY48*d_GSF_s*d_Fam*d_Foffset*acf!C48*d_ET_w*(1/24)*d_EF_w*(1/365)))*Rad_Spec!BF48,".")</f>
        <v>4000746.2560807094</v>
      </c>
    </row>
    <row r="49" spans="1:18">
      <c r="A49" s="51" t="s">
        <v>54</v>
      </c>
      <c r="B49" s="53" t="s">
        <v>7</v>
      </c>
      <c r="C49" s="50" t="str">
        <f>IFERROR((d_DL/(Rad_Spec!V49*d_IFD_w*d_EF_w))*Rad_Spec!BF49,".")</f>
        <v>.</v>
      </c>
      <c r="D49" s="50" t="str">
        <f>IFERROR((d_DL/(Rad_Spec!AN49*d_IRA_w*(1/d_PEFm_pp)*d_SLF*d_ET_w*d_EF_w))*Rad_Spec!BF49,".")</f>
        <v>.</v>
      </c>
      <c r="E49" s="50" t="str">
        <f>IFERROR((d_DL/(Rad_Spec!AN49*d_IRA_w*(1/d_PEF)*d_SLF*d_ET_w*d_EF_w))*Rad_Spec!BF49,".")</f>
        <v>.</v>
      </c>
      <c r="F49" s="50">
        <f>IFERROR((d_DL/(Rad_Spec!AY49*d_GSF_s*d_Fam*d_Foffset*acf!C49*d_ET_w*(1/24)*d_EF_w*(1/365)))*Rad_Spec!BF49,".")</f>
        <v>1123839.5543906216</v>
      </c>
      <c r="G49" s="50">
        <f t="shared" si="4"/>
        <v>1123839.5543906216</v>
      </c>
      <c r="H49" s="50">
        <f t="shared" si="5"/>
        <v>1123839.5543906216</v>
      </c>
      <c r="I49" s="56" t="str">
        <f>IFERROR((d_DL/(Rad_Spec!AV49*d_GSF_s*d_Fam*d_Foffset*Fsurf!C49*d_EF_w*(1/365)*d_ET_w*(1/24)))*Rad_Spec!BF49,".")</f>
        <v>.</v>
      </c>
      <c r="J49" s="50" t="str">
        <f>IFERROR((d_DL/(Rad_Spec!AZ49*d_GSF_s*d_Fam*d_Foffset*Fsurf!C49*d_EF_w*(1/365)*d_ET_w*(1/24)))*Rad_Spec!BF49,".")</f>
        <v>.</v>
      </c>
      <c r="K49" s="50" t="str">
        <f>IFERROR((d_DL/(Rad_Spec!BA49*d_GSF_s*d_Fam*d_Foffset*Fsurf!C49*d_EF_w*(1/365)*d_ET_w*(1/24)))*Rad_Spec!BF49,".")</f>
        <v>.</v>
      </c>
      <c r="L49" s="50" t="str">
        <f>IFERROR((d_DL/(Rad_Spec!BB49*d_GSF_s*d_Fam*d_Foffset*Fsurf!C49*d_EF_w*(1/365)*d_ET_w*(1/24)))*Rad_Spec!BF49,".")</f>
        <v>.</v>
      </c>
      <c r="M49" s="50" t="str">
        <f>IFERROR((d_DL/(Rad_Spec!AY49*d_GSF_s*d_Fam*d_Foffset*Fsurf!C49*d_EF_w*(1/365)*d_ET_w*(1/24)))*Rad_Spec!BF49,".")</f>
        <v>.</v>
      </c>
      <c r="N49" s="50">
        <f>IFERROR((d_DL/(Rad_Spec!AV49*d_GSF_s*d_Fam*d_Foffset*acf!D49*d_ET_w*(1/24)*d_EF_w*(1/365)))*Rad_Spec!BF49,".")</f>
        <v>319487.87248542992</v>
      </c>
      <c r="O49" s="50">
        <f>IFERROR((d_DL/(Rad_Spec!AZ49*d_GSF_s*d_Fam*d_Foffset*acf!E49*d_ET_w*(1/24)*d_EF_w*(1/365)))*Rad_Spec!BF49,".")</f>
        <v>1412291.4039787198</v>
      </c>
      <c r="P49" s="50">
        <f>IFERROR((d_DL/(Rad_Spec!BA49*d_GSF_s*d_Fam*d_Foffset*acf!F49*d_ET_w*(1/24)*d_EF_w*(1/365)))*Rad_Spec!BF49,".")</f>
        <v>506241.65302039142</v>
      </c>
      <c r="Q49" s="50">
        <f>IFERROR((d_DL/(Rad_Spec!BB49*d_GSF_s*d_Fam*d_Foffset*acf!G49*d_ET_w*(1/24)*d_EF_w*(1/365)))*Rad_Spec!BF49,".")</f>
        <v>341342.09177596431</v>
      </c>
      <c r="R49" s="50">
        <f>IFERROR((d_DL/(Rad_Spec!AY49*d_GSF_s*d_Fam*d_Foffset*acf!C49*d_ET_w*(1/24)*d_EF_w*(1/365)))*Rad_Spec!BF49,".")</f>
        <v>1123839.5543906216</v>
      </c>
    </row>
    <row r="50" spans="1:18">
      <c r="A50" s="48" t="s">
        <v>55</v>
      </c>
      <c r="B50" s="48"/>
      <c r="C50" s="50" t="str">
        <f>IFERROR((d_DL/(Rad_Spec!V50*d_IFD_w*d_EF_w))*Rad_Spec!BF50,".")</f>
        <v>.</v>
      </c>
      <c r="D50" s="50" t="str">
        <f>IFERROR((d_DL/(Rad_Spec!AN50*d_IRA_w*(1/d_PEFm_pp)*d_SLF*d_ET_w*d_EF_w))*Rad_Spec!BF50,".")</f>
        <v>.</v>
      </c>
      <c r="E50" s="50" t="str">
        <f>IFERROR((d_DL/(Rad_Spec!AN50*d_IRA_w*(1/d_PEF)*d_SLF*d_ET_w*d_EF_w))*Rad_Spec!BF50,".")</f>
        <v>.</v>
      </c>
      <c r="F50" s="50">
        <f>IFERROR((d_DL/(Rad_Spec!AY50*d_GSF_s*d_Fam*d_Foffset*acf!C50*d_ET_w*(1/24)*d_EF_w*(1/365)))*Rad_Spec!BF50,".")</f>
        <v>541217.70418553764</v>
      </c>
      <c r="G50" s="50">
        <f t="shared" si="4"/>
        <v>541217.70418553764</v>
      </c>
      <c r="H50" s="50">
        <f t="shared" si="5"/>
        <v>541217.70418553764</v>
      </c>
      <c r="I50" s="56" t="str">
        <f>IFERROR((d_DL/(Rad_Spec!AV50*d_GSF_s*d_Fam*d_Foffset*Fsurf!C50*d_EF_w*(1/365)*d_ET_w*(1/24)))*Rad_Spec!BF50,".")</f>
        <v>.</v>
      </c>
      <c r="J50" s="50" t="str">
        <f>IFERROR((d_DL/(Rad_Spec!AZ50*d_GSF_s*d_Fam*d_Foffset*Fsurf!C50*d_EF_w*(1/365)*d_ET_w*(1/24)))*Rad_Spec!BF50,".")</f>
        <v>.</v>
      </c>
      <c r="K50" s="50" t="str">
        <f>IFERROR((d_DL/(Rad_Spec!BA50*d_GSF_s*d_Fam*d_Foffset*Fsurf!C50*d_EF_w*(1/365)*d_ET_w*(1/24)))*Rad_Spec!BF50,".")</f>
        <v>.</v>
      </c>
      <c r="L50" s="50" t="str">
        <f>IFERROR((d_DL/(Rad_Spec!BB50*d_GSF_s*d_Fam*d_Foffset*Fsurf!C50*d_EF_w*(1/365)*d_ET_w*(1/24)))*Rad_Spec!BF50,".")</f>
        <v>.</v>
      </c>
      <c r="M50" s="50" t="str">
        <f>IFERROR((d_DL/(Rad_Spec!AY50*d_GSF_s*d_Fam*d_Foffset*Fsurf!C50*d_EF_w*(1/365)*d_ET_w*(1/24)))*Rad_Spec!BF50,".")</f>
        <v>.</v>
      </c>
      <c r="N50" s="50">
        <f>IFERROR((d_DL/(Rad_Spec!AV50*d_GSF_s*d_Fam*d_Foffset*acf!D50*d_ET_w*(1/24)*d_EF_w*(1/365)))*Rad_Spec!BF50,".")</f>
        <v>115238.42032707945</v>
      </c>
      <c r="O50" s="50">
        <f>IFERROR((d_DL/(Rad_Spec!AZ50*d_GSF_s*d_Fam*d_Foffset*acf!E50*d_ET_w*(1/24)*d_EF_w*(1/365)))*Rad_Spec!BF50,".")</f>
        <v>565449.53702863574</v>
      </c>
      <c r="P50" s="50">
        <f>IFERROR((d_DL/(Rad_Spec!BA50*d_GSF_s*d_Fam*d_Foffset*acf!F50*d_ET_w*(1/24)*d_EF_w*(1/365)))*Rad_Spec!BF50,".")</f>
        <v>200369.50561375081</v>
      </c>
      <c r="Q50" s="50">
        <f>IFERROR((d_DL/(Rad_Spec!BB50*d_GSF_s*d_Fam*d_Foffset*acf!G50*d_ET_w*(1/24)*d_EF_w*(1/365)))*Rad_Spec!BF50,".")</f>
        <v>129308.22746003684</v>
      </c>
      <c r="R50" s="50">
        <f>IFERROR((d_DL/(Rad_Spec!AY50*d_GSF_s*d_Fam*d_Foffset*acf!C50*d_ET_w*(1/24)*d_EF_w*(1/365)))*Rad_Spec!BF50,".")</f>
        <v>541217.70418553764</v>
      </c>
    </row>
    <row r="51" spans="1:18">
      <c r="A51" s="48" t="s">
        <v>56</v>
      </c>
      <c r="B51" s="48"/>
      <c r="C51" s="50">
        <f>IFERROR((d_DL/(Rad_Spec!V51*d_IFD_w*d_EF_w))*Rad_Spec!BF51,".")</f>
        <v>5.1071480737121942E-2</v>
      </c>
      <c r="D51" s="50">
        <f>IFERROR((d_DL/(Rad_Spec!AN51*d_IRA_w*(1/d_PEFm_pp)*d_SLF*d_ET_w*d_EF_w))*Rad_Spec!BF51,".")</f>
        <v>1.3951977727799478E-3</v>
      </c>
      <c r="E51" s="50">
        <f>IFERROR((d_DL/(Rad_Spec!AN51*d_IRA_w*(1/d_PEF)*d_SLF*d_ET_w*d_EF_w))*Rad_Spec!BF51,".")</f>
        <v>1.0200188964868786</v>
      </c>
      <c r="F51" s="50">
        <f>IFERROR((d_DL/(Rad_Spec!AY51*d_GSF_s*d_Fam*d_Foffset*acf!C51*d_ET_w*(1/24)*d_EF_w*(1/365)))*Rad_Spec!BF51,".")</f>
        <v>188.28101559302604</v>
      </c>
      <c r="G51" s="50">
        <f t="shared" si="4"/>
        <v>4.8623741974164011E-2</v>
      </c>
      <c r="H51" s="50">
        <f t="shared" si="5"/>
        <v>1.3580867749534928E-3</v>
      </c>
      <c r="I51" s="56">
        <f>IFERROR((d_DL/(Rad_Spec!AV51*d_GSF_s*d_Fam*d_Foffset*Fsurf!C51*d_EF_w*(1/365)*d_ET_w*(1/24)))*Rad_Spec!BF51,".")</f>
        <v>348.3292253741069</v>
      </c>
      <c r="J51" s="50">
        <f>IFERROR((d_DL/(Rad_Spec!AZ51*d_GSF_s*d_Fam*d_Foffset*Fsurf!C51*d_EF_w*(1/365)*d_ET_w*(1/24)))*Rad_Spec!BF51,".")</f>
        <v>404.43594623973479</v>
      </c>
      <c r="K51" s="50">
        <f>IFERROR((d_DL/(Rad_Spec!BA51*d_GSF_s*d_Fam*d_Foffset*Fsurf!C51*d_EF_w*(1/365)*d_ET_w*(1/24)))*Rad_Spec!BF51,".")</f>
        <v>348.3292253741069</v>
      </c>
      <c r="L51" s="50">
        <f>IFERROR((d_DL/(Rad_Spec!BB51*d_GSF_s*d_Fam*d_Foffset*Fsurf!C51*d_EF_w*(1/365)*d_ET_w*(1/24)))*Rad_Spec!BF51,".")</f>
        <v>348.3292253741069</v>
      </c>
      <c r="M51" s="50">
        <f>IFERROR((d_DL/(Rad_Spec!AY51*d_GSF_s*d_Fam*d_Foffset*Fsurf!C51*d_EF_w*(1/365)*d_ET_w*(1/24)))*Rad_Spec!BF51,".")</f>
        <v>145.16655018737555</v>
      </c>
      <c r="N51" s="50">
        <f>IFERROR((d_DL/(Rad_Spec!AV51*d_GSF_s*d_Fam*d_Foffset*acf!D51*d_ET_w*(1/24)*d_EF_w*(1/365)))*Rad_Spec!BF51,".")</f>
        <v>451.78300531021654</v>
      </c>
      <c r="O51" s="50">
        <f>IFERROR((d_DL/(Rad_Spec!AZ51*d_GSF_s*d_Fam*d_Foffset*acf!E51*d_ET_w*(1/24)*d_EF_w*(1/365)))*Rad_Spec!BF51,".")</f>
        <v>524.55342227293602</v>
      </c>
      <c r="P51" s="50">
        <f>IFERROR((d_DL/(Rad_Spec!BA51*d_GSF_s*d_Fam*d_Foffset*acf!F51*d_ET_w*(1/24)*d_EF_w*(1/365)))*Rad_Spec!BF51,".")</f>
        <v>451.78300531021654</v>
      </c>
      <c r="Q51" s="50">
        <f>IFERROR((d_DL/(Rad_Spec!BB51*d_GSF_s*d_Fam*d_Foffset*acf!G51*d_ET_w*(1/24)*d_EF_w*(1/365)))*Rad_Spec!BF51,".")</f>
        <v>451.78300531021654</v>
      </c>
      <c r="R51" s="50">
        <f>IFERROR((d_DL/(Rad_Spec!AY51*d_GSF_s*d_Fam*d_Foffset*acf!C51*d_ET_w*(1/24)*d_EF_w*(1/365)))*Rad_Spec!BF51,".")</f>
        <v>188.28101559302604</v>
      </c>
    </row>
    <row r="52" spans="1:18">
      <c r="A52" s="48" t="s">
        <v>57</v>
      </c>
      <c r="B52" s="48"/>
      <c r="C52" s="50">
        <f>IFERROR((d_DL/(Rad_Spec!V52*d_IFD_w*d_EF_w))*Rad_Spec!BF52,".")</f>
        <v>8.0159737897876635</v>
      </c>
      <c r="D52" s="50">
        <f>IFERROR((d_DL/(Rad_Spec!AN52*d_IRA_w*(1/d_PEFm_pp)*d_SLF*d_ET_w*d_EF_w))*Rad_Spec!BF52,".")</f>
        <v>0.18206767217826664</v>
      </c>
      <c r="E52" s="50">
        <f>IFERROR((d_DL/(Rad_Spec!AN52*d_IRA_w*(1/d_PEF)*d_SLF*d_ET_w*d_EF_w))*Rad_Spec!BF52,".")</f>
        <v>133.10834469809686</v>
      </c>
      <c r="F52" s="50">
        <f>IFERROR((d_DL/(Rad_Spec!AY52*d_GSF_s*d_Fam*d_Foffset*acf!C52*d_ET_w*(1/24)*d_EF_w*(1/365)))*Rad_Spec!BF52,".")</f>
        <v>323.7282214903733</v>
      </c>
      <c r="G52" s="50">
        <f t="shared" si="4"/>
        <v>7.3881110409280479</v>
      </c>
      <c r="H52" s="50">
        <f t="shared" si="5"/>
        <v>0.17792634465315552</v>
      </c>
      <c r="I52" s="56">
        <f>IFERROR((d_DL/(Rad_Spec!AV52*d_GSF_s*d_Fam*d_Foffset*Fsurf!C52*d_EF_w*(1/365)*d_ET_w*(1/24)))*Rad_Spec!BF52,".")</f>
        <v>56.538354740150581</v>
      </c>
      <c r="J52" s="50">
        <f>IFERROR((d_DL/(Rad_Spec!AZ52*d_GSF_s*d_Fam*d_Foffset*Fsurf!C52*d_EF_w*(1/365)*d_ET_w*(1/24)))*Rad_Spec!BF52,".")</f>
        <v>264.33516501888585</v>
      </c>
      <c r="K52" s="50">
        <f>IFERROR((d_DL/(Rad_Spec!BA52*d_GSF_s*d_Fam*d_Foffset*Fsurf!C52*d_EF_w*(1/365)*d_ET_w*(1/24)))*Rad_Spec!BF52,".")</f>
        <v>92.798515378970563</v>
      </c>
      <c r="L52" s="50">
        <f>IFERROR((d_DL/(Rad_Spec!BB52*d_GSF_s*d_Fam*d_Foffset*Fsurf!C52*d_EF_w*(1/365)*d_ET_w*(1/24)))*Rad_Spec!BF52,".")</f>
        <v>61.245158595148084</v>
      </c>
      <c r="M52" s="50">
        <f>IFERROR((d_DL/(Rad_Spec!AY52*d_GSF_s*d_Fam*d_Foffset*Fsurf!C52*d_EF_w*(1/365)*d_ET_w*(1/24)))*Rad_Spec!BF52,".")</f>
        <v>267.32305655687298</v>
      </c>
      <c r="N52" s="50">
        <f>IFERROR((d_DL/(Rad_Spec!AV52*d_GSF_s*d_Fam*d_Foffset*acf!D52*d_ET_w*(1/24)*d_EF_w*(1/365)))*Rad_Spec!BF52,".")</f>
        <v>68.467947590322353</v>
      </c>
      <c r="O52" s="50">
        <f>IFERROR((d_DL/(Rad_Spec!AZ52*d_GSF_s*d_Fam*d_Foffset*acf!E52*d_ET_w*(1/24)*d_EF_w*(1/365)))*Rad_Spec!BF52,".")</f>
        <v>320.10988483787077</v>
      </c>
      <c r="P52" s="50">
        <f>IFERROR((d_DL/(Rad_Spec!BA52*d_GSF_s*d_Fam*d_Foffset*acf!F52*d_ET_w*(1/24)*d_EF_w*(1/365)))*Rad_Spec!BF52,".")</f>
        <v>112.37900212393335</v>
      </c>
      <c r="Q52" s="50">
        <f>IFERROR((d_DL/(Rad_Spec!BB52*d_GSF_s*d_Fam*d_Foffset*acf!G52*d_ET_w*(1/24)*d_EF_w*(1/365)))*Rad_Spec!BF52,".")</f>
        <v>74.167887058724318</v>
      </c>
      <c r="R52" s="50">
        <f>IFERROR((d_DL/(Rad_Spec!AY52*d_GSF_s*d_Fam*d_Foffset*acf!C52*d_ET_w*(1/24)*d_EF_w*(1/365)))*Rad_Spec!BF52,".")</f>
        <v>323.7282214903733</v>
      </c>
    </row>
    <row r="53" spans="1:18">
      <c r="A53" s="48" t="s">
        <v>58</v>
      </c>
      <c r="B53" s="48"/>
      <c r="C53" s="50" t="str">
        <f>IFERROR((d_DL/(Rad_Spec!V53*d_IFD_w*d_EF_w))*Rad_Spec!BF53,".")</f>
        <v>.</v>
      </c>
      <c r="D53" s="50" t="str">
        <f>IFERROR((d_DL/(Rad_Spec!AN53*d_IRA_w*(1/d_PEFm_pp)*d_SLF*d_ET_w*d_EF_w))*Rad_Spec!BF53,".")</f>
        <v>.</v>
      </c>
      <c r="E53" s="50" t="str">
        <f>IFERROR((d_DL/(Rad_Spec!AN53*d_IRA_w*(1/d_PEF)*d_SLF*d_ET_w*d_EF_w))*Rad_Spec!BF53,".")</f>
        <v>.</v>
      </c>
      <c r="F53" s="50">
        <f>IFERROR((d_DL/(Rad_Spec!AY53*d_GSF_s*d_Fam*d_Foffset*acf!C53*d_ET_w*(1/24)*d_EF_w*(1/365)))*Rad_Spec!BF53,".")</f>
        <v>511136.54040234134</v>
      </c>
      <c r="G53" s="50">
        <f t="shared" si="4"/>
        <v>511136.54040234128</v>
      </c>
      <c r="H53" s="50">
        <f t="shared" si="5"/>
        <v>511136.54040234128</v>
      </c>
      <c r="I53" s="56" t="str">
        <f>IFERROR((d_DL/(Rad_Spec!AV53*d_GSF_s*d_Fam*d_Foffset*Fsurf!C53*d_EF_w*(1/365)*d_ET_w*(1/24)))*Rad_Spec!BF53,".")</f>
        <v>.</v>
      </c>
      <c r="J53" s="50" t="str">
        <f>IFERROR((d_DL/(Rad_Spec!AZ53*d_GSF_s*d_Fam*d_Foffset*Fsurf!C53*d_EF_w*(1/365)*d_ET_w*(1/24)))*Rad_Spec!BF53,".")</f>
        <v>.</v>
      </c>
      <c r="K53" s="50" t="str">
        <f>IFERROR((d_DL/(Rad_Spec!BA53*d_GSF_s*d_Fam*d_Foffset*Fsurf!C53*d_EF_w*(1/365)*d_ET_w*(1/24)))*Rad_Spec!BF53,".")</f>
        <v>.</v>
      </c>
      <c r="L53" s="50" t="str">
        <f>IFERROR((d_DL/(Rad_Spec!BB53*d_GSF_s*d_Fam*d_Foffset*Fsurf!C53*d_EF_w*(1/365)*d_ET_w*(1/24)))*Rad_Spec!BF53,".")</f>
        <v>.</v>
      </c>
      <c r="M53" s="50" t="str">
        <f>IFERROR((d_DL/(Rad_Spec!AY53*d_GSF_s*d_Fam*d_Foffset*Fsurf!C53*d_EF_w*(1/365)*d_ET_w*(1/24)))*Rad_Spec!BF53,".")</f>
        <v>.</v>
      </c>
      <c r="N53" s="50">
        <f>IFERROR((d_DL/(Rad_Spec!AV53*d_GSF_s*d_Fam*d_Foffset*acf!D53*d_ET_w*(1/24)*d_EF_w*(1/365)))*Rad_Spec!BF53,".")</f>
        <v>97272.77684829745</v>
      </c>
      <c r="O53" s="50">
        <f>IFERROR((d_DL/(Rad_Spec!AZ53*d_GSF_s*d_Fam*d_Foffset*acf!E53*d_ET_w*(1/24)*d_EF_w*(1/365)))*Rad_Spec!BF53,".")</f>
        <v>517609.07922912209</v>
      </c>
      <c r="P53" s="50">
        <f>IFERROR((d_DL/(Rad_Spec!BA53*d_GSF_s*d_Fam*d_Foffset*acf!F53*d_ET_w*(1/24)*d_EF_w*(1/365)))*Rad_Spec!BF53,".")</f>
        <v>181328.02138599814</v>
      </c>
      <c r="Q53" s="50">
        <f>IFERROR((d_DL/(Rad_Spec!BB53*d_GSF_s*d_Fam*d_Foffset*acf!G53*d_ET_w*(1/24)*d_EF_w*(1/365)))*Rad_Spec!BF53,".")</f>
        <v>114026.03213992674</v>
      </c>
      <c r="R53" s="50">
        <f>IFERROR((d_DL/(Rad_Spec!AY53*d_GSF_s*d_Fam*d_Foffset*acf!C53*d_ET_w*(1/24)*d_EF_w*(1/365)))*Rad_Spec!BF53,".")</f>
        <v>511136.54040234134</v>
      </c>
    </row>
    <row r="54" spans="1:18">
      <c r="A54" s="48" t="s">
        <v>59</v>
      </c>
      <c r="B54" s="48"/>
      <c r="C54" s="50">
        <f>IFERROR((d_DL/(Rad_Spec!V54*d_IFD_w*d_EF_w))*Rad_Spec!BF54,".")</f>
        <v>434.95877036357848</v>
      </c>
      <c r="D54" s="50">
        <f>IFERROR((d_DL/(Rad_Spec!AN54*d_IRA_w*(1/d_PEFm_pp)*d_SLF*d_ET_w*d_EF_w))*Rad_Spec!BF54,".")</f>
        <v>4.612510387451132</v>
      </c>
      <c r="E54" s="50">
        <f>IFERROR((d_DL/(Rad_Spec!AN54*d_IRA_w*(1/d_PEF)*d_SLF*d_ET_w*d_EF_w))*Rad_Spec!BF54,".")</f>
        <v>3372.1726390572599</v>
      </c>
      <c r="F54" s="50">
        <f>IFERROR((d_DL/(Rad_Spec!AY54*d_GSF_s*d_Fam*d_Foffset*acf!C54*d_ET_w*(1/24)*d_EF_w*(1/365)))*Rad_Spec!BF54,".")</f>
        <v>1065.2508091031445</v>
      </c>
      <c r="G54" s="50">
        <f t="shared" si="4"/>
        <v>282.93671498864921</v>
      </c>
      <c r="H54" s="50">
        <f t="shared" si="5"/>
        <v>4.5446386935319989</v>
      </c>
      <c r="I54" s="56">
        <f>IFERROR((d_DL/(Rad_Spec!AV54*d_GSF_s*d_Fam*d_Foffset*Fsurf!C54*d_EF_w*(1/365)*d_ET_w*(1/24)))*Rad_Spec!BF54,".")</f>
        <v>292.89933571314299</v>
      </c>
      <c r="J54" s="50">
        <f>IFERROR((d_DL/(Rad_Spec!AZ54*d_GSF_s*d_Fam*d_Foffset*Fsurf!C54*d_EF_w*(1/365)*d_ET_w*(1/24)))*Rad_Spec!BF54,".")</f>
        <v>862.38265952676068</v>
      </c>
      <c r="K54" s="50">
        <f>IFERROR((d_DL/(Rad_Spec!BA54*d_GSF_s*d_Fam*d_Foffset*Fsurf!C54*d_EF_w*(1/365)*d_ET_w*(1/24)))*Rad_Spec!BF54,".")</f>
        <v>374.9922291137126</v>
      </c>
      <c r="L54" s="50">
        <f>IFERROR((d_DL/(Rad_Spec!BB54*d_GSF_s*d_Fam*d_Foffset*Fsurf!C54*d_EF_w*(1/365)*d_ET_w*(1/24)))*Rad_Spec!BF54,".")</f>
        <v>298.27363545099888</v>
      </c>
      <c r="M54" s="50">
        <f>IFERROR((d_DL/(Rad_Spec!AY54*d_GSF_s*d_Fam*d_Foffset*Fsurf!C54*d_EF_w*(1/365)*d_ET_w*(1/24)))*Rad_Spec!BF54,".")</f>
        <v>770.80376924974269</v>
      </c>
      <c r="N54" s="50">
        <f>IFERROR((d_DL/(Rad_Spec!AV54*d_GSF_s*d_Fam*d_Foffset*acf!D54*d_ET_w*(1/24)*d_EF_w*(1/365)))*Rad_Spec!BF54,".")</f>
        <v>404.78688195556362</v>
      </c>
      <c r="O54" s="50">
        <f>IFERROR((d_DL/(Rad_Spec!AZ54*d_GSF_s*d_Fam*d_Foffset*acf!E54*d_ET_w*(1/24)*d_EF_w*(1/365)))*Rad_Spec!BF54,".")</f>
        <v>1191.8128354659832</v>
      </c>
      <c r="P54" s="50">
        <f>IFERROR((d_DL/(Rad_Spec!BA54*d_GSF_s*d_Fam*d_Foffset*acf!F54*d_ET_w*(1/24)*d_EF_w*(1/365)))*Rad_Spec!BF54,".")</f>
        <v>518.23926063515057</v>
      </c>
      <c r="Q54" s="50">
        <f>IFERROR((d_DL/(Rad_Spec!BB54*d_GSF_s*d_Fam*d_Foffset*acf!G54*d_ET_w*(1/24)*d_EF_w*(1/365)))*Rad_Spec!BF54,".")</f>
        <v>412.21416419328045</v>
      </c>
      <c r="R54" s="50">
        <f>IFERROR((d_DL/(Rad_Spec!AY54*d_GSF_s*d_Fam*d_Foffset*acf!C54*d_ET_w*(1/24)*d_EF_w*(1/365)))*Rad_Spec!BF54,".")</f>
        <v>1065.2508091031445</v>
      </c>
    </row>
    <row r="55" spans="1:18">
      <c r="A55" s="48" t="s">
        <v>60</v>
      </c>
      <c r="B55" s="48"/>
      <c r="C55" s="50">
        <f>IFERROR((d_DL/(Rad_Spec!V55*d_IFD_w*d_EF_w))*Rad_Spec!BF55,".")</f>
        <v>0.89686493415632851</v>
      </c>
      <c r="D55" s="50">
        <f>IFERROR((d_DL/(Rad_Spec!AN55*d_IRA_w*(1/d_PEFm_pp)*d_SLF*d_ET_w*d_EF_w))*Rad_Spec!BF55,".")</f>
        <v>1.6987750142551806E-3</v>
      </c>
      <c r="E55" s="50">
        <f>IFERROR((d_DL/(Rad_Spec!AN55*d_IRA_w*(1/d_PEF)*d_SLF*d_ET_w*d_EF_w))*Rad_Spec!BF55,".")</f>
        <v>1.2419619993855506</v>
      </c>
      <c r="F55" s="50">
        <f>IFERROR((d_DL/(Rad_Spec!AY55*d_GSF_s*d_Fam*d_Foffset*acf!C55*d_ET_w*(1/24)*d_EF_w*(1/365)))*Rad_Spec!BF55,".")</f>
        <v>18.366626568699598</v>
      </c>
      <c r="G55" s="50">
        <f t="shared" si="4"/>
        <v>0.50642673591337073</v>
      </c>
      <c r="H55" s="50">
        <f t="shared" si="5"/>
        <v>1.6954068879172328E-3</v>
      </c>
      <c r="I55" s="56">
        <f>IFERROR((d_DL/(Rad_Spec!AV55*d_GSF_s*d_Fam*d_Foffset*Fsurf!C55*d_EF_w*(1/365)*d_ET_w*(1/24)))*Rad_Spec!BF55,".")</f>
        <v>3.8315220393970257</v>
      </c>
      <c r="J55" s="50">
        <f>IFERROR((d_DL/(Rad_Spec!AZ55*d_GSF_s*d_Fam*d_Foffset*Fsurf!C55*d_EF_w*(1/365)*d_ET_w*(1/24)))*Rad_Spec!BF55,".")</f>
        <v>21.491940851239615</v>
      </c>
      <c r="K55" s="50">
        <f>IFERROR((d_DL/(Rad_Spec!BA55*d_GSF_s*d_Fam*d_Foffset*Fsurf!C55*d_EF_w*(1/365)*d_ET_w*(1/24)))*Rad_Spec!BF55,".")</f>
        <v>7.5499364171144343</v>
      </c>
      <c r="L55" s="50">
        <f>IFERROR((d_DL/(Rad_Spec!BB55*d_GSF_s*d_Fam*d_Foffset*Fsurf!C55*d_EF_w*(1/365)*d_ET_w*(1/24)))*Rad_Spec!BF55,".")</f>
        <v>4.6500744750863907</v>
      </c>
      <c r="M55" s="50">
        <f>IFERROR((d_DL/(Rad_Spec!AY55*d_GSF_s*d_Fam*d_Foffset*Fsurf!C55*d_EF_w*(1/365)*d_ET_w*(1/24)))*Rad_Spec!BF55,".")</f>
        <v>16.02672475453717</v>
      </c>
      <c r="N55" s="50">
        <f>IFERROR((d_DL/(Rad_Spec!AV55*d_GSF_s*d_Fam*d_Foffset*acf!D55*d_ET_w*(1/24)*d_EF_w*(1/365)))*Rad_Spec!BF55,".")</f>
        <v>4.390924257148991</v>
      </c>
      <c r="O55" s="50">
        <f>IFERROR((d_DL/(Rad_Spec!AZ55*d_GSF_s*d_Fam*d_Foffset*acf!E55*d_ET_w*(1/24)*d_EF_w*(1/365)))*Rad_Spec!BF55,".")</f>
        <v>24.629764215520602</v>
      </c>
      <c r="P55" s="50">
        <f>IFERROR((d_DL/(Rad_Spec!BA55*d_GSF_s*d_Fam*d_Foffset*acf!F55*d_ET_w*(1/24)*d_EF_w*(1/365)))*Rad_Spec!BF55,".")</f>
        <v>8.6522271340131418</v>
      </c>
      <c r="Q55" s="50">
        <f>IFERROR((d_DL/(Rad_Spec!BB55*d_GSF_s*d_Fam*d_Foffset*acf!G55*d_ET_w*(1/24)*d_EF_w*(1/365)))*Rad_Spec!BF55,".")</f>
        <v>5.3289853484490024</v>
      </c>
      <c r="R55" s="50">
        <f>IFERROR((d_DL/(Rad_Spec!AY55*d_GSF_s*d_Fam*d_Foffset*acf!C55*d_ET_w*(1/24)*d_EF_w*(1/365)))*Rad_Spec!BF55,".")</f>
        <v>18.366626568699598</v>
      </c>
    </row>
    <row r="56" spans="1:18">
      <c r="A56" s="48" t="s">
        <v>61</v>
      </c>
      <c r="B56" s="48"/>
      <c r="C56" s="50" t="str">
        <f>IFERROR((d_DL/(Rad_Spec!V56*d_IFD_w*d_EF_w))*Rad_Spec!BF56,".")</f>
        <v>.</v>
      </c>
      <c r="D56" s="50" t="str">
        <f>IFERROR((d_DL/(Rad_Spec!AN56*d_IRA_w*(1/d_PEFm_pp)*d_SLF*d_ET_w*d_EF_w))*Rad_Spec!BF56,".")</f>
        <v>.</v>
      </c>
      <c r="E56" s="50" t="str">
        <f>IFERROR((d_DL/(Rad_Spec!AN56*d_IRA_w*(1/d_PEF)*d_SLF*d_ET_w*d_EF_w))*Rad_Spec!BF56,".")</f>
        <v>.</v>
      </c>
      <c r="F56" s="50">
        <f>IFERROR((d_DL/(Rad_Spec!AY56*d_GSF_s*d_Fam*d_Foffset*acf!C56*d_ET_w*(1/24)*d_EF_w*(1/365)))*Rad_Spec!BF56,".")</f>
        <v>2738.9524747972414</v>
      </c>
      <c r="G56" s="50">
        <f t="shared" si="4"/>
        <v>2738.9524747972414</v>
      </c>
      <c r="H56" s="50">
        <f t="shared" si="5"/>
        <v>2738.9524747972414</v>
      </c>
      <c r="I56" s="56">
        <f>IFERROR((d_DL/(Rad_Spec!AV56*d_GSF_s*d_Fam*d_Foffset*Fsurf!C56*d_EF_w*(1/365)*d_ET_w*(1/24)))*Rad_Spec!BF56,".")</f>
        <v>434.07075296013795</v>
      </c>
      <c r="J56" s="50">
        <f>IFERROR((d_DL/(Rad_Spec!AZ56*d_GSF_s*d_Fam*d_Foffset*Fsurf!C56*d_EF_w*(1/365)*d_ET_w*(1/24)))*Rad_Spec!BF56,".")</f>
        <v>2086.4334192283959</v>
      </c>
      <c r="K56" s="50">
        <f>IFERROR((d_DL/(Rad_Spec!BA56*d_GSF_s*d_Fam*d_Foffset*Fsurf!C56*d_EF_w*(1/365)*d_ET_w*(1/24)))*Rad_Spec!BF56,".")</f>
        <v>729.52217455538312</v>
      </c>
      <c r="L56" s="50">
        <f>IFERROR((d_DL/(Rad_Spec!BB56*d_GSF_s*d_Fam*d_Foffset*Fsurf!C56*d_EF_w*(1/365)*d_ET_w*(1/24)))*Rad_Spec!BF56,".")</f>
        <v>477.08081232356614</v>
      </c>
      <c r="M56" s="50">
        <f>IFERROR((d_DL/(Rad_Spec!AY56*d_GSF_s*d_Fam*d_Foffset*Fsurf!C56*d_EF_w*(1/365)*d_ET_w*(1/24)))*Rad_Spec!BF56,".")</f>
        <v>2110.132877347643</v>
      </c>
      <c r="N56" s="50">
        <f>IFERROR((d_DL/(Rad_Spec!AV56*d_GSF_s*d_Fam*d_Foffset*acf!D56*d_ET_w*(1/24)*d_EF_w*(1/365)))*Rad_Spec!BF56,".")</f>
        <v>563.42383734225916</v>
      </c>
      <c r="O56" s="50">
        <f>IFERROR((d_DL/(Rad_Spec!AZ56*d_GSF_s*d_Fam*d_Foffset*acf!E56*d_ET_w*(1/24)*d_EF_w*(1/365)))*Rad_Spec!BF56,".")</f>
        <v>2708.1905781584587</v>
      </c>
      <c r="P56" s="50">
        <f>IFERROR((d_DL/(Rad_Spec!BA56*d_GSF_s*d_Fam*d_Foffset*acf!F56*d_ET_w*(1/24)*d_EF_w*(1/365)))*Rad_Spec!BF56,".")</f>
        <v>946.9197825728877</v>
      </c>
      <c r="Q56" s="50">
        <f>IFERROR((d_DL/(Rad_Spec!BB56*d_GSF_s*d_Fam*d_Foffset*acf!G56*d_ET_w*(1/24)*d_EF_w*(1/365)))*Rad_Spec!BF56,".")</f>
        <v>619.25089439598889</v>
      </c>
      <c r="R56" s="50">
        <f>IFERROR((d_DL/(Rad_Spec!AY56*d_GSF_s*d_Fam*d_Foffset*acf!C56*d_ET_w*(1/24)*d_EF_w*(1/365)))*Rad_Spec!BF56,".")</f>
        <v>2738.9524747972414</v>
      </c>
    </row>
    <row r="57" spans="1:18">
      <c r="A57" s="48" t="s">
        <v>62</v>
      </c>
      <c r="B57" s="48"/>
      <c r="C57" s="50" t="str">
        <f>IFERROR((d_DL/(Rad_Spec!V57*d_IFD_w*d_EF_w))*Rad_Spec!BF57,".")</f>
        <v>.</v>
      </c>
      <c r="D57" s="50" t="str">
        <f>IFERROR((d_DL/(Rad_Spec!AN57*d_IRA_w*(1/d_PEFm_pp)*d_SLF*d_ET_w*d_EF_w))*Rad_Spec!BF57,".")</f>
        <v>.</v>
      </c>
      <c r="E57" s="50" t="str">
        <f>IFERROR((d_DL/(Rad_Spec!AN57*d_IRA_w*(1/d_PEF)*d_SLF*d_ET_w*d_EF_w))*Rad_Spec!BF57,".")</f>
        <v>.</v>
      </c>
      <c r="F57" s="50">
        <f>IFERROR((d_DL/(Rad_Spec!AY57*d_GSF_s*d_Fam*d_Foffset*acf!C57*d_ET_w*(1/24)*d_EF_w*(1/365)))*Rad_Spec!BF57,".")</f>
        <v>71302.746231674653</v>
      </c>
      <c r="G57" s="50">
        <f t="shared" si="4"/>
        <v>71302.746231674653</v>
      </c>
      <c r="H57" s="50">
        <f t="shared" si="5"/>
        <v>71302.746231674653</v>
      </c>
      <c r="I57" s="56" t="str">
        <f>IFERROR((d_DL/(Rad_Spec!AV57*d_GSF_s*d_Fam*d_Foffset*Fsurf!C57*d_EF_w*(1/365)*d_ET_w*(1/24)))*Rad_Spec!BF57,".")</f>
        <v>.</v>
      </c>
      <c r="J57" s="50" t="str">
        <f>IFERROR((d_DL/(Rad_Spec!AZ57*d_GSF_s*d_Fam*d_Foffset*Fsurf!C57*d_EF_w*(1/365)*d_ET_w*(1/24)))*Rad_Spec!BF57,".")</f>
        <v>.</v>
      </c>
      <c r="K57" s="50" t="str">
        <f>IFERROR((d_DL/(Rad_Spec!BA57*d_GSF_s*d_Fam*d_Foffset*Fsurf!C57*d_EF_w*(1/365)*d_ET_w*(1/24)))*Rad_Spec!BF57,".")</f>
        <v>.</v>
      </c>
      <c r="L57" s="50" t="str">
        <f>IFERROR((d_DL/(Rad_Spec!BB57*d_GSF_s*d_Fam*d_Foffset*Fsurf!C57*d_EF_w*(1/365)*d_ET_w*(1/24)))*Rad_Spec!BF57,".")</f>
        <v>.</v>
      </c>
      <c r="M57" s="50" t="str">
        <f>IFERROR((d_DL/(Rad_Spec!AY57*d_GSF_s*d_Fam*d_Foffset*Fsurf!C57*d_EF_w*(1/365)*d_ET_w*(1/24)))*Rad_Spec!BF57,".")</f>
        <v>.</v>
      </c>
      <c r="N57" s="50">
        <f>IFERROR((d_DL/(Rad_Spec!AV57*d_GSF_s*d_Fam*d_Foffset*acf!D57*d_ET_w*(1/24)*d_EF_w*(1/365)))*Rad_Spec!BF57,".")</f>
        <v>14268.494064555809</v>
      </c>
      <c r="O57" s="50">
        <f>IFERROR((d_DL/(Rad_Spec!AZ57*d_GSF_s*d_Fam*d_Foffset*acf!E57*d_ET_w*(1/24)*d_EF_w*(1/365)))*Rad_Spec!BF57,".")</f>
        <v>72716.473454921448</v>
      </c>
      <c r="P57" s="50">
        <f>IFERROR((d_DL/(Rad_Spec!BA57*d_GSF_s*d_Fam*d_Foffset*acf!F57*d_ET_w*(1/24)*d_EF_w*(1/365)))*Rad_Spec!BF57,".")</f>
        <v>25497.984198478949</v>
      </c>
      <c r="Q57" s="50">
        <f>IFERROR((d_DL/(Rad_Spec!BB57*d_GSF_s*d_Fam*d_Foffset*acf!G57*d_ET_w*(1/24)*d_EF_w*(1/365)))*Rad_Spec!BF57,".")</f>
        <v>16279.807489907789</v>
      </c>
      <c r="R57" s="50">
        <f>IFERROR((d_DL/(Rad_Spec!AY57*d_GSF_s*d_Fam*d_Foffset*acf!C57*d_ET_w*(1/24)*d_EF_w*(1/365)))*Rad_Spec!BF57,".")</f>
        <v>71302.746231674653</v>
      </c>
    </row>
    <row r="58" spans="1:18">
      <c r="A58" s="48" t="s">
        <v>63</v>
      </c>
      <c r="B58" s="48"/>
      <c r="C58" s="50">
        <f>IFERROR((d_DL/(Rad_Spec!V58*d_IFD_w*d_EF_w))*Rad_Spec!BF58,".")</f>
        <v>6.4111568598783917</v>
      </c>
      <c r="D58" s="50">
        <f>IFERROR((d_DL/(Rad_Spec!AN58*d_IRA_w*(1/d_PEFm_pp)*d_SLF*d_ET_w*d_EF_w))*Rad_Spec!BF58,".")</f>
        <v>1.7016771606066607E-2</v>
      </c>
      <c r="E58" s="50">
        <f>IFERROR((d_DL/(Rad_Spec!AN58*d_IRA_w*(1/d_PEF)*d_SLF*d_ET_w*d_EF_w))*Rad_Spec!BF58,".")</f>
        <v>12.440837373761303</v>
      </c>
      <c r="F58" s="50">
        <f>IFERROR((d_DL/(Rad_Spec!AY58*d_GSF_s*d_Fam*d_Foffset*acf!C58*d_ET_w*(1/24)*d_EF_w*(1/365)))*Rad_Spec!BF58,".")</f>
        <v>8.0335996008767889</v>
      </c>
      <c r="G58" s="50">
        <f t="shared" si="4"/>
        <v>2.7713441551401665</v>
      </c>
      <c r="H58" s="50">
        <f t="shared" si="5"/>
        <v>1.6935945759363181E-2</v>
      </c>
      <c r="I58" s="56">
        <f>IFERROR((d_DL/(Rad_Spec!AV58*d_GSF_s*d_Fam*d_Foffset*Fsurf!C58*d_EF_w*(1/365)*d_ET_w*(1/24)))*Rad_Spec!BF58,".")</f>
        <v>1.5364988367628842</v>
      </c>
      <c r="J58" s="50">
        <f>IFERROR((d_DL/(Rad_Spec!AZ58*d_GSF_s*d_Fam*d_Foffset*Fsurf!C58*d_EF_w*(1/365)*d_ET_w*(1/24)))*Rad_Spec!BF58,".")</f>
        <v>6.5208799429627566</v>
      </c>
      <c r="K58" s="50">
        <f>IFERROR((d_DL/(Rad_Spec!BA58*d_GSF_s*d_Fam*d_Foffset*Fsurf!C58*d_EF_w*(1/365)*d_ET_w*(1/24)))*Rad_Spec!BF58,".")</f>
        <v>2.3572373458411944</v>
      </c>
      <c r="L58" s="50">
        <f>IFERROR((d_DL/(Rad_Spec!BB58*d_GSF_s*d_Fam*d_Foffset*Fsurf!C58*d_EF_w*(1/365)*d_ET_w*(1/24)))*Rad_Spec!BF58,".")</f>
        <v>1.6218598832497106</v>
      </c>
      <c r="M58" s="50">
        <f>IFERROR((d_DL/(Rad_Spec!AY58*d_GSF_s*d_Fam*d_Foffset*Fsurf!C58*d_EF_w*(1/365)*d_ET_w*(1/24)))*Rad_Spec!BF58,".")</f>
        <v>6.5420192189550406</v>
      </c>
      <c r="N58" s="50">
        <f>IFERROR((d_DL/(Rad_Spec!AV58*d_GSF_s*d_Fam*d_Foffset*acf!D58*d_ET_w*(1/24)*d_EF_w*(1/365)))*Rad_Spec!BF58,".")</f>
        <v>1.8868205715448219</v>
      </c>
      <c r="O58" s="50">
        <f>IFERROR((d_DL/(Rad_Spec!AZ58*d_GSF_s*d_Fam*d_Foffset*acf!E58*d_ET_w*(1/24)*d_EF_w*(1/365)))*Rad_Spec!BF58,".")</f>
        <v>8.007640569958264</v>
      </c>
      <c r="P58" s="50">
        <f>IFERROR((d_DL/(Rad_Spec!BA58*d_GSF_s*d_Fam*d_Foffset*acf!F58*d_ET_w*(1/24)*d_EF_w*(1/365)))*Rad_Spec!BF58,".")</f>
        <v>2.8946874606929871</v>
      </c>
      <c r="Q58" s="50">
        <f>IFERROR((d_DL/(Rad_Spec!BB58*d_GSF_s*d_Fam*d_Foffset*acf!G58*d_ET_w*(1/24)*d_EF_w*(1/365)))*Rad_Spec!BF58,".")</f>
        <v>1.9916439366306447</v>
      </c>
      <c r="R58" s="50">
        <f>IFERROR((d_DL/(Rad_Spec!AY58*d_GSF_s*d_Fam*d_Foffset*acf!C58*d_ET_w*(1/24)*d_EF_w*(1/365)))*Rad_Spec!BF58,".")</f>
        <v>8.0335996008767889</v>
      </c>
    </row>
    <row r="59" spans="1:18">
      <c r="A59" s="48" t="s">
        <v>64</v>
      </c>
      <c r="B59" s="48"/>
      <c r="C59" s="50">
        <f>IFERROR((d_DL/(Rad_Spec!V59*d_IFD_w*d_EF_w))*Rad_Spec!BF59,".")</f>
        <v>741.18721022856778</v>
      </c>
      <c r="D59" s="50">
        <f>IFERROR((d_DL/(Rad_Spec!AN59*d_IRA_w*(1/d_PEFm_pp)*d_SLF*d_ET_w*d_EF_w))*Rad_Spec!BF59,".")</f>
        <v>29.157328732158955</v>
      </c>
      <c r="E59" s="50">
        <f>IFERROR((d_DL/(Rad_Spec!AN59*d_IRA_w*(1/d_PEF)*d_SLF*d_ET_w*d_EF_w))*Rad_Spec!BF59,".")</f>
        <v>21316.709973398683</v>
      </c>
      <c r="F59" s="50">
        <f>IFERROR((d_DL/(Rad_Spec!AY59*d_GSF_s*d_Fam*d_Foffset*acf!C59*d_ET_w*(1/24)*d_EF_w*(1/365)))*Rad_Spec!BF59,".")</f>
        <v>863.11472543455125</v>
      </c>
      <c r="G59" s="50">
        <f t="shared" si="4"/>
        <v>391.43648386651455</v>
      </c>
      <c r="H59" s="50">
        <f t="shared" si="5"/>
        <v>27.170608293935629</v>
      </c>
      <c r="I59" s="56">
        <f>IFERROR((d_DL/(Rad_Spec!AV59*d_GSF_s*d_Fam*d_Foffset*Fsurf!C59*d_EF_w*(1/365)*d_ET_w*(1/24)))*Rad_Spec!BF59,".")</f>
        <v>133.33753764926314</v>
      </c>
      <c r="J59" s="50">
        <f>IFERROR((d_DL/(Rad_Spec!AZ59*d_GSF_s*d_Fam*d_Foffset*Fsurf!C59*d_EF_w*(1/365)*d_ET_w*(1/24)))*Rad_Spec!BF59,".")</f>
        <v>727.44699067076135</v>
      </c>
      <c r="K59" s="50">
        <f>IFERROR((d_DL/(Rad_Spec!BA59*d_GSF_s*d_Fam*d_Foffset*Fsurf!C59*d_EF_w*(1/365)*d_ET_w*(1/24)))*Rad_Spec!BF59,".")</f>
        <v>252.24460585596529</v>
      </c>
      <c r="L59" s="50">
        <f>IFERROR((d_DL/(Rad_Spec!BB59*d_GSF_s*d_Fam*d_Foffset*Fsurf!C59*d_EF_w*(1/365)*d_ET_w*(1/24)))*Rad_Spec!BF59,".")</f>
        <v>157.48244311548103</v>
      </c>
      <c r="M59" s="50">
        <f>IFERROR((d_DL/(Rad_Spec!AY59*d_GSF_s*d_Fam*d_Foffset*Fsurf!C59*d_EF_w*(1/365)*d_ET_w*(1/24)))*Rad_Spec!BF59,".")</f>
        <v>738.9680868446502</v>
      </c>
      <c r="N59" s="50">
        <f>IFERROR((d_DL/(Rad_Spec!AV59*d_GSF_s*d_Fam*d_Foffset*acf!D59*d_ET_w*(1/24)*d_EF_w*(1/365)))*Rad_Spec!BF59,".")</f>
        <v>155.73824397433935</v>
      </c>
      <c r="O59" s="50">
        <f>IFERROR((d_DL/(Rad_Spec!AZ59*d_GSF_s*d_Fam*d_Foffset*acf!E59*d_ET_w*(1/24)*d_EF_w*(1/365)))*Rad_Spec!BF59,".")</f>
        <v>849.65808510344937</v>
      </c>
      <c r="P59" s="50">
        <f>IFERROR((d_DL/(Rad_Spec!BA59*d_GSF_s*d_Fam*d_Foffset*acf!F59*d_ET_w*(1/24)*d_EF_w*(1/365)))*Rad_Spec!BF59,".")</f>
        <v>294.62169963976748</v>
      </c>
      <c r="Q59" s="50">
        <f>IFERROR((d_DL/(Rad_Spec!BB59*d_GSF_s*d_Fam*d_Foffset*acf!G59*d_ET_w*(1/24)*d_EF_w*(1/365)))*Rad_Spec!BF59,".")</f>
        <v>183.93949355888188</v>
      </c>
      <c r="R59" s="50">
        <f>IFERROR((d_DL/(Rad_Spec!AY59*d_GSF_s*d_Fam*d_Foffset*acf!C59*d_ET_w*(1/24)*d_EF_w*(1/365)))*Rad_Spec!BF59,".")</f>
        <v>863.11472543455125</v>
      </c>
    </row>
    <row r="60" spans="1:18">
      <c r="A60" s="48" t="s">
        <v>65</v>
      </c>
      <c r="B60" s="48"/>
      <c r="C60" s="50">
        <f>IFERROR((d_DL/(Rad_Spec!V60*d_IFD_w*d_EF_w))*Rad_Spec!BF60,".")</f>
        <v>469610.52823440981</v>
      </c>
      <c r="D60" s="50">
        <f>IFERROR((d_DL/(Rad_Spec!AN60*d_IRA_w*(1/d_PEFm_pp)*d_SLF*d_ET_w*d_EF_w))*Rad_Spec!BF60,".")</f>
        <v>22978.178192108753</v>
      </c>
      <c r="E60" s="50">
        <f>IFERROR((d_DL/(Rad_Spec!AN60*d_IRA_w*(1/d_PEF)*d_SLF*d_ET_w*d_EF_w))*Rad_Spec!BF60,".")</f>
        <v>16799178.166757531</v>
      </c>
      <c r="F60" s="50">
        <f>IFERROR((d_DL/(Rad_Spec!AY60*d_GSF_s*d_Fam*d_Foffset*acf!C60*d_ET_w*(1/24)*d_EF_w*(1/365)))*Rad_Spec!BF60,".")</f>
        <v>27607.204816002173</v>
      </c>
      <c r="G60" s="50">
        <f t="shared" si="4"/>
        <v>26033.951884731581</v>
      </c>
      <c r="H60" s="50">
        <f t="shared" si="5"/>
        <v>12214.276967579082</v>
      </c>
      <c r="I60" s="56">
        <f>IFERROR((d_DL/(Rad_Spec!AV60*d_GSF_s*d_Fam*d_Foffset*Fsurf!C60*d_EF_w*(1/365)*d_ET_w*(1/24)))*Rad_Spec!BF60,".")</f>
        <v>5222.0447864116431</v>
      </c>
      <c r="J60" s="50">
        <f>IFERROR((d_DL/(Rad_Spec!AZ60*d_GSF_s*d_Fam*d_Foffset*Fsurf!C60*d_EF_w*(1/365)*d_ET_w*(1/24)))*Rad_Spec!BF60,".")</f>
        <v>24927.236439990855</v>
      </c>
      <c r="K60" s="50">
        <f>IFERROR((d_DL/(Rad_Spec!BA60*d_GSF_s*d_Fam*d_Foffset*Fsurf!C60*d_EF_w*(1/365)*d_ET_w*(1/24)))*Rad_Spec!BF60,".")</f>
        <v>8802.8754970939135</v>
      </c>
      <c r="L60" s="50">
        <f>IFERROR((d_DL/(Rad_Spec!BB60*d_GSF_s*d_Fam*d_Foffset*Fsurf!C60*d_EF_w*(1/365)*d_ET_w*(1/24)))*Rad_Spec!BF60,".")</f>
        <v>5748.1463134008773</v>
      </c>
      <c r="M60" s="50">
        <f>IFERROR((d_DL/(Rad_Spec!AY60*d_GSF_s*d_Fam*d_Foffset*Fsurf!C60*d_EF_w*(1/365)*d_ET_w*(1/24)))*Rad_Spec!BF60,".")</f>
        <v>23006.004013335139</v>
      </c>
      <c r="N60" s="50">
        <f>IFERROR((d_DL/(Rad_Spec!AV60*d_GSF_s*d_Fam*d_Foffset*acf!D60*d_ET_w*(1/24)*d_EF_w*(1/365)))*Rad_Spec!BF60,".")</f>
        <v>6266.4537436939718</v>
      </c>
      <c r="O60" s="50">
        <f>IFERROR((d_DL/(Rad_Spec!AZ60*d_GSF_s*d_Fam*d_Foffset*acf!E60*d_ET_w*(1/24)*d_EF_w*(1/365)))*Rad_Spec!BF60,".")</f>
        <v>29912.683727989028</v>
      </c>
      <c r="P60" s="50">
        <f>IFERROR((d_DL/(Rad_Spec!BA60*d_GSF_s*d_Fam*d_Foffset*acf!F60*d_ET_w*(1/24)*d_EF_w*(1/365)))*Rad_Spec!BF60,".")</f>
        <v>10563.450596512697</v>
      </c>
      <c r="Q60" s="50">
        <f>IFERROR((d_DL/(Rad_Spec!BB60*d_GSF_s*d_Fam*d_Foffset*acf!G60*d_ET_w*(1/24)*d_EF_w*(1/365)))*Rad_Spec!BF60,".")</f>
        <v>6897.7755760810514</v>
      </c>
      <c r="R60" s="50">
        <f>IFERROR((d_DL/(Rad_Spec!AY60*d_GSF_s*d_Fam*d_Foffset*acf!C60*d_ET_w*(1/24)*d_EF_w*(1/365)))*Rad_Spec!BF60,".")</f>
        <v>27607.204816002173</v>
      </c>
    </row>
    <row r="61" spans="1:18">
      <c r="A61" s="48" t="s">
        <v>66</v>
      </c>
      <c r="B61" s="48"/>
      <c r="C61" s="50">
        <f>IFERROR((d_DL/(Rad_Spec!V61*d_IFD_w*d_EF_w))*Rad_Spec!BF61,".")</f>
        <v>3412208.2211106583</v>
      </c>
      <c r="D61" s="50">
        <f>IFERROR((d_DL/(Rad_Spec!AN61*d_IRA_w*(1/d_PEFm_pp)*d_SLF*d_ET_w*d_EF_w))*Rad_Spec!BF61,".")</f>
        <v>121573.63896914052</v>
      </c>
      <c r="E61" s="50">
        <f>IFERROR((d_DL/(Rad_Spec!AN61*d_IRA_w*(1/d_PEF)*d_SLF*d_ET_w*d_EF_w))*Rad_Spec!BF61,".")</f>
        <v>88881599.069722369</v>
      </c>
      <c r="F61" s="50">
        <f>IFERROR((d_DL/(Rad_Spec!AY61*d_GSF_s*d_Fam*d_Foffset*acf!C61*d_ET_w*(1/24)*d_EF_w*(1/365)))*Rad_Spec!BF61,".")</f>
        <v>66722.135664136789</v>
      </c>
      <c r="G61" s="50">
        <f t="shared" si="4"/>
        <v>65394.327920566167</v>
      </c>
      <c r="H61" s="50">
        <f t="shared" si="5"/>
        <v>42542.216377893645</v>
      </c>
      <c r="I61" s="56">
        <f>IFERROR((d_DL/(Rad_Spec!AV61*d_GSF_s*d_Fam*d_Foffset*Fsurf!C61*d_EF_w*(1/365)*d_ET_w*(1/24)))*Rad_Spec!BF61,".")</f>
        <v>10581.866774858087</v>
      </c>
      <c r="J61" s="50">
        <f>IFERROR((d_DL/(Rad_Spec!AZ61*d_GSF_s*d_Fam*d_Foffset*Fsurf!C61*d_EF_w*(1/365)*d_ET_w*(1/24)))*Rad_Spec!BF61,".")</f>
        <v>57774.559977673453</v>
      </c>
      <c r="K61" s="50">
        <f>IFERROR((d_DL/(Rad_Spec!BA61*d_GSF_s*d_Fam*d_Foffset*Fsurf!C61*d_EF_w*(1/365)*d_ET_w*(1/24)))*Rad_Spec!BF61,".")</f>
        <v>20025.445091862912</v>
      </c>
      <c r="L61" s="50">
        <f>IFERROR((d_DL/(Rad_Spec!BB61*d_GSF_s*d_Fam*d_Foffset*Fsurf!C61*d_EF_w*(1/365)*d_ET_w*(1/24)))*Rad_Spec!BF61,".")</f>
        <v>12503.449547406943</v>
      </c>
      <c r="M61" s="50">
        <f>IFERROR((d_DL/(Rad_Spec!AY61*d_GSF_s*d_Fam*d_Foffset*Fsurf!C61*d_EF_w*(1/365)*d_ET_w*(1/24)))*Rad_Spec!BF61,".")</f>
        <v>57370.709943367816</v>
      </c>
      <c r="N61" s="50">
        <f>IFERROR((d_DL/(Rad_Spec!AV61*d_GSF_s*d_Fam*d_Foffset*acf!D61*d_ET_w*(1/24)*d_EF_w*(1/365)))*Rad_Spec!BF61,".")</f>
        <v>12306.711059159954</v>
      </c>
      <c r="O61" s="50">
        <f>IFERROR((d_DL/(Rad_Spec!AZ61*d_GSF_s*d_Fam*d_Foffset*acf!E61*d_ET_w*(1/24)*d_EF_w*(1/365)))*Rad_Spec!BF61,".")</f>
        <v>67191.813254034234</v>
      </c>
      <c r="P61" s="50">
        <f>IFERROR((d_DL/(Rad_Spec!BA61*d_GSF_s*d_Fam*d_Foffset*acf!F61*d_ET_w*(1/24)*d_EF_w*(1/365)))*Rad_Spec!BF61,".")</f>
        <v>23289.592641836563</v>
      </c>
      <c r="Q61" s="50">
        <f>IFERROR((d_DL/(Rad_Spec!BB61*d_GSF_s*d_Fam*d_Foffset*acf!G61*d_ET_w*(1/24)*d_EF_w*(1/365)))*Rad_Spec!BF61,".")</f>
        <v>14541.511823634271</v>
      </c>
      <c r="R61" s="50">
        <f>IFERROR((d_DL/(Rad_Spec!AY61*d_GSF_s*d_Fam*d_Foffset*acf!C61*d_ET_w*(1/24)*d_EF_w*(1/365)))*Rad_Spec!BF61,".")</f>
        <v>66722.135664136789</v>
      </c>
    </row>
    <row r="62" spans="1:18">
      <c r="A62" s="48" t="s">
        <v>67</v>
      </c>
      <c r="B62" s="48"/>
      <c r="C62" s="50" t="str">
        <f>IFERROR((d_DL/(Rad_Spec!V62*d_IFD_w*d_EF_w))*Rad_Spec!BF62,".")</f>
        <v>.</v>
      </c>
      <c r="D62" s="50" t="str">
        <f>IFERROR((d_DL/(Rad_Spec!AN62*d_IRA_w*(1/d_PEFm_pp)*d_SLF*d_ET_w*d_EF_w))*Rad_Spec!BF62,".")</f>
        <v>.</v>
      </c>
      <c r="E62" s="50" t="str">
        <f>IFERROR((d_DL/(Rad_Spec!AN62*d_IRA_w*(1/d_PEF)*d_SLF*d_ET_w*d_EF_w))*Rad_Spec!BF62,".")</f>
        <v>.</v>
      </c>
      <c r="F62" s="50">
        <f>IFERROR((d_DL/(Rad_Spec!AY62*d_GSF_s*d_Fam*d_Foffset*acf!C62*d_ET_w*(1/24)*d_EF_w*(1/365)))*Rad_Spec!BF62,".")</f>
        <v>147737.63867974273</v>
      </c>
      <c r="G62" s="50">
        <f t="shared" si="4"/>
        <v>147737.63867974273</v>
      </c>
      <c r="H62" s="50">
        <f t="shared" si="5"/>
        <v>147737.63867974273</v>
      </c>
      <c r="I62" s="56">
        <f>IFERROR((d_DL/(Rad_Spec!AV62*d_GSF_s*d_Fam*d_Foffset*Fsurf!C62*d_EF_w*(1/365)*d_ET_w*(1/24)))*Rad_Spec!BF62,".")</f>
        <v>23807.07422445367</v>
      </c>
      <c r="J62" s="50">
        <f>IFERROR((d_DL/(Rad_Spec!AZ62*d_GSF_s*d_Fam*d_Foffset*Fsurf!C62*d_EF_w*(1/365)*d_ET_w*(1/24)))*Rad_Spec!BF62,".")</f>
        <v>114640.80685932749</v>
      </c>
      <c r="K62" s="50">
        <f>IFERROR((d_DL/(Rad_Spec!BA62*d_GSF_s*d_Fam*d_Foffset*Fsurf!C62*d_EF_w*(1/365)*d_ET_w*(1/24)))*Rad_Spec!BF62,".")</f>
        <v>40350.97326178589</v>
      </c>
      <c r="L62" s="50">
        <f>IFERROR((d_DL/(Rad_Spec!BB62*d_GSF_s*d_Fam*d_Foffset*Fsurf!C62*d_EF_w*(1/365)*d_ET_w*(1/24)))*Rad_Spec!BF62,".")</f>
        <v>26257.802453441549</v>
      </c>
      <c r="M62" s="50">
        <f>IFERROR((d_DL/(Rad_Spec!AY62*d_GSF_s*d_Fam*d_Foffset*Fsurf!C62*d_EF_w*(1/365)*d_ET_w*(1/24)))*Rad_Spec!BF62,".")</f>
        <v>110803.22900980708</v>
      </c>
      <c r="N62" s="50">
        <f>IFERROR((d_DL/(Rad_Spec!AV62*d_GSF_s*d_Fam*d_Foffset*acf!D62*d_ET_w*(1/24)*d_EF_w*(1/365)))*Rad_Spec!BF62,".")</f>
        <v>31742.765632604889</v>
      </c>
      <c r="O62" s="50">
        <f>IFERROR((d_DL/(Rad_Spec!AZ62*d_GSF_s*d_Fam*d_Foffset*acf!E62*d_ET_w*(1/24)*d_EF_w*(1/365)))*Rad_Spec!BF62,".")</f>
        <v>152854.40914576995</v>
      </c>
      <c r="P62" s="50">
        <f>IFERROR((d_DL/(Rad_Spec!BA62*d_GSF_s*d_Fam*d_Foffset*acf!F62*d_ET_w*(1/24)*d_EF_w*(1/365)))*Rad_Spec!BF62,".")</f>
        <v>53801.297682381184</v>
      </c>
      <c r="Q62" s="50">
        <f>IFERROR((d_DL/(Rad_Spec!BB62*d_GSF_s*d_Fam*d_Foffset*acf!G62*d_ET_w*(1/24)*d_EF_w*(1/365)))*Rad_Spec!BF62,".")</f>
        <v>35010.403271255404</v>
      </c>
      <c r="R62" s="50">
        <f>IFERROR((d_DL/(Rad_Spec!AY62*d_GSF_s*d_Fam*d_Foffset*acf!C62*d_ET_w*(1/24)*d_EF_w*(1/365)))*Rad_Spec!BF62,".")</f>
        <v>147737.63867974273</v>
      </c>
    </row>
    <row r="63" spans="1:18">
      <c r="A63" s="48" t="s">
        <v>68</v>
      </c>
      <c r="B63" s="48"/>
      <c r="C63" s="50">
        <f>IFERROR((d_DL/(Rad_Spec!V63*d_IFD_w*d_EF_w))*Rad_Spec!BF63,".")</f>
        <v>5157.5951046793507</v>
      </c>
      <c r="D63" s="50">
        <f>IFERROR((d_DL/(Rad_Spec!AN63*d_IRA_w*(1/d_PEFm_pp)*d_SLF*d_ET_w*d_EF_w))*Rad_Spec!BF63,".")</f>
        <v>104.88798549651014</v>
      </c>
      <c r="E63" s="50">
        <f>IFERROR((d_DL/(Rad_Spec!AN63*d_IRA_w*(1/d_PEF)*d_SLF*d_ET_w*d_EF_w))*Rad_Spec!BF63,".")</f>
        <v>76682.83974372159</v>
      </c>
      <c r="F63" s="50">
        <f>IFERROR((d_DL/(Rad_Spec!AY63*d_GSF_s*d_Fam*d_Foffset*acf!C63*d_ET_w*(1/24)*d_EF_w*(1/365)))*Rad_Spec!BF63,".")</f>
        <v>423.54536099515479</v>
      </c>
      <c r="G63" s="50">
        <f t="shared" si="4"/>
        <v>389.41541765964701</v>
      </c>
      <c r="H63" s="50">
        <f t="shared" si="5"/>
        <v>82.720570818516791</v>
      </c>
      <c r="I63" s="56">
        <f>IFERROR((d_DL/(Rad_Spec!AV63*d_GSF_s*d_Fam*d_Foffset*Fsurf!C63*d_EF_w*(1/365)*d_ET_w*(1/24)))*Rad_Spec!BF63,".")</f>
        <v>58.139802056459281</v>
      </c>
      <c r="J63" s="50">
        <f>IFERROR((d_DL/(Rad_Spec!AZ63*d_GSF_s*d_Fam*d_Foffset*Fsurf!C63*d_EF_w*(1/365)*d_ET_w*(1/24)))*Rad_Spec!BF63,".")</f>
        <v>367.46368399320585</v>
      </c>
      <c r="K63" s="50">
        <f>IFERROR((d_DL/(Rad_Spec!BA63*d_GSF_s*d_Fam*d_Foffset*Fsurf!C63*d_EF_w*(1/365)*d_ET_w*(1/24)))*Rad_Spec!BF63,".")</f>
        <v>125.01341826572983</v>
      </c>
      <c r="L63" s="50">
        <f>IFERROR((d_DL/(Rad_Spec!BB63*d_GSF_s*d_Fam*d_Foffset*Fsurf!C63*d_EF_w*(1/365)*d_ET_w*(1/24)))*Rad_Spec!BF63,".")</f>
        <v>74.459746493360129</v>
      </c>
      <c r="M63" s="50">
        <f>IFERROR((d_DL/(Rad_Spec!AY63*d_GSF_s*d_Fam*d_Foffset*Fsurf!C63*d_EF_w*(1/365)*d_ET_w*(1/24)))*Rad_Spec!BF63,".")</f>
        <v>377.82815432217194</v>
      </c>
      <c r="N63" s="50">
        <f>IFERROR((d_DL/(Rad_Spec!AV63*d_GSF_s*d_Fam*d_Foffset*acf!D63*d_ET_w*(1/24)*d_EF_w*(1/365)))*Rad_Spec!BF63,".")</f>
        <v>65.174718105290836</v>
      </c>
      <c r="O63" s="50">
        <f>IFERROR((d_DL/(Rad_Spec!AZ63*d_GSF_s*d_Fam*d_Foffset*acf!E63*d_ET_w*(1/24)*d_EF_w*(1/365)))*Rad_Spec!BF63,".")</f>
        <v>411.92678975638376</v>
      </c>
      <c r="P63" s="50">
        <f>IFERROR((d_DL/(Rad_Spec!BA63*d_GSF_s*d_Fam*d_Foffset*acf!F63*d_ET_w*(1/24)*d_EF_w*(1/365)))*Rad_Spec!BF63,".")</f>
        <v>140.14004187588316</v>
      </c>
      <c r="Q63" s="50">
        <f>IFERROR((d_DL/(Rad_Spec!BB63*d_GSF_s*d_Fam*d_Foffset*acf!G63*d_ET_w*(1/24)*d_EF_w*(1/365)))*Rad_Spec!BF63,".")</f>
        <v>83.469375819056694</v>
      </c>
      <c r="R63" s="50">
        <f>IFERROR((d_DL/(Rad_Spec!AY63*d_GSF_s*d_Fam*d_Foffset*acf!C63*d_ET_w*(1/24)*d_EF_w*(1/365)))*Rad_Spec!BF63,".")</f>
        <v>423.54536099515479</v>
      </c>
    </row>
    <row r="64" spans="1:18">
      <c r="A64" s="48" t="s">
        <v>69</v>
      </c>
      <c r="B64" s="48"/>
      <c r="C64" s="50">
        <f>IFERROR((d_DL/(Rad_Spec!V64*d_IFD_w*d_EF_w))*Rad_Spec!BF64,".")</f>
        <v>1924377.5795499936</v>
      </c>
      <c r="D64" s="50">
        <f>IFERROR((d_DL/(Rad_Spec!AN64*d_IRA_w*(1/d_PEFm_pp)*d_SLF*d_ET_w*d_EF_w))*Rad_Spec!BF64,".")</f>
        <v>103136.89324246821</v>
      </c>
      <c r="E64" s="50">
        <f>IFERROR((d_DL/(Rad_Spec!AN64*d_IRA_w*(1/d_PEF)*d_SLF*d_ET_w*d_EF_w))*Rad_Spec!BF64,".")</f>
        <v>75402628.992628098</v>
      </c>
      <c r="F64" s="50">
        <f>IFERROR((d_DL/(Rad_Spec!AY64*d_GSF_s*d_Fam*d_Foffset*acf!C64*d_ET_w*(1/24)*d_EF_w*(1/365)))*Rad_Spec!BF64,".")</f>
        <v>22900.15207440644</v>
      </c>
      <c r="G64" s="50">
        <f t="shared" si="4"/>
        <v>22624.054101062578</v>
      </c>
      <c r="H64" s="50">
        <f t="shared" si="5"/>
        <v>18558.614642161305</v>
      </c>
      <c r="I64" s="56">
        <f>IFERROR((d_DL/(Rad_Spec!AV64*d_GSF_s*d_Fam*d_Foffset*Fsurf!C64*d_EF_w*(1/365)*d_ET_w*(1/24)))*Rad_Spec!BF64,".")</f>
        <v>3791.0703434783877</v>
      </c>
      <c r="J64" s="50">
        <f>IFERROR((d_DL/(Rad_Spec!AZ64*d_GSF_s*d_Fam*d_Foffset*Fsurf!C64*d_EF_w*(1/365)*d_ET_w*(1/24)))*Rad_Spec!BF64,".")</f>
        <v>19475.6947057125</v>
      </c>
      <c r="K64" s="50">
        <f>IFERROR((d_DL/(Rad_Spec!BA64*d_GSF_s*d_Fam*d_Foffset*Fsurf!C64*d_EF_w*(1/365)*d_ET_w*(1/24)))*Rad_Spec!BF64,".")</f>
        <v>6821.8436125778671</v>
      </c>
      <c r="L64" s="50">
        <f>IFERROR((d_DL/(Rad_Spec!BB64*d_GSF_s*d_Fam*d_Foffset*Fsurf!C64*d_EF_w*(1/365)*d_ET_w*(1/24)))*Rad_Spec!BF64,".")</f>
        <v>4356.4053946988497</v>
      </c>
      <c r="M64" s="50">
        <f>IFERROR((d_DL/(Rad_Spec!AY64*d_GSF_s*d_Fam*d_Foffset*Fsurf!C64*d_EF_w*(1/365)*d_ET_w*(1/24)))*Rad_Spec!BF64,".")</f>
        <v>19308.728561894135</v>
      </c>
      <c r="N64" s="50">
        <f>IFERROR((d_DL/(Rad_Spec!AV64*d_GSF_s*d_Fam*d_Foffset*acf!D64*d_ET_w*(1/24)*d_EF_w*(1/365)))*Rad_Spec!BF64,".")</f>
        <v>4496.2094273653684</v>
      </c>
      <c r="O64" s="50">
        <f>IFERROR((d_DL/(Rad_Spec!AZ64*d_GSF_s*d_Fam*d_Foffset*acf!E64*d_ET_w*(1/24)*d_EF_w*(1/365)))*Rad_Spec!BF64,".")</f>
        <v>23098.173920975027</v>
      </c>
      <c r="P64" s="50">
        <f>IFERROR((d_DL/(Rad_Spec!BA64*d_GSF_s*d_Fam*d_Foffset*acf!F64*d_ET_w*(1/24)*d_EF_w*(1/365)))*Rad_Spec!BF64,".")</f>
        <v>8090.7065245173508</v>
      </c>
      <c r="Q64" s="50">
        <f>IFERROR((d_DL/(Rad_Spec!BB64*d_GSF_s*d_Fam*d_Foffset*acf!G64*d_ET_w*(1/24)*d_EF_w*(1/365)))*Rad_Spec!BF64,".")</f>
        <v>5166.6967981128346</v>
      </c>
      <c r="R64" s="50">
        <f>IFERROR((d_DL/(Rad_Spec!AY64*d_GSF_s*d_Fam*d_Foffset*acf!C64*d_ET_w*(1/24)*d_EF_w*(1/365)))*Rad_Spec!BF64,".")</f>
        <v>22900.15207440644</v>
      </c>
    </row>
    <row r="65" spans="1:18">
      <c r="A65" s="48" t="s">
        <v>70</v>
      </c>
      <c r="B65" s="48"/>
      <c r="C65" s="50" t="str">
        <f>IFERROR((d_DL/(Rad_Spec!V65*d_IFD_w*d_EF_w))*Rad_Spec!BF65,".")</f>
        <v>.</v>
      </c>
      <c r="D65" s="50" t="str">
        <f>IFERROR((d_DL/(Rad_Spec!AN65*d_IRA_w*(1/d_PEFm_pp)*d_SLF*d_ET_w*d_EF_w))*Rad_Spec!BF65,".")</f>
        <v>.</v>
      </c>
      <c r="E65" s="50" t="str">
        <f>IFERROR((d_DL/(Rad_Spec!AN65*d_IRA_w*(1/d_PEF)*d_SLF*d_ET_w*d_EF_w))*Rad_Spec!BF65,".")</f>
        <v>.</v>
      </c>
      <c r="F65" s="50">
        <f>IFERROR((d_DL/(Rad_Spec!AY65*d_GSF_s*d_Fam*d_Foffset*acf!C65*d_ET_w*(1/24)*d_EF_w*(1/365)))*Rad_Spec!BF65,".")</f>
        <v>305822.87123232521</v>
      </c>
      <c r="G65" s="50">
        <f t="shared" si="4"/>
        <v>305822.87123232521</v>
      </c>
      <c r="H65" s="50">
        <f t="shared" si="5"/>
        <v>305822.87123232521</v>
      </c>
      <c r="I65" s="56" t="str">
        <f>IFERROR((d_DL/(Rad_Spec!AV65*d_GSF_s*d_Fam*d_Foffset*Fsurf!C65*d_EF_w*(1/365)*d_ET_w*(1/24)))*Rad_Spec!BF65,".")</f>
        <v>.</v>
      </c>
      <c r="J65" s="50" t="str">
        <f>IFERROR((d_DL/(Rad_Spec!AZ65*d_GSF_s*d_Fam*d_Foffset*Fsurf!C65*d_EF_w*(1/365)*d_ET_w*(1/24)))*Rad_Spec!BF65,".")</f>
        <v>.</v>
      </c>
      <c r="K65" s="50" t="str">
        <f>IFERROR((d_DL/(Rad_Spec!BA65*d_GSF_s*d_Fam*d_Foffset*Fsurf!C65*d_EF_w*(1/365)*d_ET_w*(1/24)))*Rad_Spec!BF65,".")</f>
        <v>.</v>
      </c>
      <c r="L65" s="50" t="str">
        <f>IFERROR((d_DL/(Rad_Spec!BB65*d_GSF_s*d_Fam*d_Foffset*Fsurf!C65*d_EF_w*(1/365)*d_ET_w*(1/24)))*Rad_Spec!BF65,".")</f>
        <v>.</v>
      </c>
      <c r="M65" s="50" t="str">
        <f>IFERROR((d_DL/(Rad_Spec!AY65*d_GSF_s*d_Fam*d_Foffset*Fsurf!C65*d_EF_w*(1/365)*d_ET_w*(1/24)))*Rad_Spec!BF65,".")</f>
        <v>.</v>
      </c>
      <c r="N65" s="50">
        <f>IFERROR((d_DL/(Rad_Spec!AV65*d_GSF_s*d_Fam*d_Foffset*acf!D65*d_ET_w*(1/24)*d_EF_w*(1/365)))*Rad_Spec!BF65,".")</f>
        <v>70263.675913455474</v>
      </c>
      <c r="O65" s="50">
        <f>IFERROR((d_DL/(Rad_Spec!AZ65*d_GSF_s*d_Fam*d_Foffset*acf!E65*d_ET_w*(1/24)*d_EF_w*(1/365)))*Rad_Spec!BF65,".")</f>
        <v>317965.36884886492</v>
      </c>
      <c r="P65" s="50">
        <f>IFERROR((d_DL/(Rad_Spec!BA65*d_GSF_s*d_Fam*d_Foffset*acf!F65*d_ET_w*(1/24)*d_EF_w*(1/365)))*Rad_Spec!BF65,".")</f>
        <v>114178.47335936513</v>
      </c>
      <c r="Q65" s="50">
        <f>IFERROR((d_DL/(Rad_Spec!BB65*d_GSF_s*d_Fam*d_Foffset*acf!G65*d_ET_w*(1/24)*d_EF_w*(1/365)))*Rad_Spec!BF65,".")</f>
        <v>76118.982239576755</v>
      </c>
      <c r="R65" s="50">
        <f>IFERROR((d_DL/(Rad_Spec!AY65*d_GSF_s*d_Fam*d_Foffset*acf!C65*d_ET_w*(1/24)*d_EF_w*(1/365)))*Rad_Spec!BF65,".")</f>
        <v>305822.87123232521</v>
      </c>
    </row>
    <row r="66" spans="1:18">
      <c r="A66" s="48" t="s">
        <v>71</v>
      </c>
      <c r="B66" s="48"/>
      <c r="C66" s="50" t="str">
        <f>IFERROR((d_DL/(Rad_Spec!V66*d_IFD_w*d_EF_w))*Rad_Spec!BF66,".")</f>
        <v>.</v>
      </c>
      <c r="D66" s="50" t="str">
        <f>IFERROR((d_DL/(Rad_Spec!AN66*d_IRA_w*(1/d_PEFm_pp)*d_SLF*d_ET_w*d_EF_w))*Rad_Spec!BF66,".")</f>
        <v>.</v>
      </c>
      <c r="E66" s="50" t="str">
        <f>IFERROR((d_DL/(Rad_Spec!AN66*d_IRA_w*(1/d_PEF)*d_SLF*d_ET_w*d_EF_w))*Rad_Spec!BF66,".")</f>
        <v>.</v>
      </c>
      <c r="F66" s="50">
        <f>IFERROR((d_DL/(Rad_Spec!AY66*d_GSF_s*d_Fam*d_Foffset*acf!C66*d_ET_w*(1/24)*d_EF_w*(1/365)))*Rad_Spec!BF66,".")</f>
        <v>656532.71894657798</v>
      </c>
      <c r="G66" s="50">
        <f t="shared" si="4"/>
        <v>656532.71894657798</v>
      </c>
      <c r="H66" s="50">
        <f t="shared" si="5"/>
        <v>656532.71894657798</v>
      </c>
      <c r="I66" s="56" t="str">
        <f>IFERROR((d_DL/(Rad_Spec!AV66*d_GSF_s*d_Fam*d_Foffset*Fsurf!C66*d_EF_w*(1/365)*d_ET_w*(1/24)))*Rad_Spec!BF66,".")</f>
        <v>.</v>
      </c>
      <c r="J66" s="50" t="str">
        <f>IFERROR((d_DL/(Rad_Spec!AZ66*d_GSF_s*d_Fam*d_Foffset*Fsurf!C66*d_EF_w*(1/365)*d_ET_w*(1/24)))*Rad_Spec!BF66,".")</f>
        <v>.</v>
      </c>
      <c r="K66" s="50" t="str">
        <f>IFERROR((d_DL/(Rad_Spec!BA66*d_GSF_s*d_Fam*d_Foffset*Fsurf!C66*d_EF_w*(1/365)*d_ET_w*(1/24)))*Rad_Spec!BF66,".")</f>
        <v>.</v>
      </c>
      <c r="L66" s="50" t="str">
        <f>IFERROR((d_DL/(Rad_Spec!BB66*d_GSF_s*d_Fam*d_Foffset*Fsurf!C66*d_EF_w*(1/365)*d_ET_w*(1/24)))*Rad_Spec!BF66,".")</f>
        <v>.</v>
      </c>
      <c r="M66" s="50" t="str">
        <f>IFERROR((d_DL/(Rad_Spec!AY66*d_GSF_s*d_Fam*d_Foffset*Fsurf!C66*d_EF_w*(1/365)*d_ET_w*(1/24)))*Rad_Spec!BF66,".")</f>
        <v>.</v>
      </c>
      <c r="N66" s="50">
        <f>IFERROR((d_DL/(Rad_Spec!AV66*d_GSF_s*d_Fam*d_Foffset*acf!D66*d_ET_w*(1/24)*d_EF_w*(1/365)))*Rad_Spec!BF66,".")</f>
        <v>156943.47104414928</v>
      </c>
      <c r="O66" s="50">
        <f>IFERROR((d_DL/(Rad_Spec!AZ66*d_GSF_s*d_Fam*d_Foffset*acf!E66*d_ET_w*(1/24)*d_EF_w*(1/365)))*Rad_Spec!BF66,".")</f>
        <v>747570.97154165793</v>
      </c>
      <c r="P66" s="50">
        <f>IFERROR((d_DL/(Rad_Spec!BA66*d_GSF_s*d_Fam*d_Foffset*acf!F66*d_ET_w*(1/24)*d_EF_w*(1/365)))*Rad_Spec!BF66,".")</f>
        <v>265977.8825064004</v>
      </c>
      <c r="Q66" s="50">
        <f>IFERROR((d_DL/(Rad_Spec!BB66*d_GSF_s*d_Fam*d_Foffset*acf!G66*d_ET_w*(1/24)*d_EF_w*(1/365)))*Rad_Spec!BF66,".")</f>
        <v>173067.80026101391</v>
      </c>
      <c r="R66" s="50">
        <f>IFERROR((d_DL/(Rad_Spec!AY66*d_GSF_s*d_Fam*d_Foffset*acf!C66*d_ET_w*(1/24)*d_EF_w*(1/365)))*Rad_Spec!BF66,".")</f>
        <v>656532.71894657798</v>
      </c>
    </row>
    <row r="67" spans="1:18">
      <c r="A67" s="48" t="s">
        <v>72</v>
      </c>
      <c r="B67" s="48"/>
      <c r="C67" s="50">
        <f>IFERROR((d_DL/(Rad_Spec!V67*d_IFD_w*d_EF_w))*Rad_Spec!BF67,".")</f>
        <v>263.67190546295001</v>
      </c>
      <c r="D67" s="50">
        <f>IFERROR((d_DL/(Rad_Spec!AN67*d_IRA_w*(1/d_PEFm_pp)*d_SLF*d_ET_w*d_EF_w))*Rad_Spec!BF67,".")</f>
        <v>4.2972090480939196</v>
      </c>
      <c r="E67" s="50">
        <f>IFERROR((d_DL/(Rad_Spec!AN67*d_IRA_w*(1/d_PEF)*d_SLF*d_ET_w*d_EF_w))*Rad_Spec!BF67,".")</f>
        <v>3141.6581338691103</v>
      </c>
      <c r="F67" s="50">
        <f>IFERROR((d_DL/(Rad_Spec!AY67*d_GSF_s*d_Fam*d_Foffset*acf!C67*d_ET_w*(1/24)*d_EF_w*(1/365)))*Rad_Spec!BF67,".")</f>
        <v>96.897715955252991</v>
      </c>
      <c r="G67" s="50">
        <f t="shared" si="4"/>
        <v>69.294997727627958</v>
      </c>
      <c r="H67" s="50">
        <f t="shared" si="5"/>
        <v>4.0515037811322374</v>
      </c>
      <c r="I67" s="56">
        <f>IFERROR((d_DL/(Rad_Spec!AV67*d_GSF_s*d_Fam*d_Foffset*Fsurf!C67*d_EF_w*(1/365)*d_ET_w*(1/24)))*Rad_Spec!BF67,".")</f>
        <v>15.887588954205274</v>
      </c>
      <c r="J67" s="50">
        <f>IFERROR((d_DL/(Rad_Spec!AZ67*d_GSF_s*d_Fam*d_Foffset*Fsurf!C67*d_EF_w*(1/365)*d_ET_w*(1/24)))*Rad_Spec!BF67,".")</f>
        <v>80.054938516820741</v>
      </c>
      <c r="K67" s="50">
        <f>IFERROR((d_DL/(Rad_Spec!BA67*d_GSF_s*d_Fam*d_Foffset*Fsurf!C67*d_EF_w*(1/365)*d_ET_w*(1/24)))*Rad_Spec!BF67,".")</f>
        <v>28.046458051811342</v>
      </c>
      <c r="L67" s="50">
        <f>IFERROR((d_DL/(Rad_Spec!BB67*d_GSF_s*d_Fam*d_Foffset*Fsurf!C67*d_EF_w*(1/365)*d_ET_w*(1/24)))*Rad_Spec!BF67,".")</f>
        <v>18.003621544175843</v>
      </c>
      <c r="M67" s="50">
        <f>IFERROR((d_DL/(Rad_Spec!AY67*d_GSF_s*d_Fam*d_Foffset*Fsurf!C67*d_EF_w*(1/365)*d_ET_w*(1/24)))*Rad_Spec!BF67,".")</f>
        <v>81.839287124369065</v>
      </c>
      <c r="N67" s="50">
        <f>IFERROR((d_DL/(Rad_Spec!AV67*d_GSF_s*d_Fam*d_Foffset*acf!D67*d_ET_w*(1/24)*d_EF_w*(1/365)))*Rad_Spec!BF67,".")</f>
        <v>18.810905321779043</v>
      </c>
      <c r="O67" s="50">
        <f>IFERROR((d_DL/(Rad_Spec!AZ67*d_GSF_s*d_Fam*d_Foffset*acf!E67*d_ET_w*(1/24)*d_EF_w*(1/365)))*Rad_Spec!BF67,".")</f>
        <v>94.785047203915752</v>
      </c>
      <c r="P67" s="50">
        <f>IFERROR((d_DL/(Rad_Spec!BA67*d_GSF_s*d_Fam*d_Foffset*acf!F67*d_ET_w*(1/24)*d_EF_w*(1/365)))*Rad_Spec!BF67,".")</f>
        <v>33.20700633334463</v>
      </c>
      <c r="Q67" s="50">
        <f>IFERROR((d_DL/(Rad_Spec!BB67*d_GSF_s*d_Fam*d_Foffset*acf!G67*d_ET_w*(1/24)*d_EF_w*(1/365)))*Rad_Spec!BF67,".")</f>
        <v>21.316287908304194</v>
      </c>
      <c r="R67" s="50">
        <f>IFERROR((d_DL/(Rad_Spec!AY67*d_GSF_s*d_Fam*d_Foffset*acf!C67*d_ET_w*(1/24)*d_EF_w*(1/365)))*Rad_Spec!BF67,".")</f>
        <v>96.897715955252991</v>
      </c>
    </row>
    <row r="68" spans="1:18">
      <c r="A68" s="48" t="s">
        <v>73</v>
      </c>
      <c r="B68" s="48"/>
      <c r="C68" s="50">
        <f>IFERROR((d_DL/(Rad_Spec!V68*d_IFD_w*d_EF_w))*Rad_Spec!BF68,".")</f>
        <v>490.84356359898152</v>
      </c>
      <c r="D68" s="50">
        <f>IFERROR((d_DL/(Rad_Spec!AN68*d_IRA_w*(1/d_PEFm_pp)*d_SLF*d_ET_w*d_EF_w))*Rad_Spec!BF68,".")</f>
        <v>16.251959599210746</v>
      </c>
      <c r="E68" s="50">
        <f>IFERROR((d_DL/(Rad_Spec!AN68*d_IRA_w*(1/d_PEF)*d_SLF*d_ET_w*d_EF_w))*Rad_Spec!BF68,".")</f>
        <v>11881.688904294771</v>
      </c>
      <c r="F68" s="50">
        <f>IFERROR((d_DL/(Rad_Spec!AY68*d_GSF_s*d_Fam*d_Foffset*acf!C68*d_ET_w*(1/24)*d_EF_w*(1/365)))*Rad_Spec!BF68,".")</f>
        <v>215.60932189674705</v>
      </c>
      <c r="G68" s="50">
        <f t="shared" si="4"/>
        <v>147.94014453740641</v>
      </c>
      <c r="H68" s="50">
        <f t="shared" si="5"/>
        <v>14.661387449091682</v>
      </c>
      <c r="I68" s="56">
        <f>IFERROR((d_DL/(Rad_Spec!AV68*d_GSF_s*d_Fam*d_Foffset*Fsurf!C68*d_EF_w*(1/365)*d_ET_w*(1/24)))*Rad_Spec!BF68,".")</f>
        <v>32.106659580320354</v>
      </c>
      <c r="J68" s="50">
        <f>IFERROR((d_DL/(Rad_Spec!AZ68*d_GSF_s*d_Fam*d_Foffset*Fsurf!C68*d_EF_w*(1/365)*d_ET_w*(1/24)))*Rad_Spec!BF68,".")</f>
        <v>179.37523427502921</v>
      </c>
      <c r="K68" s="50">
        <f>IFERROR((d_DL/(Rad_Spec!BA68*d_GSF_s*d_Fam*d_Foffset*Fsurf!C68*d_EF_w*(1/365)*d_ET_w*(1/24)))*Rad_Spec!BF68,".")</f>
        <v>62.293899294425877</v>
      </c>
      <c r="L68" s="50">
        <f>IFERROR((d_DL/(Rad_Spec!BB68*d_GSF_s*d_Fam*d_Foffset*Fsurf!C68*d_EF_w*(1/365)*d_ET_w*(1/24)))*Rad_Spec!BF68,".")</f>
        <v>38.592853434930532</v>
      </c>
      <c r="M68" s="50">
        <f>IFERROR((d_DL/(Rad_Spec!AY68*d_GSF_s*d_Fam*d_Foffset*Fsurf!C68*d_EF_w*(1/365)*d_ET_w*(1/24)))*Rad_Spec!BF68,".")</f>
        <v>183.34126011628149</v>
      </c>
      <c r="N68" s="50">
        <f>IFERROR((d_DL/(Rad_Spec!AV68*d_GSF_s*d_Fam*d_Foffset*acf!D68*d_ET_w*(1/24)*d_EF_w*(1/365)))*Rad_Spec!BF68,".")</f>
        <v>37.757431666456739</v>
      </c>
      <c r="O68" s="50">
        <f>IFERROR((d_DL/(Rad_Spec!AZ68*d_GSF_s*d_Fam*d_Foffset*acf!E68*d_ET_w*(1/24)*d_EF_w*(1/365)))*Rad_Spec!BF68,".")</f>
        <v>210.94527550743436</v>
      </c>
      <c r="P68" s="50">
        <f>IFERROR((d_DL/(Rad_Spec!BA68*d_GSF_s*d_Fam*d_Foffset*acf!F68*d_ET_w*(1/24)*d_EF_w*(1/365)))*Rad_Spec!BF68,".")</f>
        <v>73.257625570244841</v>
      </c>
      <c r="Q68" s="50">
        <f>IFERROR((d_DL/(Rad_Spec!BB68*d_GSF_s*d_Fam*d_Foffset*acf!G68*d_ET_w*(1/24)*d_EF_w*(1/365)))*Rad_Spec!BF68,".")</f>
        <v>45.38519563947829</v>
      </c>
      <c r="R68" s="50">
        <f>IFERROR((d_DL/(Rad_Spec!AY68*d_GSF_s*d_Fam*d_Foffset*acf!C68*d_ET_w*(1/24)*d_EF_w*(1/365)))*Rad_Spec!BF68,".")</f>
        <v>215.60932189674705</v>
      </c>
    </row>
    <row r="69" spans="1:18">
      <c r="A69" s="51" t="s">
        <v>74</v>
      </c>
      <c r="B69" s="48" t="s">
        <v>7</v>
      </c>
      <c r="C69" s="50">
        <f>IFERROR((d_DL/(Rad_Spec!V69*d_IFD_w*d_EF_w))*Rad_Spec!BF69,".")</f>
        <v>5.1548791519523719E-2</v>
      </c>
      <c r="D69" s="50">
        <f>IFERROR((d_DL/(Rad_Spec!AN69*d_IRA_w*(1/d_PEFm_pp)*d_SLF*d_ET_w*d_EF_w))*Rad_Spec!BF69,".")</f>
        <v>1.1958839728326031E-5</v>
      </c>
      <c r="E69" s="50">
        <f>IFERROR((d_DL/(Rad_Spec!AN69*d_IRA_w*(1/d_PEF)*d_SLF*d_ET_w*d_EF_w))*Rad_Spec!BF69,".")</f>
        <v>8.7430203380022779E-3</v>
      </c>
      <c r="F69" s="50">
        <f>IFERROR((d_DL/(Rad_Spec!AY69*d_GSF_s*d_Fam*d_Foffset*acf!C69*d_ET_w*(1/24)*d_EF_w*(1/365)))*Rad_Spec!BF69,".")</f>
        <v>153.55707931890785</v>
      </c>
      <c r="G69" s="50">
        <f t="shared" si="4"/>
        <v>7.4748159009132677E-3</v>
      </c>
      <c r="H69" s="50">
        <f t="shared" si="5"/>
        <v>1.1956065101406083E-5</v>
      </c>
      <c r="I69" s="56">
        <f>IFERROR((d_DL/(Rad_Spec!AV69*d_GSF_s*d_Fam*d_Foffset*Fsurf!C69*d_EF_w*(1/365)*d_ET_w*(1/24)))*Rad_Spec!BF69,".")</f>
        <v>46.719231336384752</v>
      </c>
      <c r="J69" s="50">
        <f>IFERROR((d_DL/(Rad_Spec!AZ69*d_GSF_s*d_Fam*d_Foffset*Fsurf!C69*d_EF_w*(1/365)*d_ET_w*(1/24)))*Rad_Spec!BF69,".")</f>
        <v>139.76836708135107</v>
      </c>
      <c r="K69" s="50">
        <f>IFERROR((d_DL/(Rad_Spec!BA69*d_GSF_s*d_Fam*d_Foffset*Fsurf!C69*d_EF_w*(1/365)*d_ET_w*(1/24)))*Rad_Spec!BF69,".")</f>
        <v>58.644070104063374</v>
      </c>
      <c r="L69" s="50">
        <f>IFERROR((d_DL/(Rad_Spec!BB69*d_GSF_s*d_Fam*d_Foffset*Fsurf!C69*d_EF_w*(1/365)*d_ET_w*(1/24)))*Rad_Spec!BF69,".")</f>
        <v>46.849731982575776</v>
      </c>
      <c r="M69" s="50">
        <f>IFERROR((d_DL/(Rad_Spec!AY69*d_GSF_s*d_Fam*d_Foffset*Fsurf!C69*d_EF_w*(1/365)*d_ET_w*(1/24)))*Rad_Spec!BF69,".")</f>
        <v>109.84054314657216</v>
      </c>
      <c r="N69" s="50">
        <f>IFERROR((d_DL/(Rad_Spec!AV69*d_GSF_s*d_Fam*d_Foffset*acf!D69*d_ET_w*(1/24)*d_EF_w*(1/365)))*Rad_Spec!BF69,".")</f>
        <v>65.313485408265876</v>
      </c>
      <c r="O69" s="50">
        <f>IFERROR((d_DL/(Rad_Spec!AZ69*d_GSF_s*d_Fam*d_Foffset*acf!E69*d_ET_w*(1/24)*d_EF_w*(1/365)))*Rad_Spec!BF69,".")</f>
        <v>195.39617717972877</v>
      </c>
      <c r="P69" s="50">
        <f>IFERROR((d_DL/(Rad_Spec!BA69*d_GSF_s*d_Fam*d_Foffset*acf!F69*d_ET_w*(1/24)*d_EF_w*(1/365)))*Rad_Spec!BF69,".")</f>
        <v>81.984410005480612</v>
      </c>
      <c r="Q69" s="50">
        <f>IFERROR((d_DL/(Rad_Spec!BB69*d_GSF_s*d_Fam*d_Foffset*acf!G69*d_ET_w*(1/24)*d_EF_w*(1/365)))*Rad_Spec!BF69,".")</f>
        <v>65.495925311640931</v>
      </c>
      <c r="R69" s="50">
        <f>IFERROR((d_DL/(Rad_Spec!AY69*d_GSF_s*d_Fam*d_Foffset*acf!C69*d_ET_w*(1/24)*d_EF_w*(1/365)))*Rad_Spec!BF69,".")</f>
        <v>153.55707931890785</v>
      </c>
    </row>
    <row r="70" spans="1:18">
      <c r="A70" s="48" t="s">
        <v>75</v>
      </c>
      <c r="B70" s="48"/>
      <c r="C70" s="50" t="str">
        <f>IFERROR((d_DL/(Rad_Spec!V70*d_IFD_w*d_EF_w))*Rad_Spec!BF70,".")</f>
        <v>.</v>
      </c>
      <c r="D70" s="50" t="str">
        <f>IFERROR((d_DL/(Rad_Spec!AN70*d_IRA_w*(1/d_PEFm_pp)*d_SLF*d_ET_w*d_EF_w))*Rad_Spec!BF70,".")</f>
        <v>.</v>
      </c>
      <c r="E70" s="50" t="str">
        <f>IFERROR((d_DL/(Rad_Spec!AN70*d_IRA_w*(1/d_PEF)*d_SLF*d_ET_w*d_EF_w))*Rad_Spec!BF70,".")</f>
        <v>.</v>
      </c>
      <c r="F70" s="50">
        <f>IFERROR((d_DL/(Rad_Spec!AY70*d_GSF_s*d_Fam*d_Foffset*acf!C70*d_ET_w*(1/24)*d_EF_w*(1/365)))*Rad_Spec!BF70,".")</f>
        <v>695600.3831257089</v>
      </c>
      <c r="G70" s="50">
        <f t="shared" si="4"/>
        <v>695600.3831257089</v>
      </c>
      <c r="H70" s="50">
        <f t="shared" si="5"/>
        <v>695600.3831257089</v>
      </c>
      <c r="I70" s="56">
        <f>IFERROR((d_DL/(Rad_Spec!AV70*d_GSF_s*d_Fam*d_Foffset*Fsurf!C70*d_EF_w*(1/365)*d_ET_w*(1/24)))*Rad_Spec!BF70,".")</f>
        <v>116058.2445415439</v>
      </c>
      <c r="J70" s="50">
        <f>IFERROR((d_DL/(Rad_Spec!AZ70*d_GSF_s*d_Fam*d_Foffset*Fsurf!C70*d_EF_w*(1/365)*d_ET_w*(1/24)))*Rad_Spec!BF70,".")</f>
        <v>556266.42686313239</v>
      </c>
      <c r="K70" s="50">
        <f>IFERROR((d_DL/(Rad_Spec!BA70*d_GSF_s*d_Fam*d_Foffset*Fsurf!C70*d_EF_w*(1/365)*d_ET_w*(1/24)))*Rad_Spec!BF70,".")</f>
        <v>196255.79554497026</v>
      </c>
      <c r="L70" s="50">
        <f>IFERROR((d_DL/(Rad_Spec!BB70*d_GSF_s*d_Fam*d_Foffset*Fsurf!C70*d_EF_w*(1/365)*d_ET_w*(1/24)))*Rad_Spec!BF70,".")</f>
        <v>127961.65423811247</v>
      </c>
      <c r="M70" s="50">
        <f>IFERROR((d_DL/(Rad_Spec!AY70*d_GSF_s*d_Fam*d_Foffset*Fsurf!C70*d_EF_w*(1/365)*d_ET_w*(1/24)))*Rad_Spec!BF70,".")</f>
        <v>521700.28734428162</v>
      </c>
      <c r="N70" s="50">
        <f>IFERROR((d_DL/(Rad_Spec!AV70*d_GSF_s*d_Fam*d_Foffset*acf!D70*d_ET_w*(1/24)*d_EF_w*(1/365)))*Rad_Spec!BF70,".")</f>
        <v>154744.32605539184</v>
      </c>
      <c r="O70" s="50">
        <f>IFERROR((d_DL/(Rad_Spec!AZ70*d_GSF_s*d_Fam*d_Foffset*acf!E70*d_ET_w*(1/24)*d_EF_w*(1/365)))*Rad_Spec!BF70,".")</f>
        <v>741688.56915084319</v>
      </c>
      <c r="P70" s="50">
        <f>IFERROR((d_DL/(Rad_Spec!BA70*d_GSF_s*d_Fam*d_Foffset*acf!F70*d_ET_w*(1/24)*d_EF_w*(1/365)))*Rad_Spec!BF70,".")</f>
        <v>261674.39405996038</v>
      </c>
      <c r="Q70" s="50">
        <f>IFERROR((d_DL/(Rad_Spec!BB70*d_GSF_s*d_Fam*d_Foffset*acf!G70*d_ET_w*(1/24)*d_EF_w*(1/365)))*Rad_Spec!BF70,".")</f>
        <v>170615.53898415001</v>
      </c>
      <c r="R70" s="50">
        <f>IFERROR((d_DL/(Rad_Spec!AY70*d_GSF_s*d_Fam*d_Foffset*acf!C70*d_ET_w*(1/24)*d_EF_w*(1/365)))*Rad_Spec!BF70,".")</f>
        <v>695600.3831257089</v>
      </c>
    </row>
    <row r="71" spans="1:18">
      <c r="A71" s="48" t="s">
        <v>76</v>
      </c>
      <c r="B71" s="48"/>
      <c r="C71" s="50">
        <f>IFERROR((d_DL/(Rad_Spec!V71*d_IFD_w*d_EF_w))*Rad_Spec!BF71,".")</f>
        <v>5023881.4529887186</v>
      </c>
      <c r="D71" s="50">
        <f>IFERROR((d_DL/(Rad_Spec!AN71*d_IRA_w*(1/d_PEFm_pp)*d_SLF*d_ET_w*d_EF_w))*Rad_Spec!BF71,".")</f>
        <v>144223.61776108085</v>
      </c>
      <c r="E71" s="50">
        <f>IFERROR((d_DL/(Rad_Spec!AN71*d_IRA_w*(1/d_PEF)*d_SLF*d_ET_w*d_EF_w))*Rad_Spec!BF71,".")</f>
        <v>105440833.05328326</v>
      </c>
      <c r="F71" s="50">
        <f>IFERROR((d_DL/(Rad_Spec!AY71*d_GSF_s*d_Fam*d_Foffset*acf!C71*d_ET_w*(1/24)*d_EF_w*(1/365)))*Rad_Spec!BF71,".")</f>
        <v>566750.2337517644</v>
      </c>
      <c r="G71" s="50">
        <f t="shared" ref="G71:G134" si="6">(IF(AND(C71&lt;&gt;".",E71&lt;&gt;".",F71&lt;&gt;"."),1/((1/C71)+(1/E71)+(1/F71)),IF(AND(C71&lt;&gt;".",E71&lt;&gt;".",F71="."), 1/((1/C71)+(1/E71)),IF(AND(C71&lt;&gt;".",E71=".",F71&lt;&gt;"."),1/((1/C71)+(1/F71)),IF(AND(C71=".",E71&lt;&gt;".",F71&lt;&gt;"."),1/((1/E71)+(1/F71)),IF(AND(C71&lt;&gt;".",E71=".",F71="."),1/(1/C71),IF(AND(C71=".",E71&lt;&gt;".",F71="."),1/(1/E71),IF(AND(C71=".",E71=".",F71&lt;&gt;"."),1/(1/F71),IF(AND(C71=".",E71=".",F71="."),".")))))))))</f>
        <v>506847.77912793565</v>
      </c>
      <c r="H71" s="50">
        <f t="shared" ref="H71:H134" si="7">(IF(AND(C71&lt;&gt;".",D71&lt;&gt;".",F71&lt;&gt;"."),1/((1/C71)+(1/D71)+(1/F71)),IF(AND(C71&lt;&gt;".",D71&lt;&gt;".",F71="."), 1/((1/C71)+(1/D71)),IF(AND(C71&lt;&gt;".",D71=".",F71&lt;&gt;"."),1/((1/C71)+(1/F71)),IF(AND(C71=".",D71&lt;&gt;".",F71&lt;&gt;"."),1/((1/D71)+(1/F71)),IF(AND(C71&lt;&gt;".",D71=".",F71="."),1/(1/C71),IF(AND(C71=".",D71&lt;&gt;".",F71="."),1/(1/D71),IF(AND(C71=".",D71=".",F71&lt;&gt;"."),1/(1/F71),IF(AND(C71=".",D71=".",F71="."),".")))))))))</f>
        <v>112395.26334262641</v>
      </c>
      <c r="I71" s="56">
        <f>IFERROR((d_DL/(Rad_Spec!AV71*d_GSF_s*d_Fam*d_Foffset*Fsurf!C71*d_EF_w*(1/365)*d_ET_w*(1/24)))*Rad_Spec!BF71,".")</f>
        <v>115400.11003219777</v>
      </c>
      <c r="J71" s="50">
        <f>IFERROR((d_DL/(Rad_Spec!AZ71*d_GSF_s*d_Fam*d_Foffset*Fsurf!C71*d_EF_w*(1/365)*d_ET_w*(1/24)))*Rad_Spec!BF71,".")</f>
        <v>442337.36148354004</v>
      </c>
      <c r="K71" s="50">
        <f>IFERROR((d_DL/(Rad_Spec!BA71*d_GSF_s*d_Fam*d_Foffset*Fsurf!C71*d_EF_w*(1/365)*d_ET_w*(1/24)))*Rad_Spec!BF71,".")</f>
        <v>175578.08152138066</v>
      </c>
      <c r="L71" s="50">
        <f>IFERROR((d_DL/(Rad_Spec!BB71*d_GSF_s*d_Fam*d_Foffset*Fsurf!C71*d_EF_w*(1/365)*d_ET_w*(1/24)))*Rad_Spec!BF71,".")</f>
        <v>124431.42299123932</v>
      </c>
      <c r="M71" s="50">
        <f>IFERROR((d_DL/(Rad_Spec!AY71*d_GSF_s*d_Fam*d_Foffset*Fsurf!C71*d_EF_w*(1/365)*d_ET_w*(1/24)))*Rad_Spec!BF71,".")</f>
        <v>408321.49405746721</v>
      </c>
      <c r="N71" s="50">
        <f>IFERROR((d_DL/(Rad_Spec!AV71*d_GSF_s*d_Fam*d_Foffset*acf!D71*d_ET_w*(1/24)*d_EF_w*(1/365)))*Rad_Spec!BF71,".")</f>
        <v>160175.35272469046</v>
      </c>
      <c r="O71" s="50">
        <f>IFERROR((d_DL/(Rad_Spec!AZ71*d_GSF_s*d_Fam*d_Foffset*acf!E71*d_ET_w*(1/24)*d_EF_w*(1/365)))*Rad_Spec!BF71,".")</f>
        <v>613964.25773915357</v>
      </c>
      <c r="P71" s="50">
        <f>IFERROR((d_DL/(Rad_Spec!BA71*d_GSF_s*d_Fam*d_Foffset*acf!F71*d_ET_w*(1/24)*d_EF_w*(1/365)))*Rad_Spec!BF71,".")</f>
        <v>243702.37715167634</v>
      </c>
      <c r="Q71" s="50">
        <f>IFERROR((d_DL/(Rad_Spec!BB71*d_GSF_s*d_Fam*d_Foffset*acf!G71*d_ET_w*(1/24)*d_EF_w*(1/365)))*Rad_Spec!BF71,".")</f>
        <v>172710.81511184011</v>
      </c>
      <c r="R71" s="50">
        <f>IFERROR((d_DL/(Rad_Spec!AY71*d_GSF_s*d_Fam*d_Foffset*acf!C71*d_ET_w*(1/24)*d_EF_w*(1/365)))*Rad_Spec!BF71,".")</f>
        <v>566750.2337517644</v>
      </c>
    </row>
    <row r="72" spans="1:18">
      <c r="A72" s="48" t="s">
        <v>77</v>
      </c>
      <c r="B72" s="48"/>
      <c r="C72" s="50">
        <f>IFERROR((d_DL/(Rad_Spec!V72*d_IFD_w*d_EF_w))*Rad_Spec!BF72,".")</f>
        <v>224.73756689458139</v>
      </c>
      <c r="D72" s="50">
        <f>IFERROR((d_DL/(Rad_Spec!AN72*d_IRA_w*(1/d_PEFm_pp)*d_SLF*d_ET_w*d_EF_w))*Rad_Spec!BF72,".")</f>
        <v>0.76743749218189972</v>
      </c>
      <c r="E72" s="50">
        <f>IFERROR((d_DL/(Rad_Spec!AN72*d_IRA_w*(1/d_PEF)*d_SLF*d_ET_w*d_EF_w))*Rad_Spec!BF72,".")</f>
        <v>561.06794260307572</v>
      </c>
      <c r="F72" s="50">
        <f>IFERROR((d_DL/(Rad_Spec!AY72*d_GSF_s*d_Fam*d_Foffset*acf!C72*d_ET_w*(1/24)*d_EF_w*(1/365)))*Rad_Spec!BF72,".")</f>
        <v>1141708.5920824104</v>
      </c>
      <c r="G72" s="50">
        <f t="shared" si="6"/>
        <v>160.44087663277486</v>
      </c>
      <c r="H72" s="50">
        <f t="shared" si="7"/>
        <v>0.76482524043069378</v>
      </c>
      <c r="I72" s="56">
        <f>IFERROR((d_DL/(Rad_Spec!AV72*d_GSF_s*d_Fam*d_Foffset*Fsurf!C72*d_EF_w*(1/365)*d_ET_w*(1/24)))*Rad_Spec!BF72,".")</f>
        <v>693884.17876767111</v>
      </c>
      <c r="J72" s="50">
        <f>IFERROR((d_DL/(Rad_Spec!AZ72*d_GSF_s*d_Fam*d_Foffset*Fsurf!C72*d_EF_w*(1/365)*d_ET_w*(1/24)))*Rad_Spec!BF72,".")</f>
        <v>1469723.1817992404</v>
      </c>
      <c r="K72" s="50">
        <f>IFERROR((d_DL/(Rad_Spec!BA72*d_GSF_s*d_Fam*d_Foffset*Fsurf!C72*d_EF_w*(1/365)*d_ET_w*(1/24)))*Rad_Spec!BF72,".")</f>
        <v>790910.35630721832</v>
      </c>
      <c r="L72" s="50">
        <f>IFERROR((d_DL/(Rad_Spec!BB72*d_GSF_s*d_Fam*d_Foffset*Fsurf!C72*d_EF_w*(1/365)*d_ET_w*(1/24)))*Rad_Spec!BF72,".")</f>
        <v>696473.29883769981</v>
      </c>
      <c r="M72" s="50">
        <f>IFERROR((d_DL/(Rad_Spec!AY72*d_GSF_s*d_Fam*d_Foffset*Fsurf!C72*d_EF_w*(1/365)*d_ET_w*(1/24)))*Rad_Spec!BF72,".")</f>
        <v>819408.08044192148</v>
      </c>
      <c r="N72" s="50">
        <f>IFERROR((d_DL/(Rad_Spec!AV72*d_GSF_s*d_Fam*d_Foffset*acf!D72*d_ET_w*(1/24)*d_EF_w*(1/365)))*Rad_Spec!BF72,".")</f>
        <v>966811.95574962173</v>
      </c>
      <c r="O72" s="50">
        <f>IFERROR((d_DL/(Rad_Spec!AZ72*d_GSF_s*d_Fam*d_Foffset*acf!E72*d_ET_w*(1/24)*d_EF_w*(1/365)))*Rad_Spec!BF72,".")</f>
        <v>2047814.2999736082</v>
      </c>
      <c r="P72" s="50">
        <f>IFERROR((d_DL/(Rad_Spec!BA72*d_GSF_s*d_Fam*d_Foffset*acf!F72*d_ET_w*(1/24)*d_EF_w*(1/365)))*Rad_Spec!BF72,".")</f>
        <v>1102001.7631213909</v>
      </c>
      <c r="Q72" s="50">
        <f>IFERROR((d_DL/(Rad_Spec!BB72*d_GSF_s*d_Fam*d_Foffset*acf!G72*d_ET_w*(1/24)*d_EF_w*(1/365)))*Rad_Spec!BF72,".")</f>
        <v>970419.46304719488</v>
      </c>
      <c r="R72" s="50">
        <f>IFERROR((d_DL/(Rad_Spec!AY72*d_GSF_s*d_Fam*d_Foffset*acf!C72*d_ET_w*(1/24)*d_EF_w*(1/365)))*Rad_Spec!BF72,".")</f>
        <v>1141708.5920824104</v>
      </c>
    </row>
    <row r="73" spans="1:18">
      <c r="A73" s="51" t="s">
        <v>78</v>
      </c>
      <c r="B73" s="48" t="s">
        <v>7</v>
      </c>
      <c r="C73" s="50">
        <f>IFERROR((d_DL/(Rad_Spec!V73*d_IFD_w*d_EF_w))*Rad_Spec!BF73,".")</f>
        <v>53.561803853701747</v>
      </c>
      <c r="D73" s="50">
        <f>IFERROR((d_DL/(Rad_Spec!AN73*d_IRA_w*(1/d_PEFm_pp)*d_SLF*d_ET_w*d_EF_w))*Rad_Spec!BF73,".")</f>
        <v>0.30997366844916396</v>
      </c>
      <c r="E73" s="50">
        <f>IFERROR((d_DL/(Rad_Spec!AN73*d_IRA_w*(1/d_PEF)*d_SLF*d_ET_w*d_EF_w))*Rad_Spec!BF73,".")</f>
        <v>226.61948391840929</v>
      </c>
      <c r="F73" s="50">
        <f>IFERROR((d_DL/(Rad_Spec!AY73*d_GSF_s*d_Fam*d_Foffset*acf!C73*d_ET_w*(1/24)*d_EF_w*(1/365)))*Rad_Spec!BF73,".")</f>
        <v>173.9956357258967</v>
      </c>
      <c r="G73" s="50">
        <f t="shared" si="6"/>
        <v>34.686121214173276</v>
      </c>
      <c r="H73" s="50">
        <f t="shared" si="7"/>
        <v>0.30764518894477039</v>
      </c>
      <c r="I73" s="56">
        <f>IFERROR((d_DL/(Rad_Spec!AV73*d_GSF_s*d_Fam*d_Foffset*Fsurf!C73*d_EF_w*(1/365)*d_ET_w*(1/24)))*Rad_Spec!BF73,".")</f>
        <v>31.23693025708171</v>
      </c>
      <c r="J73" s="50">
        <f>IFERROR((d_DL/(Rad_Spec!AZ73*d_GSF_s*d_Fam*d_Foffset*Fsurf!C73*d_EF_w*(1/365)*d_ET_w*(1/24)))*Rad_Spec!BF73,".")</f>
        <v>134.04824401661051</v>
      </c>
      <c r="K73" s="50">
        <f>IFERROR((d_DL/(Rad_Spec!BA73*d_GSF_s*d_Fam*d_Foffset*Fsurf!C73*d_EF_w*(1/365)*d_ET_w*(1/24)))*Rad_Spec!BF73,".")</f>
        <v>48.226988640536923</v>
      </c>
      <c r="L73" s="50">
        <f>IFERROR((d_DL/(Rad_Spec!BB73*d_GSF_s*d_Fam*d_Foffset*Fsurf!C73*d_EF_w*(1/365)*d_ET_w*(1/24)))*Rad_Spec!BF73,".")</f>
        <v>32.992494166878942</v>
      </c>
      <c r="M73" s="50">
        <f>IFERROR((d_DL/(Rad_Spec!AY73*d_GSF_s*d_Fam*d_Foffset*Fsurf!C73*d_EF_w*(1/365)*d_ET_w*(1/24)))*Rad_Spec!BF73,".")</f>
        <v>134.6715446794866</v>
      </c>
      <c r="N73" s="50">
        <f>IFERROR((d_DL/(Rad_Spec!AV73*d_GSF_s*d_Fam*d_Foffset*acf!D73*d_ET_w*(1/24)*d_EF_w*(1/365)))*Rad_Spec!BF73,".")</f>
        <v>40.358113892149568</v>
      </c>
      <c r="O73" s="50">
        <f>IFERROR((d_DL/(Rad_Spec!AZ73*d_GSF_s*d_Fam*d_Foffset*acf!E73*d_ET_w*(1/24)*d_EF_w*(1/365)))*Rad_Spec!BF73,".")</f>
        <v>173.19033126946076</v>
      </c>
      <c r="P73" s="50">
        <f>IFERROR((d_DL/(Rad_Spec!BA73*d_GSF_s*d_Fam*d_Foffset*acf!F73*d_ET_w*(1/24)*d_EF_w*(1/365)))*Rad_Spec!BF73,".")</f>
        <v>62.309269323573695</v>
      </c>
      <c r="Q73" s="50">
        <f>IFERROR((d_DL/(Rad_Spec!BB73*d_GSF_s*d_Fam*d_Foffset*acf!G73*d_ET_w*(1/24)*d_EF_w*(1/365)))*Rad_Spec!BF73,".")</f>
        <v>42.626302463607594</v>
      </c>
      <c r="R73" s="50">
        <f>IFERROR((d_DL/(Rad_Spec!AY73*d_GSF_s*d_Fam*d_Foffset*acf!C73*d_ET_w*(1/24)*d_EF_w*(1/365)))*Rad_Spec!BF73,".")</f>
        <v>173.9956357258967</v>
      </c>
    </row>
    <row r="74" spans="1:18">
      <c r="A74" s="48" t="s">
        <v>79</v>
      </c>
      <c r="B74" s="48"/>
      <c r="C74" s="50" t="str">
        <f>IFERROR((d_DL/(Rad_Spec!V74*d_IFD_w*d_EF_w))*Rad_Spec!BF74,".")</f>
        <v>.</v>
      </c>
      <c r="D74" s="50" t="str">
        <f>IFERROR((d_DL/(Rad_Spec!AN74*d_IRA_w*(1/d_PEFm_pp)*d_SLF*d_ET_w*d_EF_w))*Rad_Spec!BF74,".")</f>
        <v>.</v>
      </c>
      <c r="E74" s="50" t="str">
        <f>IFERROR((d_DL/(Rad_Spec!AN74*d_IRA_w*(1/d_PEF)*d_SLF*d_ET_w*d_EF_w))*Rad_Spec!BF74,".")</f>
        <v>.</v>
      </c>
      <c r="F74" s="50">
        <f>IFERROR((d_DL/(Rad_Spec!AY74*d_GSF_s*d_Fam*d_Foffset*acf!C74*d_ET_w*(1/24)*d_EF_w*(1/365)))*Rad_Spec!BF74,".")</f>
        <v>163011.77291856788</v>
      </c>
      <c r="G74" s="50">
        <f t="shared" si="6"/>
        <v>163011.77291856788</v>
      </c>
      <c r="H74" s="50">
        <f t="shared" si="7"/>
        <v>163011.77291856788</v>
      </c>
      <c r="I74" s="56" t="str">
        <f>IFERROR((d_DL/(Rad_Spec!AV74*d_GSF_s*d_Fam*d_Foffset*Fsurf!C74*d_EF_w*(1/365)*d_ET_w*(1/24)))*Rad_Spec!BF74,".")</f>
        <v>.</v>
      </c>
      <c r="J74" s="50" t="str">
        <f>IFERROR((d_DL/(Rad_Spec!AZ74*d_GSF_s*d_Fam*d_Foffset*Fsurf!C74*d_EF_w*(1/365)*d_ET_w*(1/24)))*Rad_Spec!BF74,".")</f>
        <v>.</v>
      </c>
      <c r="K74" s="50" t="str">
        <f>IFERROR((d_DL/(Rad_Spec!BA74*d_GSF_s*d_Fam*d_Foffset*Fsurf!C74*d_EF_w*(1/365)*d_ET_w*(1/24)))*Rad_Spec!BF74,".")</f>
        <v>.</v>
      </c>
      <c r="L74" s="50" t="str">
        <f>IFERROR((d_DL/(Rad_Spec!BB74*d_GSF_s*d_Fam*d_Foffset*Fsurf!C74*d_EF_w*(1/365)*d_ET_w*(1/24)))*Rad_Spec!BF74,".")</f>
        <v>.</v>
      </c>
      <c r="M74" s="50" t="str">
        <f>IFERROR((d_DL/(Rad_Spec!AY74*d_GSF_s*d_Fam*d_Foffset*Fsurf!C74*d_EF_w*(1/365)*d_ET_w*(1/24)))*Rad_Spec!BF74,".")</f>
        <v>.</v>
      </c>
      <c r="N74" s="50">
        <f>IFERROR((d_DL/(Rad_Spec!AV74*d_GSF_s*d_Fam*d_Foffset*acf!D74*d_ET_w*(1/24)*d_EF_w*(1/365)))*Rad_Spec!BF74,".")</f>
        <v>31706.822866351748</v>
      </c>
      <c r="O74" s="50">
        <f>IFERROR((d_DL/(Rad_Spec!AZ74*d_GSF_s*d_Fam*d_Foffset*acf!E74*d_ET_w*(1/24)*d_EF_w*(1/365)))*Rad_Spec!BF74,".")</f>
        <v>172840.1393819543</v>
      </c>
      <c r="P74" s="50">
        <f>IFERROR((d_DL/(Rad_Spec!BA74*d_GSF_s*d_Fam*d_Foffset*acf!F74*d_ET_w*(1/24)*d_EF_w*(1/365)))*Rad_Spec!BF74,".")</f>
        <v>60161.663900257168</v>
      </c>
      <c r="Q74" s="50">
        <f>IFERROR((d_DL/(Rad_Spec!BB74*d_GSF_s*d_Fam*d_Foffset*acf!G74*d_ET_w*(1/24)*d_EF_w*(1/365)))*Rad_Spec!BF74,".")</f>
        <v>37540.878273760463</v>
      </c>
      <c r="R74" s="50">
        <f>IFERROR((d_DL/(Rad_Spec!AY74*d_GSF_s*d_Fam*d_Foffset*acf!C74*d_ET_w*(1/24)*d_EF_w*(1/365)))*Rad_Spec!BF74,".")</f>
        <v>163011.77291856788</v>
      </c>
    </row>
    <row r="75" spans="1:18">
      <c r="A75" s="51" t="s">
        <v>80</v>
      </c>
      <c r="B75" s="48" t="s">
        <v>7</v>
      </c>
      <c r="C75" s="50">
        <f>IFERROR((d_DL/(Rad_Spec!V75*d_IFD_w*d_EF_w))*Rad_Spec!BF75,".")</f>
        <v>181540.03486224322</v>
      </c>
      <c r="D75" s="50">
        <f>IFERROR((d_DL/(Rad_Spec!AN75*d_IRA_w*(1/d_PEFm_pp)*d_SLF*d_ET_w*d_EF_w))*Rad_Spec!BF75,".")</f>
        <v>4028.6299340598048</v>
      </c>
      <c r="E75" s="50">
        <f>IFERROR((d_DL/(Rad_Spec!AN75*d_IRA_w*(1/d_PEF)*d_SLF*d_ET_w*d_EF_w))*Rad_Spec!BF75,".")</f>
        <v>2945301.9061992215</v>
      </c>
      <c r="F75" s="50">
        <f>IFERROR((d_DL/(Rad_Spec!AY75*d_GSF_s*d_Fam*d_Foffset*acf!C75*d_ET_w*(1/24)*d_EF_w*(1/365)))*Rad_Spec!BF75,".")</f>
        <v>2435452.6157623632</v>
      </c>
      <c r="G75" s="50">
        <f t="shared" si="6"/>
        <v>159781.37050302277</v>
      </c>
      <c r="H75" s="50">
        <f t="shared" si="7"/>
        <v>3934.8023146217897</v>
      </c>
      <c r="I75" s="56">
        <f>IFERROR((d_DL/(Rad_Spec!AV75*d_GSF_s*d_Fam*d_Foffset*Fsurf!C75*d_EF_w*(1/365)*d_ET_w*(1/24)))*Rad_Spec!BF75,".")</f>
        <v>8658605.1118946318</v>
      </c>
      <c r="J75" s="50">
        <f>IFERROR((d_DL/(Rad_Spec!AZ75*d_GSF_s*d_Fam*d_Foffset*Fsurf!C75*d_EF_w*(1/365)*d_ET_w*(1/24)))*Rad_Spec!BF75,".")</f>
        <v>22084923.165148962</v>
      </c>
      <c r="K75" s="50">
        <f>IFERROR((d_DL/(Rad_Spec!BA75*d_GSF_s*d_Fam*d_Foffset*Fsurf!C75*d_EF_w*(1/365)*d_ET_w*(1/24)))*Rad_Spec!BF75,".")</f>
        <v>10938613.981484439</v>
      </c>
      <c r="L75" s="50">
        <f>IFERROR((d_DL/(Rad_Spec!BB75*d_GSF_s*d_Fam*d_Foffset*Fsurf!C75*d_EF_w*(1/365)*d_ET_w*(1/24)))*Rad_Spec!BF75,".")</f>
        <v>8789465.6425529886</v>
      </c>
      <c r="M75" s="50">
        <f>IFERROR((d_DL/(Rad_Spec!AY75*d_GSF_s*d_Fam*d_Foffset*Fsurf!C75*d_EF_w*(1/365)*d_ET_w*(1/24)))*Rad_Spec!BF75,".")</f>
        <v>1747932.4993509778</v>
      </c>
      <c r="N75" s="50">
        <f>IFERROR((d_DL/(Rad_Spec!AV75*d_GSF_s*d_Fam*d_Foffset*acf!D75*d_ET_w*(1/24)*d_EF_w*(1/365)))*Rad_Spec!BF75,".")</f>
        <v>12064323.122573184</v>
      </c>
      <c r="O75" s="50">
        <f>IFERROR((d_DL/(Rad_Spec!AZ75*d_GSF_s*d_Fam*d_Foffset*acf!E75*d_ET_w*(1/24)*d_EF_w*(1/365)))*Rad_Spec!BF75,".")</f>
        <v>30771659.610107552</v>
      </c>
      <c r="P75" s="50">
        <f>IFERROR((d_DL/(Rad_Spec!BA75*d_GSF_s*d_Fam*d_Foffset*acf!F75*d_ET_w*(1/24)*d_EF_w*(1/365)))*Rad_Spec!BF75,".")</f>
        <v>15241135.480868317</v>
      </c>
      <c r="Q75" s="50">
        <f>IFERROR((d_DL/(Rad_Spec!BB75*d_GSF_s*d_Fam*d_Foffset*acf!G75*d_ET_w*(1/24)*d_EF_w*(1/365)))*Rad_Spec!BF75,".")</f>
        <v>12246655.461957162</v>
      </c>
      <c r="R75" s="50">
        <f>IFERROR((d_DL/(Rad_Spec!AY75*d_GSF_s*d_Fam*d_Foffset*acf!C75*d_ET_w*(1/24)*d_EF_w*(1/365)))*Rad_Spec!BF75,".")</f>
        <v>2435452.6157623632</v>
      </c>
    </row>
    <row r="76" spans="1:18">
      <c r="A76" s="52" t="s">
        <v>81</v>
      </c>
      <c r="B76" s="53" t="s">
        <v>7</v>
      </c>
      <c r="C76" s="50">
        <f>IFERROR((d_DL/(Rad_Spec!V76*d_IFD_w*d_EF_w))*Rad_Spec!BF76,".")</f>
        <v>8.0492207550794271E-3</v>
      </c>
      <c r="D76" s="50">
        <f>IFERROR((d_DL/(Rad_Spec!AN76*d_IRA_w*(1/d_PEFm_pp)*d_SLF*d_ET_w*d_EF_w))*Rad_Spec!BF76,".")</f>
        <v>2.5380670466353675E-5</v>
      </c>
      <c r="E76" s="50">
        <f>IFERROR((d_DL/(Rad_Spec!AN76*d_IRA_w*(1/d_PEF)*d_SLF*d_ET_w*d_EF_w))*Rad_Spec!BF76,".")</f>
        <v>1.8555622712616241E-2</v>
      </c>
      <c r="F76" s="50">
        <f>IFERROR((d_DL/(Rad_Spec!AY76*d_GSF_s*d_Fam*d_Foffset*acf!C76*d_ET_w*(1/24)*d_EF_w*(1/365)))*Rad_Spec!BF76,".")</f>
        <v>1753.7219896377198</v>
      </c>
      <c r="G76" s="50">
        <f t="shared" si="6"/>
        <v>5.6139336254424268E-3</v>
      </c>
      <c r="H76" s="50">
        <f t="shared" si="7"/>
        <v>2.5300891744566161E-5</v>
      </c>
      <c r="I76" s="56">
        <f>IFERROR((d_DL/(Rad_Spec!AV76*d_GSF_s*d_Fam*d_Foffset*Fsurf!C76*d_EF_w*(1/365)*d_ET_w*(1/24)))*Rad_Spec!BF76,".")</f>
        <v>1418.5298046324542</v>
      </c>
      <c r="J76" s="50">
        <f>IFERROR((d_DL/(Rad_Spec!AZ76*d_GSF_s*d_Fam*d_Foffset*Fsurf!C76*d_EF_w*(1/365)*d_ET_w*(1/24)))*Rad_Spec!BF76,".")</f>
        <v>2231.3951982982426</v>
      </c>
      <c r="K76" s="50">
        <f>IFERROR((d_DL/(Rad_Spec!BA76*d_GSF_s*d_Fam*d_Foffset*Fsurf!C76*d_EF_w*(1/365)*d_ET_w*(1/24)))*Rad_Spec!BF76,".")</f>
        <v>1444.321255625772</v>
      </c>
      <c r="L76" s="50">
        <f>IFERROR((d_DL/(Rad_Spec!BB76*d_GSF_s*d_Fam*d_Foffset*Fsurf!C76*d_EF_w*(1/365)*d_ET_w*(1/24)))*Rad_Spec!BF76,".")</f>
        <v>1418.5298046324542</v>
      </c>
      <c r="M76" s="50">
        <f>IFERROR((d_DL/(Rad_Spec!AY76*d_GSF_s*d_Fam*d_Foffset*Fsurf!C76*d_EF_w*(1/365)*d_ET_w*(1/24)))*Rad_Spec!BF76,".")</f>
        <v>1169.9279450551833</v>
      </c>
      <c r="N76" s="50">
        <f>IFERROR((d_DL/(Rad_Spec!AV76*d_GSF_s*d_Fam*d_Foffset*acf!D76*d_ET_w*(1/24)*d_EF_w*(1/365)))*Rad_Spec!BF76,".")</f>
        <v>2126.3761771440486</v>
      </c>
      <c r="O76" s="50">
        <f>IFERROR((d_DL/(Rad_Spec!AZ76*d_GSF_s*d_Fam*d_Foffset*acf!E76*d_ET_w*(1/24)*d_EF_w*(1/365)))*Rad_Spec!BF76,".")</f>
        <v>3344.861402249066</v>
      </c>
      <c r="P76" s="50">
        <f>IFERROR((d_DL/(Rad_Spec!BA76*d_GSF_s*d_Fam*d_Foffset*acf!F76*d_ET_w*(1/24)*d_EF_w*(1/365)))*Rad_Spec!BF76,".")</f>
        <v>2165.0375621830322</v>
      </c>
      <c r="Q76" s="50">
        <f>IFERROR((d_DL/(Rad_Spec!BB76*d_GSF_s*d_Fam*d_Foffset*acf!G76*d_ET_w*(1/24)*d_EF_w*(1/365)))*Rad_Spec!BF76,".")</f>
        <v>2126.3761771440486</v>
      </c>
      <c r="R76" s="50">
        <f>IFERROR((d_DL/(Rad_Spec!AY76*d_GSF_s*d_Fam*d_Foffset*acf!C76*d_ET_w*(1/24)*d_EF_w*(1/365)))*Rad_Spec!BF76,".")</f>
        <v>1753.7219896377198</v>
      </c>
    </row>
    <row r="77" spans="1:18">
      <c r="A77" s="51" t="s">
        <v>82</v>
      </c>
      <c r="B77" s="53" t="s">
        <v>7</v>
      </c>
      <c r="C77" s="50">
        <f>IFERROR((d_DL/(Rad_Spec!V77*d_IFD_w*d_EF_w))*Rad_Spec!BF77,".")</f>
        <v>539313.37728180969</v>
      </c>
      <c r="D77" s="50">
        <f>IFERROR((d_DL/(Rad_Spec!AN77*d_IRA_w*(1/d_PEFm_pp)*d_SLF*d_ET_w*d_EF_w))*Rad_Spec!BF77,".")</f>
        <v>162.60321378693254</v>
      </c>
      <c r="E77" s="50">
        <f>IFERROR((d_DL/(Rad_Spec!AN77*d_IRA_w*(1/d_PEF)*d_SLF*d_ET_w*d_EF_w))*Rad_Spec!BF77,".")</f>
        <v>118878.02140172018</v>
      </c>
      <c r="F77" s="50">
        <f>IFERROR((d_DL/(Rad_Spec!AY77*d_GSF_s*d_Fam*d_Foffset*acf!C77*d_ET_w*(1/24)*d_EF_w*(1/365)))*Rad_Spec!BF77,".")</f>
        <v>209559.3886853164</v>
      </c>
      <c r="G77" s="50">
        <f t="shared" si="6"/>
        <v>66497.716536424356</v>
      </c>
      <c r="H77" s="50">
        <f t="shared" si="7"/>
        <v>162.42820884953241</v>
      </c>
      <c r="I77" s="56">
        <f>IFERROR((d_DL/(Rad_Spec!AV77*d_GSF_s*d_Fam*d_Foffset*Fsurf!C77*d_EF_w*(1/365)*d_ET_w*(1/24)))*Rad_Spec!BF77,".")</f>
        <v>37942.101908663994</v>
      </c>
      <c r="J77" s="50">
        <f>IFERROR((d_DL/(Rad_Spec!AZ77*d_GSF_s*d_Fam*d_Foffset*Fsurf!C77*d_EF_w*(1/365)*d_ET_w*(1/24)))*Rad_Spec!BF77,".")</f>
        <v>170233.56389687245</v>
      </c>
      <c r="K77" s="50">
        <f>IFERROR((d_DL/(Rad_Spec!BA77*d_GSF_s*d_Fam*d_Foffset*Fsurf!C77*d_EF_w*(1/365)*d_ET_w*(1/24)))*Rad_Spec!BF77,".")</f>
        <v>60366.512020167531</v>
      </c>
      <c r="L77" s="50">
        <f>IFERROR((d_DL/(Rad_Spec!BB77*d_GSF_s*d_Fam*d_Foffset*Fsurf!C77*d_EF_w*(1/365)*d_ET_w*(1/24)))*Rad_Spec!BF77,".")</f>
        <v>40596.239403069747</v>
      </c>
      <c r="M77" s="50">
        <f>IFERROR((d_DL/(Rad_Spec!AY77*d_GSF_s*d_Fam*d_Foffset*Fsurf!C77*d_EF_w*(1/365)*d_ET_w*(1/24)))*Rad_Spec!BF77,".")</f>
        <v>167916.17683118299</v>
      </c>
      <c r="N77" s="50">
        <f>IFERROR((d_DL/(Rad_Spec!AV77*d_GSF_s*d_Fam*d_Foffset*acf!D77*d_ET_w*(1/24)*d_EF_w*(1/365)))*Rad_Spec!BF77,".")</f>
        <v>47351.743182012666</v>
      </c>
      <c r="O77" s="50">
        <f>IFERROR((d_DL/(Rad_Spec!AZ77*d_GSF_s*d_Fam*d_Foffset*acf!E77*d_ET_w*(1/24)*d_EF_w*(1/365)))*Rad_Spec!BF77,".")</f>
        <v>212451.48774329684</v>
      </c>
      <c r="P77" s="50">
        <f>IFERROR((d_DL/(Rad_Spec!BA77*d_GSF_s*d_Fam*d_Foffset*acf!F77*d_ET_w*(1/24)*d_EF_w*(1/365)))*Rad_Spec!BF77,".")</f>
        <v>75337.407001169093</v>
      </c>
      <c r="Q77" s="50">
        <f>IFERROR((d_DL/(Rad_Spec!BB77*d_GSF_s*d_Fam*d_Foffset*acf!G77*d_ET_w*(1/24)*d_EF_w*(1/365)))*Rad_Spec!BF77,".")</f>
        <v>50664.106775031039</v>
      </c>
      <c r="R77" s="50">
        <f>IFERROR((d_DL/(Rad_Spec!AY77*d_GSF_s*d_Fam*d_Foffset*acf!C77*d_ET_w*(1/24)*d_EF_w*(1/365)))*Rad_Spec!BF77,".")</f>
        <v>209559.3886853164</v>
      </c>
    </row>
    <row r="78" spans="1:18">
      <c r="A78" s="48" t="s">
        <v>83</v>
      </c>
      <c r="B78" s="48"/>
      <c r="C78" s="50" t="str">
        <f>IFERROR((d_DL/(Rad_Spec!V78*d_IFD_w*d_EF_w))*Rad_Spec!BF78,".")</f>
        <v>.</v>
      </c>
      <c r="D78" s="50" t="str">
        <f>IFERROR((d_DL/(Rad_Spec!AN78*d_IRA_w*(1/d_PEFm_pp)*d_SLF*d_ET_w*d_EF_w))*Rad_Spec!BF78,".")</f>
        <v>.</v>
      </c>
      <c r="E78" s="50" t="str">
        <f>IFERROR((d_DL/(Rad_Spec!AN78*d_IRA_w*(1/d_PEF)*d_SLF*d_ET_w*d_EF_w))*Rad_Spec!BF78,".")</f>
        <v>.</v>
      </c>
      <c r="F78" s="50">
        <f>IFERROR((d_DL/(Rad_Spec!AY78*d_GSF_s*d_Fam*d_Foffset*acf!C78*d_ET_w*(1/24)*d_EF_w*(1/365)))*Rad_Spec!BF78,".")</f>
        <v>6745692.6078247912</v>
      </c>
      <c r="G78" s="50">
        <f t="shared" si="6"/>
        <v>6745692.6078247903</v>
      </c>
      <c r="H78" s="50">
        <f t="shared" si="7"/>
        <v>6745692.6078247903</v>
      </c>
      <c r="I78" s="56" t="str">
        <f>IFERROR((d_DL/(Rad_Spec!AV78*d_GSF_s*d_Fam*d_Foffset*Fsurf!C78*d_EF_w*(1/365)*d_ET_w*(1/24)))*Rad_Spec!BF78,".")</f>
        <v>.</v>
      </c>
      <c r="J78" s="50" t="str">
        <f>IFERROR((d_DL/(Rad_Spec!AZ78*d_GSF_s*d_Fam*d_Foffset*Fsurf!C78*d_EF_w*(1/365)*d_ET_w*(1/24)))*Rad_Spec!BF78,".")</f>
        <v>.</v>
      </c>
      <c r="K78" s="50" t="str">
        <f>IFERROR((d_DL/(Rad_Spec!BA78*d_GSF_s*d_Fam*d_Foffset*Fsurf!C78*d_EF_w*(1/365)*d_ET_w*(1/24)))*Rad_Spec!BF78,".")</f>
        <v>.</v>
      </c>
      <c r="L78" s="50" t="str">
        <f>IFERROR((d_DL/(Rad_Spec!BB78*d_GSF_s*d_Fam*d_Foffset*Fsurf!C78*d_EF_w*(1/365)*d_ET_w*(1/24)))*Rad_Spec!BF78,".")</f>
        <v>.</v>
      </c>
      <c r="M78" s="50" t="str">
        <f>IFERROR((d_DL/(Rad_Spec!AY78*d_GSF_s*d_Fam*d_Foffset*Fsurf!C78*d_EF_w*(1/365)*d_ET_w*(1/24)))*Rad_Spec!BF78,".")</f>
        <v>.</v>
      </c>
      <c r="N78" s="50">
        <f>IFERROR((d_DL/(Rad_Spec!AV78*d_GSF_s*d_Fam*d_Foffset*acf!D78*d_ET_w*(1/24)*d_EF_w*(1/365)))*Rad_Spec!BF78,".")</f>
        <v>5041646.8756083231</v>
      </c>
      <c r="O78" s="50">
        <f>IFERROR((d_DL/(Rad_Spec!AZ78*d_GSF_s*d_Fam*d_Foffset*acf!E78*d_ET_w*(1/24)*d_EF_w*(1/365)))*Rad_Spec!BF78,".")</f>
        <v>18672766.20595675</v>
      </c>
      <c r="P78" s="50">
        <f>IFERROR((d_DL/(Rad_Spec!BA78*d_GSF_s*d_Fam*d_Foffset*acf!F78*d_ET_w*(1/24)*d_EF_w*(1/365)))*Rad_Spec!BF78,".")</f>
        <v>7414186.5817769459</v>
      </c>
      <c r="Q78" s="50">
        <f>IFERROR((d_DL/(Rad_Spec!BB78*d_GSF_s*d_Fam*d_Foffset*acf!G78*d_ET_w*(1/24)*d_EF_w*(1/365)))*Rad_Spec!BF78,".")</f>
        <v>5251715.4954253361</v>
      </c>
      <c r="R78" s="50">
        <f>IFERROR((d_DL/(Rad_Spec!AY78*d_GSF_s*d_Fam*d_Foffset*acf!C78*d_ET_w*(1/24)*d_EF_w*(1/365)))*Rad_Spec!BF78,".")</f>
        <v>6745692.6078247912</v>
      </c>
    </row>
    <row r="79" spans="1:18">
      <c r="A79" s="48" t="s">
        <v>84</v>
      </c>
      <c r="B79" s="48"/>
      <c r="C79" s="50">
        <f>IFERROR((d_DL/(Rad_Spec!V79*d_IFD_w*d_EF_w))*Rad_Spec!BF79,".")</f>
        <v>2738655.3702343153</v>
      </c>
      <c r="D79" s="50">
        <f>IFERROR((d_DL/(Rad_Spec!AN79*d_IRA_w*(1/d_PEFm_pp)*d_SLF*d_ET_w*d_EF_w))*Rad_Spec!BF79,".")</f>
        <v>151794.39040567359</v>
      </c>
      <c r="E79" s="50">
        <f>IFERROR((d_DL/(Rad_Spec!AN79*d_IRA_w*(1/d_PEF)*d_SLF*d_ET_w*d_EF_w))*Rad_Spec!BF79,".")</f>
        <v>110975769.61149158</v>
      </c>
      <c r="F79" s="50">
        <f>IFERROR((d_DL/(Rad_Spec!AY79*d_GSF_s*d_Fam*d_Foffset*acf!C79*d_ET_w*(1/24)*d_EF_w*(1/365)))*Rad_Spec!BF79,".")</f>
        <v>85918.821636505323</v>
      </c>
      <c r="G79" s="50">
        <f t="shared" si="6"/>
        <v>83242.827573770337</v>
      </c>
      <c r="H79" s="50">
        <f t="shared" si="7"/>
        <v>53786.879350893323</v>
      </c>
      <c r="I79" s="56">
        <f>IFERROR((d_DL/(Rad_Spec!AV79*d_GSF_s*d_Fam*d_Foffset*Fsurf!C79*d_EF_w*(1/365)*d_ET_w*(1/24)))*Rad_Spec!BF79,".")</f>
        <v>15538.185739375373</v>
      </c>
      <c r="J79" s="50">
        <f>IFERROR((d_DL/(Rad_Spec!AZ79*d_GSF_s*d_Fam*d_Foffset*Fsurf!C79*d_EF_w*(1/365)*d_ET_w*(1/24)))*Rad_Spec!BF79,".")</f>
        <v>76994.149067308448</v>
      </c>
      <c r="K79" s="50">
        <f>IFERROR((d_DL/(Rad_Spec!BA79*d_GSF_s*d_Fam*d_Foffset*Fsurf!C79*d_EF_w*(1/365)*d_ET_w*(1/24)))*Rad_Spec!BF79,".")</f>
        <v>27253.484511126644</v>
      </c>
      <c r="L79" s="50">
        <f>IFERROR((d_DL/(Rad_Spec!BB79*d_GSF_s*d_Fam*d_Foffset*Fsurf!C79*d_EF_w*(1/365)*d_ET_w*(1/24)))*Rad_Spec!BF79,".")</f>
        <v>17520.097185724269</v>
      </c>
      <c r="M79" s="50">
        <f>IFERROR((d_DL/(Rad_Spec!AY79*d_GSF_s*d_Fam*d_Foffset*Fsurf!C79*d_EF_w*(1/365)*d_ET_w*(1/24)))*Rad_Spec!BF79,".")</f>
        <v>72200.690450844806</v>
      </c>
      <c r="N79" s="50">
        <f>IFERROR((d_DL/(Rad_Spec!AV79*d_GSF_s*d_Fam*d_Foffset*acf!D79*d_ET_w*(1/24)*d_EF_w*(1/365)))*Rad_Spec!BF79,".")</f>
        <v>18490.441029856691</v>
      </c>
      <c r="O79" s="50">
        <f>IFERROR((d_DL/(Rad_Spec!AZ79*d_GSF_s*d_Fam*d_Foffset*acf!E79*d_ET_w*(1/24)*d_EF_w*(1/365)))*Rad_Spec!BF79,".")</f>
        <v>91623.037390097088</v>
      </c>
      <c r="P79" s="50">
        <f>IFERROR((d_DL/(Rad_Spec!BA79*d_GSF_s*d_Fam*d_Foffset*acf!F79*d_ET_w*(1/24)*d_EF_w*(1/365)))*Rad_Spec!BF79,".")</f>
        <v>32431.646568240703</v>
      </c>
      <c r="Q79" s="50">
        <f>IFERROR((d_DL/(Rad_Spec!BB79*d_GSF_s*d_Fam*d_Foffset*acf!G79*d_ET_w*(1/24)*d_EF_w*(1/365)))*Rad_Spec!BF79,".")</f>
        <v>20848.915651011888</v>
      </c>
      <c r="R79" s="50">
        <f>IFERROR((d_DL/(Rad_Spec!AY79*d_GSF_s*d_Fam*d_Foffset*acf!C79*d_ET_w*(1/24)*d_EF_w*(1/365)))*Rad_Spec!BF79,".")</f>
        <v>85918.821636505323</v>
      </c>
    </row>
    <row r="80" spans="1:18">
      <c r="A80" s="48" t="s">
        <v>85</v>
      </c>
      <c r="B80" s="48"/>
      <c r="C80" s="50">
        <f>IFERROR((d_DL/(Rad_Spec!V80*d_IFD_w*d_EF_w))*Rad_Spec!BF80,".")</f>
        <v>1157346.9782708744</v>
      </c>
      <c r="D80" s="50">
        <f>IFERROR((d_DL/(Rad_Spec!AN80*d_IRA_w*(1/d_PEFm_pp)*d_SLF*d_ET_w*d_EF_w))*Rad_Spec!BF80,".")</f>
        <v>27591.973284424144</v>
      </c>
      <c r="E80" s="50">
        <f>IFERROR((d_DL/(Rad_Spec!AN80*d_IRA_w*(1/d_PEF)*d_SLF*d_ET_w*d_EF_w))*Rad_Spec!BF80,".")</f>
        <v>20172290.044153269</v>
      </c>
      <c r="F80" s="50">
        <f>IFERROR((d_DL/(Rad_Spec!AY80*d_GSF_s*d_Fam*d_Foffset*acf!C80*d_ET_w*(1/24)*d_EF_w*(1/365)))*Rad_Spec!BF80,".")</f>
        <v>24464.623599495408</v>
      </c>
      <c r="G80" s="50">
        <f t="shared" si="6"/>
        <v>23929.761785993971</v>
      </c>
      <c r="H80" s="50">
        <f t="shared" si="7"/>
        <v>12823.502148800806</v>
      </c>
      <c r="I80" s="56">
        <f>IFERROR((d_DL/(Rad_Spec!AV80*d_GSF_s*d_Fam*d_Foffset*Fsurf!C80*d_EF_w*(1/365)*d_ET_w*(1/24)))*Rad_Spec!BF80,".")</f>
        <v>3870.1439344744135</v>
      </c>
      <c r="J80" s="50">
        <f>IFERROR((d_DL/(Rad_Spec!AZ80*d_GSF_s*d_Fam*d_Foffset*Fsurf!C80*d_EF_w*(1/365)*d_ET_w*(1/24)))*Rad_Spec!BF80,".")</f>
        <v>20417.92897792433</v>
      </c>
      <c r="K80" s="50">
        <f>IFERROR((d_DL/(Rad_Spec!BA80*d_GSF_s*d_Fam*d_Foffset*Fsurf!C80*d_EF_w*(1/365)*d_ET_w*(1/24)))*Rad_Spec!BF80,".")</f>
        <v>7135.1380901037383</v>
      </c>
      <c r="L80" s="50">
        <f>IFERROR((d_DL/(Rad_Spec!BB80*d_GSF_s*d_Fam*d_Foffset*Fsurf!C80*d_EF_w*(1/365)*d_ET_w*(1/24)))*Rad_Spec!BF80,".")</f>
        <v>4510.7194822494894</v>
      </c>
      <c r="M80" s="50">
        <f>IFERROR((d_DL/(Rad_Spec!AY80*d_GSF_s*d_Fam*d_Foffset*Fsurf!C80*d_EF_w*(1/365)*d_ET_w*(1/24)))*Rad_Spec!BF80,".")</f>
        <v>20627.844518967464</v>
      </c>
      <c r="N80" s="50">
        <f>IFERROR((d_DL/(Rad_Spec!AV80*d_GSF_s*d_Fam*d_Foffset*acf!D80*d_ET_w*(1/24)*d_EF_w*(1/365)))*Rad_Spec!BF80,".")</f>
        <v>4589.9907062866541</v>
      </c>
      <c r="O80" s="50">
        <f>IFERROR((d_DL/(Rad_Spec!AZ80*d_GSF_s*d_Fam*d_Foffset*acf!E80*d_ET_w*(1/24)*d_EF_w*(1/365)))*Rad_Spec!BF80,".")</f>
        <v>24215.663767818252</v>
      </c>
      <c r="P80" s="50">
        <f>IFERROR((d_DL/(Rad_Spec!BA80*d_GSF_s*d_Fam*d_Foffset*acf!F80*d_ET_w*(1/24)*d_EF_w*(1/365)))*Rad_Spec!BF80,".")</f>
        <v>8462.2737748630334</v>
      </c>
      <c r="Q80" s="50">
        <f>IFERROR((d_DL/(Rad_Spec!BB80*d_GSF_s*d_Fam*d_Foffset*acf!G80*d_ET_w*(1/24)*d_EF_w*(1/365)))*Rad_Spec!BF80,".")</f>
        <v>5349.7133059478947</v>
      </c>
      <c r="R80" s="50">
        <f>IFERROR((d_DL/(Rad_Spec!AY80*d_GSF_s*d_Fam*d_Foffset*acf!C80*d_ET_w*(1/24)*d_EF_w*(1/365)))*Rad_Spec!BF80,".")</f>
        <v>24464.623599495408</v>
      </c>
    </row>
    <row r="81" spans="1:18">
      <c r="A81" s="51" t="s">
        <v>86</v>
      </c>
      <c r="B81" s="53" t="s">
        <v>7</v>
      </c>
      <c r="C81" s="50">
        <f>IFERROR((d_DL/(Rad_Spec!V81*d_IFD_w*d_EF_w))*Rad_Spec!BF81,".")</f>
        <v>9.9285698831115179E-3</v>
      </c>
      <c r="D81" s="50">
        <f>IFERROR((d_DL/(Rad_Spec!AN81*d_IRA_w*(1/d_PEFm_pp)*d_SLF*d_ET_w*d_EF_w))*Rad_Spec!BF81,".")</f>
        <v>7.0126722010518253E-5</v>
      </c>
      <c r="E81" s="50">
        <f>IFERROR((d_DL/(Rad_Spec!AN81*d_IRA_w*(1/d_PEF)*d_SLF*d_ET_w*d_EF_w))*Rad_Spec!BF81,".")</f>
        <v>5.1269134021684558E-2</v>
      </c>
      <c r="F81" s="50">
        <f>IFERROR((d_DL/(Rad_Spec!AY81*d_GSF_s*d_Fam*d_Foffset*acf!C81*d_ET_w*(1/24)*d_EF_w*(1/365)))*Rad_Spec!BF81,".")</f>
        <v>885112.65399530041</v>
      </c>
      <c r="G81" s="50">
        <f t="shared" si="6"/>
        <v>8.3177822486481846E-3</v>
      </c>
      <c r="H81" s="50">
        <f t="shared" si="7"/>
        <v>6.9634882184895546E-5</v>
      </c>
      <c r="I81" s="56">
        <f>IFERROR((d_DL/(Rad_Spec!AV81*d_GSF_s*d_Fam*d_Foffset*Fsurf!C81*d_EF_w*(1/365)*d_ET_w*(1/24)))*Rad_Spec!BF81,".")</f>
        <v>143432.10163301998</v>
      </c>
      <c r="J81" s="50">
        <f>IFERROR((d_DL/(Rad_Spec!AZ81*d_GSF_s*d_Fam*d_Foffset*Fsurf!C81*d_EF_w*(1/365)*d_ET_w*(1/24)))*Rad_Spec!BF81,".")</f>
        <v>739189.32923501753</v>
      </c>
      <c r="K81" s="50">
        <f>IFERROR((d_DL/(Rad_Spec!BA81*d_GSF_s*d_Fam*d_Foffset*Fsurf!C81*d_EF_w*(1/365)*d_ET_w*(1/24)))*Rad_Spec!BF81,".")</f>
        <v>257836.27793554781</v>
      </c>
      <c r="L81" s="50">
        <f>IFERROR((d_DL/(Rad_Spec!BB81*d_GSF_s*d_Fam*d_Foffset*Fsurf!C81*d_EF_w*(1/365)*d_ET_w*(1/24)))*Rad_Spec!BF81,".")</f>
        <v>164077.63141353041</v>
      </c>
      <c r="M81" s="50">
        <f>IFERROR((d_DL/(Rad_Spec!AY81*d_GSF_s*d_Fam*d_Foffset*Fsurf!C81*d_EF_w*(1/365)*d_ET_w*(1/24)))*Rad_Spec!BF81,".")</f>
        <v>750731.6827780325</v>
      </c>
      <c r="N81" s="50">
        <f>IFERROR((d_DL/(Rad_Spec!AV81*d_GSF_s*d_Fam*d_Foffset*acf!D81*d_ET_w*(1/24)*d_EF_w*(1/365)))*Rad_Spec!BF81,".")</f>
        <v>169106.44782533057</v>
      </c>
      <c r="O81" s="50">
        <f>IFERROR((d_DL/(Rad_Spec!AZ81*d_GSF_s*d_Fam*d_Foffset*acf!E81*d_ET_w*(1/24)*d_EF_w*(1/365)))*Rad_Spec!BF81,".")</f>
        <v>871504.21916808572</v>
      </c>
      <c r="P81" s="50">
        <f>IFERROR((d_DL/(Rad_Spec!BA81*d_GSF_s*d_Fam*d_Foffset*acf!F81*d_ET_w*(1/24)*d_EF_w*(1/365)))*Rad_Spec!BF81,".")</f>
        <v>303988.97168601089</v>
      </c>
      <c r="Q81" s="50">
        <f>IFERROR((d_DL/(Rad_Spec!BB81*d_GSF_s*d_Fam*d_Foffset*acf!G81*d_ET_w*(1/24)*d_EF_w*(1/365)))*Rad_Spec!BF81,".")</f>
        <v>193447.52743655237</v>
      </c>
      <c r="R81" s="50">
        <f>IFERROR((d_DL/(Rad_Spec!AY81*d_GSF_s*d_Fam*d_Foffset*acf!C81*d_ET_w*(1/24)*d_EF_w*(1/365)))*Rad_Spec!BF81,".")</f>
        <v>885112.65399530041</v>
      </c>
    </row>
    <row r="82" spans="1:18">
      <c r="A82" s="51" t="s">
        <v>87</v>
      </c>
      <c r="B82" s="48" t="s">
        <v>7</v>
      </c>
      <c r="C82" s="50" t="str">
        <f>IFERROR((d_DL/(Rad_Spec!V82*d_IFD_w*d_EF_w))*Rad_Spec!BF82,".")</f>
        <v>.</v>
      </c>
      <c r="D82" s="50" t="str">
        <f>IFERROR((d_DL/(Rad_Spec!AN82*d_IRA_w*(1/d_PEFm_pp)*d_SLF*d_ET_w*d_EF_w))*Rad_Spec!BF82,".")</f>
        <v>.</v>
      </c>
      <c r="E82" s="50" t="str">
        <f>IFERROR((d_DL/(Rad_Spec!AN82*d_IRA_w*(1/d_PEF)*d_SLF*d_ET_w*d_EF_w))*Rad_Spec!BF82,".")</f>
        <v>.</v>
      </c>
      <c r="F82" s="50">
        <f>IFERROR((d_DL/(Rad_Spec!AY82*d_GSF_s*d_Fam*d_Foffset*acf!C82*d_ET_w*(1/24)*d_EF_w*(1/365)))*Rad_Spec!BF82,".")</f>
        <v>5.4611227005772371E+17</v>
      </c>
      <c r="G82" s="50">
        <f t="shared" si="6"/>
        <v>5.4611227005772378E+17</v>
      </c>
      <c r="H82" s="50">
        <f t="shared" si="7"/>
        <v>5.4611227005772378E+17</v>
      </c>
      <c r="I82" s="56" t="str">
        <f>IFERROR((d_DL/(Rad_Spec!AV82*d_GSF_s*d_Fam*d_Foffset*Fsurf!C82*d_EF_w*(1/365)*d_ET_w*(1/24)))*Rad_Spec!BF82,".")</f>
        <v>.</v>
      </c>
      <c r="J82" s="50" t="str">
        <f>IFERROR((d_DL/(Rad_Spec!AZ82*d_GSF_s*d_Fam*d_Foffset*Fsurf!C82*d_EF_w*(1/365)*d_ET_w*(1/24)))*Rad_Spec!BF82,".")</f>
        <v>.</v>
      </c>
      <c r="K82" s="50" t="str">
        <f>IFERROR((d_DL/(Rad_Spec!BA82*d_GSF_s*d_Fam*d_Foffset*Fsurf!C82*d_EF_w*(1/365)*d_ET_w*(1/24)))*Rad_Spec!BF82,".")</f>
        <v>.</v>
      </c>
      <c r="L82" s="50" t="str">
        <f>IFERROR((d_DL/(Rad_Spec!BB82*d_GSF_s*d_Fam*d_Foffset*Fsurf!C82*d_EF_w*(1/365)*d_ET_w*(1/24)))*Rad_Spec!BF82,".")</f>
        <v>.</v>
      </c>
      <c r="M82" s="50" t="str">
        <f>IFERROR((d_DL/(Rad_Spec!AY82*d_GSF_s*d_Fam*d_Foffset*Fsurf!C82*d_EF_w*(1/365)*d_ET_w*(1/24)))*Rad_Spec!BF82,".")</f>
        <v>.</v>
      </c>
      <c r="N82" s="50">
        <f>IFERROR((d_DL/(Rad_Spec!AV82*d_GSF_s*d_Fam*d_Foffset*acf!D82*d_ET_w*(1/24)*d_EF_w*(1/365)))*Rad_Spec!BF82,".")</f>
        <v>1.0517918481872552E+17</v>
      </c>
      <c r="O82" s="50">
        <f>IFERROR((d_DL/(Rad_Spec!AZ82*d_GSF_s*d_Fam*d_Foffset*acf!E82*d_ET_w*(1/24)*d_EF_w*(1/365)))*Rad_Spec!BF82,".")</f>
        <v>5.3985776278637894E+17</v>
      </c>
      <c r="P82" s="50">
        <f>IFERROR((d_DL/(Rad_Spec!BA82*d_GSF_s*d_Fam*d_Foffset*acf!F82*d_ET_w*(1/24)*d_EF_w*(1/365)))*Rad_Spec!BF82,".")</f>
        <v>1.8857473630559757E+17</v>
      </c>
      <c r="Q82" s="50">
        <f>IFERROR((d_DL/(Rad_Spec!BB82*d_GSF_s*d_Fam*d_Foffset*acf!G82*d_ET_w*(1/24)*d_EF_w*(1/365)))*Rad_Spec!BF82,".")</f>
        <v>1.1961554351933493E+17</v>
      </c>
      <c r="R82" s="50">
        <f>IFERROR((d_DL/(Rad_Spec!AY82*d_GSF_s*d_Fam*d_Foffset*acf!C82*d_ET_w*(1/24)*d_EF_w*(1/365)))*Rad_Spec!BF82,".")</f>
        <v>5.4611227005772371E+17</v>
      </c>
    </row>
    <row r="83" spans="1:18">
      <c r="A83" s="51" t="s">
        <v>88</v>
      </c>
      <c r="B83" s="53" t="s">
        <v>7</v>
      </c>
      <c r="C83" s="50" t="str">
        <f>IFERROR((d_DL/(Rad_Spec!V83*d_IFD_w*d_EF_w))*Rad_Spec!BF83,".")</f>
        <v>.</v>
      </c>
      <c r="D83" s="50" t="str">
        <f>IFERROR((d_DL/(Rad_Spec!AN83*d_IRA_w*(1/d_PEFm_pp)*d_SLF*d_ET_w*d_EF_w))*Rad_Spec!BF83,".")</f>
        <v>.</v>
      </c>
      <c r="E83" s="50" t="str">
        <f>IFERROR((d_DL/(Rad_Spec!AN83*d_IRA_w*(1/d_PEF)*d_SLF*d_ET_w*d_EF_w))*Rad_Spec!BF83,".")</f>
        <v>.</v>
      </c>
      <c r="F83" s="50">
        <f>IFERROR((d_DL/(Rad_Spec!AY83*d_GSF_s*d_Fam*d_Foffset*acf!C83*d_ET_w*(1/24)*d_EF_w*(1/365)))*Rad_Spec!BF83,".")</f>
        <v>6332674197682457</v>
      </c>
      <c r="G83" s="50">
        <f t="shared" si="6"/>
        <v>6332674197682457</v>
      </c>
      <c r="H83" s="50">
        <f t="shared" si="7"/>
        <v>6332674197682457</v>
      </c>
      <c r="I83" s="56">
        <f>IFERROR((d_DL/(Rad_Spec!AV83*d_GSF_s*d_Fam*d_Foffset*Fsurf!C83*d_EF_w*(1/365)*d_ET_w*(1/24)))*Rad_Spec!BF83,".")</f>
        <v>1029325159629350.3</v>
      </c>
      <c r="J83" s="50">
        <f>IFERROR((d_DL/(Rad_Spec!AZ83*d_GSF_s*d_Fam*d_Foffset*Fsurf!C83*d_EF_w*(1/365)*d_ET_w*(1/24)))*Rad_Spec!BF83,".")</f>
        <v>5290731320494860</v>
      </c>
      <c r="K83" s="50">
        <f>IFERROR((d_DL/(Rad_Spec!BA83*d_GSF_s*d_Fam*d_Foffset*Fsurf!C83*d_EF_w*(1/365)*d_ET_w*(1/24)))*Rad_Spec!BF83,".")</f>
        <v>1849906056117084</v>
      </c>
      <c r="L83" s="50">
        <f>IFERROR((d_DL/(Rad_Spec!BB83*d_GSF_s*d_Fam*d_Foffset*Fsurf!C83*d_EF_w*(1/365)*d_ET_w*(1/24)))*Rad_Spec!BF83,".")</f>
        <v>1170515778870544</v>
      </c>
      <c r="M83" s="50">
        <f>IFERROR((d_DL/(Rad_Spec!AY83*d_GSF_s*d_Fam*d_Foffset*Fsurf!C83*d_EF_w*(1/365)*d_ET_w*(1/24)))*Rad_Spec!BF83,".")</f>
        <v>5371224934421083</v>
      </c>
      <c r="N83" s="50">
        <f>IFERROR((d_DL/(Rad_Spec!AV83*d_GSF_s*d_Fam*d_Foffset*acf!D83*d_ET_w*(1/24)*d_EF_w*(1/365)))*Rad_Spec!BF83,".")</f>
        <v>1213574363203004</v>
      </c>
      <c r="O83" s="50">
        <f>IFERROR((d_DL/(Rad_Spec!AZ83*d_GSF_s*d_Fam*d_Foffset*acf!E83*d_ET_w*(1/24)*d_EF_w*(1/365)))*Rad_Spec!BF83,".")</f>
        <v>6237772226863440</v>
      </c>
      <c r="P83" s="50">
        <f>IFERROR((d_DL/(Rad_Spec!BA83*d_GSF_s*d_Fam*d_Foffset*acf!F83*d_ET_w*(1/24)*d_EF_w*(1/365)))*Rad_Spec!BF83,".")</f>
        <v>2181039240162042</v>
      </c>
      <c r="Q83" s="50">
        <f>IFERROR((d_DL/(Rad_Spec!BB83*d_GSF_s*d_Fam*d_Foffset*acf!G83*d_ET_w*(1/24)*d_EF_w*(1/365)))*Rad_Spec!BF83,".")</f>
        <v>1380038103288371.8</v>
      </c>
      <c r="R83" s="50">
        <f>IFERROR((d_DL/(Rad_Spec!AY83*d_GSF_s*d_Fam*d_Foffset*acf!C83*d_ET_w*(1/24)*d_EF_w*(1/365)))*Rad_Spec!BF83,".")</f>
        <v>6332674197682457</v>
      </c>
    </row>
    <row r="84" spans="1:18">
      <c r="A84" s="51" t="s">
        <v>89</v>
      </c>
      <c r="B84" s="53" t="s">
        <v>7</v>
      </c>
      <c r="C84" s="50" t="str">
        <f>IFERROR((d_DL/(Rad_Spec!V84*d_IFD_w*d_EF_w))*Rad_Spec!BF84,".")</f>
        <v>.</v>
      </c>
      <c r="D84" s="50">
        <f>IFERROR((d_DL/(Rad_Spec!AN84*d_IRA_w*(1/d_PEFm_pp)*d_SLF*d_ET_w*d_EF_w))*Rad_Spec!BF84,".")</f>
        <v>8596.7276959709052</v>
      </c>
      <c r="E84" s="50">
        <f>IFERROR((d_DL/(Rad_Spec!AN84*d_IRA_w*(1/d_PEF)*d_SLF*d_ET_w*d_EF_w))*Rad_Spec!BF84,".")</f>
        <v>6285004.7992625795</v>
      </c>
      <c r="F84" s="50">
        <f>IFERROR((d_DL/(Rad_Spec!AY84*d_GSF_s*d_Fam*d_Foffset*acf!C84*d_ET_w*(1/24)*d_EF_w*(1/365)))*Rad_Spec!BF84,".")</f>
        <v>73556717755369.969</v>
      </c>
      <c r="G84" s="50">
        <f t="shared" si="6"/>
        <v>6285004.2622445738</v>
      </c>
      <c r="H84" s="50">
        <f t="shared" si="7"/>
        <v>8596.7276949661882</v>
      </c>
      <c r="I84" s="56">
        <f>IFERROR((d_DL/(Rad_Spec!AV84*d_GSF_s*d_Fam*d_Foffset*Fsurf!C84*d_EF_w*(1/365)*d_ET_w*(1/24)))*Rad_Spec!BF84,".")</f>
        <v>47382800347839.219</v>
      </c>
      <c r="J84" s="50">
        <f>IFERROR((d_DL/(Rad_Spec!AZ84*d_GSF_s*d_Fam*d_Foffset*Fsurf!C84*d_EF_w*(1/365)*d_ET_w*(1/24)))*Rad_Spec!BF84,".")</f>
        <v>100892686947554.19</v>
      </c>
      <c r="K84" s="50">
        <f>IFERROR((d_DL/(Rad_Spec!BA84*d_GSF_s*d_Fam*d_Foffset*Fsurf!C84*d_EF_w*(1/365)*d_ET_w*(1/24)))*Rad_Spec!BF84,".")</f>
        <v>53933417907448.313</v>
      </c>
      <c r="L84" s="50">
        <f>IFERROR((d_DL/(Rad_Spec!BB84*d_GSF_s*d_Fam*d_Foffset*Fsurf!C84*d_EF_w*(1/365)*d_ET_w*(1/24)))*Rad_Spec!BF84,".")</f>
        <v>47382800347839.219</v>
      </c>
      <c r="M84" s="50">
        <f>IFERROR((d_DL/(Rad_Spec!AY84*d_GSF_s*d_Fam*d_Foffset*Fsurf!C84*d_EF_w*(1/365)*d_ET_w*(1/24)))*Rad_Spec!BF84,".")</f>
        <v>56245578572500.414</v>
      </c>
      <c r="N84" s="50">
        <f>IFERROR((d_DL/(Rad_Spec!AV84*d_GSF_s*d_Fam*d_Foffset*acf!D84*d_ET_w*(1/24)*d_EF_w*(1/365)))*Rad_Spec!BF84,".")</f>
        <v>61966173343785.281</v>
      </c>
      <c r="O84" s="50">
        <f>IFERROR((d_DL/(Rad_Spec!AZ84*d_GSF_s*d_Fam*d_Foffset*acf!E84*d_ET_w*(1/24)*d_EF_w*(1/365)))*Rad_Spec!BF84,".")</f>
        <v>131945213930301.39</v>
      </c>
      <c r="P84" s="50">
        <f>IFERROR((d_DL/(Rad_Spec!BA84*d_GSF_s*d_Fam*d_Foffset*acf!F84*d_ET_w*(1/24)*d_EF_w*(1/365)))*Rad_Spec!BF84,".")</f>
        <v>70532925418962.969</v>
      </c>
      <c r="Q84" s="50">
        <f>IFERROR((d_DL/(Rad_Spec!BB84*d_GSF_s*d_Fam*d_Foffset*acf!G84*d_ET_w*(1/24)*d_EF_w*(1/365)))*Rad_Spec!BF84,".")</f>
        <v>61966173343785.281</v>
      </c>
      <c r="R84" s="50">
        <f>IFERROR((d_DL/(Rad_Spec!AY84*d_GSF_s*d_Fam*d_Foffset*acf!C84*d_ET_w*(1/24)*d_EF_w*(1/365)))*Rad_Spec!BF84,".")</f>
        <v>73556717755369.969</v>
      </c>
    </row>
    <row r="85" spans="1:18">
      <c r="A85" s="48" t="s">
        <v>90</v>
      </c>
      <c r="B85" s="48"/>
      <c r="C85" s="50">
        <f>IFERROR((d_DL/(Rad_Spec!V85*d_IFD_w*d_EF_w))*Rad_Spec!BF85,".")</f>
        <v>1924377.5795499939</v>
      </c>
      <c r="D85" s="50">
        <f>IFERROR((d_DL/(Rad_Spec!AN85*d_IRA_w*(1/d_PEFm_pp)*d_SLF*d_ET_w*d_EF_w))*Rad_Spec!BF85,".")</f>
        <v>93340.642413230336</v>
      </c>
      <c r="E85" s="50">
        <f>IFERROR((d_DL/(Rad_Spec!AN85*d_IRA_w*(1/d_PEF)*d_SLF*d_ET_w*d_EF_w))*Rad_Spec!BF85,".")</f>
        <v>68240661.595964342</v>
      </c>
      <c r="F85" s="50">
        <f>IFERROR((d_DL/(Rad_Spec!AY85*d_GSF_s*d_Fam*d_Foffset*acf!C85*d_ET_w*(1/24)*d_EF_w*(1/365)))*Rad_Spec!BF85,".")</f>
        <v>64108.162480000559</v>
      </c>
      <c r="G85" s="50">
        <f t="shared" si="6"/>
        <v>61984.981288186187</v>
      </c>
      <c r="H85" s="50">
        <f t="shared" si="7"/>
        <v>37269.303525277806</v>
      </c>
      <c r="I85" s="56" t="str">
        <f>IFERROR((d_DL/(Rad_Spec!AV85*d_GSF_s*d_Fam*d_Foffset*Fsurf!C85*d_EF_w*(1/365)*d_ET_w*(1/24)))*Rad_Spec!BF85,".")</f>
        <v>.</v>
      </c>
      <c r="J85" s="50" t="str">
        <f>IFERROR((d_DL/(Rad_Spec!AZ85*d_GSF_s*d_Fam*d_Foffset*Fsurf!C85*d_EF_w*(1/365)*d_ET_w*(1/24)))*Rad_Spec!BF85,".")</f>
        <v>.</v>
      </c>
      <c r="K85" s="50" t="str">
        <f>IFERROR((d_DL/(Rad_Spec!BA85*d_GSF_s*d_Fam*d_Foffset*Fsurf!C85*d_EF_w*(1/365)*d_ET_w*(1/24)))*Rad_Spec!BF85,".")</f>
        <v>.</v>
      </c>
      <c r="L85" s="50" t="str">
        <f>IFERROR((d_DL/(Rad_Spec!BB85*d_GSF_s*d_Fam*d_Foffset*Fsurf!C85*d_EF_w*(1/365)*d_ET_w*(1/24)))*Rad_Spec!BF85,".")</f>
        <v>.</v>
      </c>
      <c r="M85" s="50" t="str">
        <f>IFERROR((d_DL/(Rad_Spec!AY85*d_GSF_s*d_Fam*d_Foffset*Fsurf!C85*d_EF_w*(1/365)*d_ET_w*(1/24)))*Rad_Spec!BF85,".")</f>
        <v>.</v>
      </c>
      <c r="N85" s="50">
        <f>IFERROR((d_DL/(Rad_Spec!AV85*d_GSF_s*d_Fam*d_Foffset*acf!D85*d_ET_w*(1/24)*d_EF_w*(1/365)))*Rad_Spec!BF85,".")</f>
        <v>14121.279443254816</v>
      </c>
      <c r="O85" s="50">
        <f>IFERROR((d_DL/(Rad_Spec!AZ85*d_GSF_s*d_Fam*d_Foffset*acf!E85*d_ET_w*(1/24)*d_EF_w*(1/365)))*Rad_Spec!BF85,".")</f>
        <v>67911.4965591644</v>
      </c>
      <c r="P85" s="50">
        <f>IFERROR((d_DL/(Rad_Spec!BA85*d_GSF_s*d_Fam*d_Foffset*acf!F85*d_ET_w*(1/24)*d_EF_w*(1/365)))*Rad_Spec!BF85,".")</f>
        <v>24207.907617008259</v>
      </c>
      <c r="Q85" s="50">
        <f>IFERROR((d_DL/(Rad_Spec!BB85*d_GSF_s*d_Fam*d_Foffset*acf!G85*d_ET_w*(1/24)*d_EF_w*(1/365)))*Rad_Spec!BF85,".")</f>
        <v>15745.851414602719</v>
      </c>
      <c r="R85" s="50">
        <f>IFERROR((d_DL/(Rad_Spec!AY85*d_GSF_s*d_Fam*d_Foffset*acf!C85*d_ET_w*(1/24)*d_EF_w*(1/365)))*Rad_Spec!BF85,".")</f>
        <v>64108.162480000559</v>
      </c>
    </row>
    <row r="86" spans="1:18">
      <c r="A86" s="48" t="s">
        <v>91</v>
      </c>
      <c r="B86" s="48"/>
      <c r="C86" s="50">
        <f>IFERROR((d_DL/(Rad_Spec!V86*d_IFD_w*d_EF_w))*Rad_Spec!BF86,".")</f>
        <v>3883948.7947304025</v>
      </c>
      <c r="D86" s="50">
        <f>IFERROR((d_DL/(Rad_Spec!AN86*d_IRA_w*(1/d_PEFm_pp)*d_SLF*d_ET_w*d_EF_w))*Rad_Spec!BF86,".")</f>
        <v>103676.560767274</v>
      </c>
      <c r="E86" s="50">
        <f>IFERROR((d_DL/(Rad_Spec!AN86*d_IRA_w*(1/d_PEF)*d_SLF*d_ET_w*d_EF_w))*Rad_Spec!BF86,".")</f>
        <v>75797175.976476416</v>
      </c>
      <c r="F86" s="50">
        <f>IFERROR((d_DL/(Rad_Spec!AY86*d_GSF_s*d_Fam*d_Foffset*acf!C86*d_ET_w*(1/24)*d_EF_w*(1/365)))*Rad_Spec!BF86,".")</f>
        <v>118093.39957722589</v>
      </c>
      <c r="G86" s="50">
        <f t="shared" si="6"/>
        <v>114435.63423176861</v>
      </c>
      <c r="H86" s="50">
        <f t="shared" si="7"/>
        <v>54434.431951129547</v>
      </c>
      <c r="I86" s="56" t="str">
        <f>IFERROR((d_DL/(Rad_Spec!AV86*d_GSF_s*d_Fam*d_Foffset*Fsurf!C86*d_EF_w*(1/365)*d_ET_w*(1/24)))*Rad_Spec!BF86,".")</f>
        <v>.</v>
      </c>
      <c r="J86" s="50" t="str">
        <f>IFERROR((d_DL/(Rad_Spec!AZ86*d_GSF_s*d_Fam*d_Foffset*Fsurf!C86*d_EF_w*(1/365)*d_ET_w*(1/24)))*Rad_Spec!BF86,".")</f>
        <v>.</v>
      </c>
      <c r="K86" s="50" t="str">
        <f>IFERROR((d_DL/(Rad_Spec!BA86*d_GSF_s*d_Fam*d_Foffset*Fsurf!C86*d_EF_w*(1/365)*d_ET_w*(1/24)))*Rad_Spec!BF86,".")</f>
        <v>.</v>
      </c>
      <c r="L86" s="50" t="str">
        <f>IFERROR((d_DL/(Rad_Spec!BB86*d_GSF_s*d_Fam*d_Foffset*Fsurf!C86*d_EF_w*(1/365)*d_ET_w*(1/24)))*Rad_Spec!BF86,".")</f>
        <v>.</v>
      </c>
      <c r="M86" s="50" t="str">
        <f>IFERROR((d_DL/(Rad_Spec!AY86*d_GSF_s*d_Fam*d_Foffset*Fsurf!C86*d_EF_w*(1/365)*d_ET_w*(1/24)))*Rad_Spec!BF86,".")</f>
        <v>.</v>
      </c>
      <c r="N86" s="50">
        <f>IFERROR((d_DL/(Rad_Spec!AV86*d_GSF_s*d_Fam*d_Foffset*acf!D86*d_ET_w*(1/24)*d_EF_w*(1/365)))*Rad_Spec!BF86,".")</f>
        <v>27891.152500834476</v>
      </c>
      <c r="O86" s="50">
        <f>IFERROR((d_DL/(Rad_Spec!AZ86*d_GSF_s*d_Fam*d_Foffset*acf!E86*d_ET_w*(1/24)*d_EF_w*(1/365)))*Rad_Spec!BF86,".")</f>
        <v>119533.51071786204</v>
      </c>
      <c r="P86" s="50">
        <f>IFERROR((d_DL/(Rad_Spec!BA86*d_GSF_s*d_Fam*d_Foffset*acf!F86*d_ET_w*(1/24)*d_EF_w*(1/365)))*Rad_Spec!BF86,".")</f>
        <v>44077.982077211629</v>
      </c>
      <c r="Q86" s="50">
        <f>IFERROR((d_DL/(Rad_Spec!BB86*d_GSF_s*d_Fam*d_Foffset*acf!G86*d_ET_w*(1/24)*d_EF_w*(1/365)))*Rad_Spec!BF86,".")</f>
        <v>30102.036540534766</v>
      </c>
      <c r="R86" s="50">
        <f>IFERROR((d_DL/(Rad_Spec!AY86*d_GSF_s*d_Fam*d_Foffset*acf!C86*d_ET_w*(1/24)*d_EF_w*(1/365)))*Rad_Spec!BF86,".")</f>
        <v>118093.39957722589</v>
      </c>
    </row>
    <row r="87" spans="1:18">
      <c r="A87" s="48" t="s">
        <v>92</v>
      </c>
      <c r="B87" s="48"/>
      <c r="C87" s="50">
        <f>IFERROR((d_DL/(Rad_Spec!V87*d_IFD_w*d_EF_w))*Rad_Spec!BF87,".")</f>
        <v>2.4287460267312197E-2</v>
      </c>
      <c r="D87" s="50">
        <f>IFERROR((d_DL/(Rad_Spec!AN87*d_IRA_w*(1/d_PEFm_pp)*d_SLF*d_ET_w*d_EF_w))*Rad_Spec!BF87,".")</f>
        <v>1.3752497971252233E-6</v>
      </c>
      <c r="E87" s="50">
        <f>IFERROR((d_DL/(Rad_Spec!AN87*d_IRA_w*(1/d_PEF)*d_SLF*d_ET_w*d_EF_w))*Rad_Spec!BF87,".")</f>
        <v>1.0054350772524651E-3</v>
      </c>
      <c r="F87" s="50">
        <f>IFERROR((d_DL/(Rad_Spec!AY87*d_GSF_s*d_Fam*d_Foffset*acf!C87*d_ET_w*(1/24)*d_EF_w*(1/365)))*Rad_Spec!BF87,".")</f>
        <v>6279.8248520281313</v>
      </c>
      <c r="G87" s="50">
        <f t="shared" si="6"/>
        <v>9.6546719555788089E-4</v>
      </c>
      <c r="H87" s="50">
        <f t="shared" si="7"/>
        <v>1.375171929278596E-6</v>
      </c>
      <c r="I87" s="56">
        <f>IFERROR((d_DL/(Rad_Spec!AV87*d_GSF_s*d_Fam*d_Foffset*Fsurf!C87*d_EF_w*(1/365)*d_ET_w*(1/24)))*Rad_Spec!BF87,".")</f>
        <v>27900.937500296703</v>
      </c>
      <c r="J87" s="50">
        <f>IFERROR((d_DL/(Rad_Spec!AZ87*d_GSF_s*d_Fam*d_Foffset*Fsurf!C87*d_EF_w*(1/365)*d_ET_w*(1/24)))*Rad_Spec!BF87,".")</f>
        <v>37055.932617581551</v>
      </c>
      <c r="K87" s="50">
        <f>IFERROR((d_DL/(Rad_Spec!BA87*d_GSF_s*d_Fam*d_Foffset*Fsurf!C87*d_EF_w*(1/365)*d_ET_w*(1/24)))*Rad_Spec!BF87,".")</f>
        <v>29965.80832613094</v>
      </c>
      <c r="L87" s="50">
        <f>IFERROR((d_DL/(Rad_Spec!BB87*d_GSF_s*d_Fam*d_Foffset*Fsurf!C87*d_EF_w*(1/365)*d_ET_w*(1/24)))*Rad_Spec!BF87,".")</f>
        <v>27947.90877554972</v>
      </c>
      <c r="M87" s="50">
        <f>IFERROR((d_DL/(Rad_Spec!AY87*d_GSF_s*d_Fam*d_Foffset*Fsurf!C87*d_EF_w*(1/365)*d_ET_w*(1/24)))*Rad_Spec!BF87,".")</f>
        <v>4428.6494019944512</v>
      </c>
      <c r="N87" s="50">
        <f>IFERROR((d_DL/(Rad_Spec!AV87*d_GSF_s*d_Fam*d_Foffset*acf!D87*d_ET_w*(1/24)*d_EF_w*(1/365)))*Rad_Spec!BF87,".")</f>
        <v>39563.529375420723</v>
      </c>
      <c r="O87" s="50">
        <f>IFERROR((d_DL/(Rad_Spec!AZ87*d_GSF_s*d_Fam*d_Foffset*acf!E87*d_ET_w*(1/24)*d_EF_w*(1/365)))*Rad_Spec!BF87,".")</f>
        <v>52545.312451730642</v>
      </c>
      <c r="P87" s="50">
        <f>IFERROR((d_DL/(Rad_Spec!BA87*d_GSF_s*d_Fam*d_Foffset*acf!F87*d_ET_w*(1/24)*d_EF_w*(1/365)))*Rad_Spec!BF87,".")</f>
        <v>42491.516206453663</v>
      </c>
      <c r="Q87" s="50">
        <f>IFERROR((d_DL/(Rad_Spec!BB87*d_GSF_s*d_Fam*d_Foffset*acf!G87*d_ET_w*(1/24)*d_EF_w*(1/365)))*Rad_Spec!BF87,".")</f>
        <v>39630.134643729507</v>
      </c>
      <c r="R87" s="50">
        <f>IFERROR((d_DL/(Rad_Spec!AY87*d_GSF_s*d_Fam*d_Foffset*acf!C87*d_ET_w*(1/24)*d_EF_w*(1/365)))*Rad_Spec!BF87,".")</f>
        <v>6279.8248520281313</v>
      </c>
    </row>
    <row r="88" spans="1:18">
      <c r="A88" s="48" t="s">
        <v>93</v>
      </c>
      <c r="B88" s="48"/>
      <c r="C88" s="50">
        <f>IFERROR((d_DL/(Rad_Spec!V88*d_IFD_w*d_EF_w))*Rad_Spec!BF88,".")</f>
        <v>2.1975295106374103E-2</v>
      </c>
      <c r="D88" s="50">
        <f>IFERROR((d_DL/(Rad_Spec!AN88*d_IRA_w*(1/d_PEFm_pp)*d_SLF*d_ET_w*d_EF_w))*Rad_Spec!BF88,".")</f>
        <v>1.2453183618098382E-6</v>
      </c>
      <c r="E88" s="50">
        <f>IFERROR((d_DL/(Rad_Spec!AN88*d_IRA_w*(1/d_PEF)*d_SLF*d_ET_w*d_EF_w))*Rad_Spec!BF88,".")</f>
        <v>9.1044315434731112E-4</v>
      </c>
      <c r="F88" s="50">
        <f>IFERROR((d_DL/(Rad_Spec!AY88*d_GSF_s*d_Fam*d_Foffset*acf!C88*d_ET_w*(1/24)*d_EF_w*(1/365)))*Rad_Spec!BF88,".")</f>
        <v>12244.594698676767</v>
      </c>
      <c r="G88" s="50">
        <f t="shared" si="6"/>
        <v>8.7422373436151207E-4</v>
      </c>
      <c r="H88" s="50">
        <f t="shared" si="7"/>
        <v>1.2452477947153194E-6</v>
      </c>
      <c r="I88" s="56">
        <f>IFERROR((d_DL/(Rad_Spec!AV88*d_GSF_s*d_Fam*d_Foffset*Fsurf!C88*d_EF_w*(1/365)*d_ET_w*(1/24)))*Rad_Spec!BF88,".")</f>
        <v>11180.775169366556</v>
      </c>
      <c r="J88" s="50">
        <f>IFERROR((d_DL/(Rad_Spec!AZ88*d_GSF_s*d_Fam*d_Foffset*Fsurf!C88*d_EF_w*(1/365)*d_ET_w*(1/24)))*Rad_Spec!BF88,".")</f>
        <v>32006.861219850085</v>
      </c>
      <c r="K88" s="50">
        <f>IFERROR((d_DL/(Rad_Spec!BA88*d_GSF_s*d_Fam*d_Foffset*Fsurf!C88*d_EF_w*(1/365)*d_ET_w*(1/24)))*Rad_Spec!BF88,".")</f>
        <v>15321.803009872681</v>
      </c>
      <c r="L88" s="50">
        <f>IFERROR((d_DL/(Rad_Spec!BB88*d_GSF_s*d_Fam*d_Foffset*Fsurf!C88*d_EF_w*(1/365)*d_ET_w*(1/24)))*Rad_Spec!BF88,".")</f>
        <v>11571.71136409965</v>
      </c>
      <c r="M88" s="50">
        <f>IFERROR((d_DL/(Rad_Spec!AY88*d_GSF_s*d_Fam*d_Foffset*Fsurf!C88*d_EF_w*(1/365)*d_ET_w*(1/24)))*Rad_Spec!BF88,".")</f>
        <v>8641.2100908092889</v>
      </c>
      <c r="N88" s="50">
        <f>IFERROR((d_DL/(Rad_Spec!AV88*d_GSF_s*d_Fam*d_Foffset*acf!D88*d_ET_w*(1/24)*d_EF_w*(1/365)))*Rad_Spec!BF88,".")</f>
        <v>15843.158414992407</v>
      </c>
      <c r="O88" s="50">
        <f>IFERROR((d_DL/(Rad_Spec!AZ88*d_GSF_s*d_Fam*d_Foffset*acf!E88*d_ET_w*(1/24)*d_EF_w*(1/365)))*Rad_Spec!BF88,".")</f>
        <v>45353.722348527583</v>
      </c>
      <c r="P88" s="50">
        <f>IFERROR((d_DL/(Rad_Spec!BA88*d_GSF_s*d_Fam*d_Foffset*acf!F88*d_ET_w*(1/24)*d_EF_w*(1/365)))*Rad_Spec!BF88,".")</f>
        <v>21710.994864989592</v>
      </c>
      <c r="Q88" s="50">
        <f>IFERROR((d_DL/(Rad_Spec!BB88*d_GSF_s*d_Fam*d_Foffset*acf!G88*d_ET_w*(1/24)*d_EF_w*(1/365)))*Rad_Spec!BF88,".")</f>
        <v>16397.115002929204</v>
      </c>
      <c r="R88" s="50">
        <f>IFERROR((d_DL/(Rad_Spec!AY88*d_GSF_s*d_Fam*d_Foffset*acf!C88*d_ET_w*(1/24)*d_EF_w*(1/365)))*Rad_Spec!BF88,".")</f>
        <v>12244.594698676767</v>
      </c>
    </row>
    <row r="89" spans="1:18">
      <c r="A89" s="48" t="s">
        <v>94</v>
      </c>
      <c r="B89" s="48"/>
      <c r="C89" s="50">
        <f>IFERROR((d_DL/(Rad_Spec!V89*d_IFD_w*d_EF_w))*Rad_Spec!BF89,".")</f>
        <v>2.1976139322745166E-2</v>
      </c>
      <c r="D89" s="50">
        <f>IFERROR((d_DL/(Rad_Spec!AN89*d_IRA_w*(1/d_PEFm_pp)*d_SLF*d_ET_w*d_EF_w))*Rad_Spec!BF89,".")</f>
        <v>1.2453662027213315E-6</v>
      </c>
      <c r="E89" s="50">
        <f>IFERROR((d_DL/(Rad_Spec!AN89*d_IRA_w*(1/d_PEF)*d_SLF*d_ET_w*d_EF_w))*Rad_Spec!BF89,".")</f>
        <v>9.1047813048811385E-4</v>
      </c>
      <c r="F89" s="50">
        <f>IFERROR((d_DL/(Rad_Spec!AY89*d_GSF_s*d_Fam*d_Foffset*acf!C89*d_ET_w*(1/24)*d_EF_w*(1/365)))*Rad_Spec!BF89,".")</f>
        <v>6596.8132375365303</v>
      </c>
      <c r="G89" s="50">
        <f t="shared" si="6"/>
        <v>8.7425726563113908E-4</v>
      </c>
      <c r="H89" s="50">
        <f t="shared" si="7"/>
        <v>1.2452956328074306E-6</v>
      </c>
      <c r="I89" s="56">
        <f>IFERROR((d_DL/(Rad_Spec!AV89*d_GSF_s*d_Fam*d_Foffset*Fsurf!C89*d_EF_w*(1/365)*d_ET_w*(1/24)))*Rad_Spec!BF89,".")</f>
        <v>27333.079115117653</v>
      </c>
      <c r="J89" s="50">
        <f>IFERROR((d_DL/(Rad_Spec!AZ89*d_GSF_s*d_Fam*d_Foffset*Fsurf!C89*d_EF_w*(1/365)*d_ET_w*(1/24)))*Rad_Spec!BF89,".")</f>
        <v>37497.761597837147</v>
      </c>
      <c r="K89" s="50">
        <f>IFERROR((d_DL/(Rad_Spec!BA89*d_GSF_s*d_Fam*d_Foffset*Fsurf!C89*d_EF_w*(1/365)*d_ET_w*(1/24)))*Rad_Spec!BF89,".")</f>
        <v>29741.92961267299</v>
      </c>
      <c r="L89" s="50">
        <f>IFERROR((d_DL/(Rad_Spec!BB89*d_GSF_s*d_Fam*d_Foffset*Fsurf!C89*d_EF_w*(1/365)*d_ET_w*(1/24)))*Rad_Spec!BF89,".")</f>
        <v>27560.854774410305</v>
      </c>
      <c r="M89" s="50">
        <f>IFERROR((d_DL/(Rad_Spec!AY89*d_GSF_s*d_Fam*d_Foffset*Fsurf!C89*d_EF_w*(1/365)*d_ET_w*(1/24)))*Rad_Spec!BF89,".")</f>
        <v>4652.1955130723063</v>
      </c>
      <c r="N89" s="50">
        <f>IFERROR((d_DL/(Rad_Spec!AV89*d_GSF_s*d_Fam*d_Foffset*acf!D89*d_ET_w*(1/24)*d_EF_w*(1/365)))*Rad_Spec!BF89,".")</f>
        <v>38758.306185236834</v>
      </c>
      <c r="O89" s="50">
        <f>IFERROR((d_DL/(Rad_Spec!AZ89*d_GSF_s*d_Fam*d_Foffset*acf!E89*d_ET_w*(1/24)*d_EF_w*(1/365)))*Rad_Spec!BF89,".")</f>
        <v>53171.825945733071</v>
      </c>
      <c r="P89" s="50">
        <f>IFERROR((d_DL/(Rad_Spec!BA89*d_GSF_s*d_Fam*d_Foffset*acf!F89*d_ET_w*(1/24)*d_EF_w*(1/365)))*Rad_Spec!BF89,".")</f>
        <v>42174.056190770301</v>
      </c>
      <c r="Q89" s="50">
        <f>IFERROR((d_DL/(Rad_Spec!BB89*d_GSF_s*d_Fam*d_Foffset*acf!G89*d_ET_w*(1/24)*d_EF_w*(1/365)))*Rad_Spec!BF89,".")</f>
        <v>39081.292070113814</v>
      </c>
      <c r="R89" s="50">
        <f>IFERROR((d_DL/(Rad_Spec!AY89*d_GSF_s*d_Fam*d_Foffset*acf!C89*d_ET_w*(1/24)*d_EF_w*(1/365)))*Rad_Spec!BF89,".")</f>
        <v>6596.8132375365303</v>
      </c>
    </row>
    <row r="90" spans="1:18">
      <c r="A90" s="51" t="s">
        <v>95</v>
      </c>
      <c r="B90" s="48" t="s">
        <v>7</v>
      </c>
      <c r="C90" s="50">
        <f>IFERROR((d_DL/(Rad_Spec!V90*d_IFD_w*d_EF_w))*Rad_Spec!BF90,".")</f>
        <v>0.94011873286821235</v>
      </c>
      <c r="D90" s="50">
        <f>IFERROR((d_DL/(Rad_Spec!AN90*d_IRA_w*(1/d_PEFm_pp)*d_SLF*d_ET_w*d_EF_w))*Rad_Spec!BF90,".")</f>
        <v>3.0416089241805969E-4</v>
      </c>
      <c r="E90" s="50">
        <f>IFERROR((d_DL/(Rad_Spec!AN90*d_IRA_w*(1/d_PEF)*d_SLF*d_ET_w*d_EF_w))*Rad_Spec!BF90,".")</f>
        <v>0.22236980583803331</v>
      </c>
      <c r="F90" s="50">
        <f>IFERROR((d_DL/(Rad_Spec!AY90*d_GSF_s*d_Fam*d_Foffset*acf!C90*d_ET_w*(1/24)*d_EF_w*(1/365)))*Rad_Spec!BF90,".")</f>
        <v>5782.3817907925759</v>
      </c>
      <c r="G90" s="50">
        <f t="shared" si="6"/>
        <v>0.17982759546785226</v>
      </c>
      <c r="H90" s="50">
        <f t="shared" si="7"/>
        <v>3.0406250169891409E-4</v>
      </c>
      <c r="I90" s="56">
        <f>IFERROR((d_DL/(Rad_Spec!AV90*d_GSF_s*d_Fam*d_Foffset*Fsurf!C90*d_EF_w*(1/365)*d_ET_w*(1/24)))*Rad_Spec!BF90,".")</f>
        <v>6051.3802354051886</v>
      </c>
      <c r="J90" s="50">
        <f>IFERROR((d_DL/(Rad_Spec!AZ90*d_GSF_s*d_Fam*d_Foffset*Fsurf!C90*d_EF_w*(1/365)*d_ET_w*(1/24)))*Rad_Spec!BF90,".")</f>
        <v>8342.5097464979062</v>
      </c>
      <c r="K90" s="50">
        <f>IFERROR((d_DL/(Rad_Spec!BA90*d_GSF_s*d_Fam*d_Foffset*Fsurf!C90*d_EF_w*(1/365)*d_ET_w*(1/24)))*Rad_Spec!BF90,".")</f>
        <v>6076.8597311332105</v>
      </c>
      <c r="L90" s="50">
        <f>IFERROR((d_DL/(Rad_Spec!BB90*d_GSF_s*d_Fam*d_Foffset*Fsurf!C90*d_EF_w*(1/365)*d_ET_w*(1/24)))*Rad_Spec!BF90,".")</f>
        <v>6051.3802354051886</v>
      </c>
      <c r="M90" s="50">
        <f>IFERROR((d_DL/(Rad_Spec!AY90*d_GSF_s*d_Fam*d_Foffset*Fsurf!C90*d_EF_w*(1/365)*d_ET_w*(1/24)))*Rad_Spec!BF90,".")</f>
        <v>4193.1702616334851</v>
      </c>
      <c r="N90" s="50">
        <f>IFERROR((d_DL/(Rad_Spec!AV90*d_GSF_s*d_Fam*d_Foffset*acf!D90*d_ET_w*(1/24)*d_EF_w*(1/365)))*Rad_Spec!BF90,".")</f>
        <v>8344.8533446237543</v>
      </c>
      <c r="O90" s="50">
        <f>IFERROR((d_DL/(Rad_Spec!AZ90*d_GSF_s*d_Fam*d_Foffset*acf!E90*d_ET_w*(1/24)*d_EF_w*(1/365)))*Rad_Spec!BF90,".")</f>
        <v>11504.320940420612</v>
      </c>
      <c r="P90" s="50">
        <f>IFERROR((d_DL/(Rad_Spec!BA90*d_GSF_s*d_Fam*d_Foffset*acf!F90*d_ET_w*(1/24)*d_EF_w*(1/365)))*Rad_Spec!BF90,".")</f>
        <v>8379.9895692326991</v>
      </c>
      <c r="Q90" s="50">
        <f>IFERROR((d_DL/(Rad_Spec!BB90*d_GSF_s*d_Fam*d_Foffset*acf!G90*d_ET_w*(1/24)*d_EF_w*(1/365)))*Rad_Spec!BF90,".")</f>
        <v>8344.8533446237543</v>
      </c>
      <c r="R90" s="50">
        <f>IFERROR((d_DL/(Rad_Spec!AY90*d_GSF_s*d_Fam*d_Foffset*acf!C90*d_ET_w*(1/24)*d_EF_w*(1/365)))*Rad_Spec!BF90,".")</f>
        <v>5782.3817907925759</v>
      </c>
    </row>
    <row r="91" spans="1:18">
      <c r="A91" s="52" t="s">
        <v>96</v>
      </c>
      <c r="B91" s="53" t="s">
        <v>11</v>
      </c>
      <c r="C91" s="50">
        <f>IFERROR((d_DL/(Rad_Spec!V91*d_IFD_w*d_EF_w))*Rad_Spec!BF91,".")</f>
        <v>1.9703265663326548E-2</v>
      </c>
      <c r="D91" s="50">
        <f>IFERROR((d_DL/(Rad_Spec!AN91*d_IRA_w*(1/d_PEFm_pp)*d_SLF*d_ET_w*d_EF_w))*Rad_Spec!BF91,".")</f>
        <v>1.4632426263950664E-5</v>
      </c>
      <c r="E91" s="50">
        <f>IFERROR((d_DL/(Rad_Spec!AN91*d_IRA_w*(1/d_PEF)*d_SLF*d_ET_w*d_EF_w))*Rad_Spec!BF91,".")</f>
        <v>1.0697659917376191E-2</v>
      </c>
      <c r="F91" s="50">
        <f>IFERROR((d_DL/(Rad_Spec!AY91*d_GSF_s*d_Fam*d_Foffset*acf!C91*d_ET_w*(1/24)*d_EF_w*(1/365)))*Rad_Spec!BF91,".")</f>
        <v>561.01850348358266</v>
      </c>
      <c r="G91" s="50">
        <f t="shared" si="6"/>
        <v>6.9332175399371291E-3</v>
      </c>
      <c r="H91" s="50">
        <f t="shared" si="7"/>
        <v>1.4621567326988974E-5</v>
      </c>
      <c r="I91" s="56">
        <f>IFERROR((d_DL/(Rad_Spec!AV91*d_GSF_s*d_Fam*d_Foffset*Fsurf!C91*d_EF_w*(1/365)*d_ET_w*(1/24)))*Rad_Spec!BF91,".")</f>
        <v>106.77752548317865</v>
      </c>
      <c r="J91" s="50">
        <f>IFERROR((d_DL/(Rad_Spec!AZ91*d_GSF_s*d_Fam*d_Foffset*Fsurf!C91*d_EF_w*(1/365)*d_ET_w*(1/24)))*Rad_Spec!BF91,".")</f>
        <v>428.1174370787823</v>
      </c>
      <c r="K91" s="50">
        <f>IFERROR((d_DL/(Rad_Spec!BA91*d_GSF_s*d_Fam*d_Foffset*Fsurf!C91*d_EF_w*(1/365)*d_ET_w*(1/24)))*Rad_Spec!BF91,".")</f>
        <v>155.14683189863567</v>
      </c>
      <c r="L91" s="50">
        <f>IFERROR((d_DL/(Rad_Spec!BB91*d_GSF_s*d_Fam*d_Foffset*Fsurf!C91*d_EF_w*(1/365)*d_ET_w*(1/24)))*Rad_Spec!BF91,".")</f>
        <v>109.35047790446006</v>
      </c>
      <c r="M91" s="50">
        <f>IFERROR((d_DL/(Rad_Spec!AY91*d_GSF_s*d_Fam*d_Foffset*Fsurf!C91*d_EF_w*(1/365)*d_ET_w*(1/24)))*Rad_Spec!BF91,".")</f>
        <v>434.22484789750968</v>
      </c>
      <c r="N91" s="50">
        <f>IFERROR((d_DL/(Rad_Spec!AV91*d_GSF_s*d_Fam*d_Foffset*acf!D91*d_ET_w*(1/24)*d_EF_w*(1/365)))*Rad_Spec!BF91,".")</f>
        <v>137.95656292426682</v>
      </c>
      <c r="O91" s="50">
        <f>IFERROR((d_DL/(Rad_Spec!AZ91*d_GSF_s*d_Fam*d_Foffset*acf!E91*d_ET_w*(1/24)*d_EF_w*(1/365)))*Rad_Spec!BF91,".")</f>
        <v>553.12772870578681</v>
      </c>
      <c r="P91" s="50">
        <f>IFERROR((d_DL/(Rad_Spec!BA91*d_GSF_s*d_Fam*d_Foffset*acf!F91*d_ET_w*(1/24)*d_EF_w*(1/365)))*Rad_Spec!BF91,".")</f>
        <v>200.44970681303727</v>
      </c>
      <c r="Q91" s="50">
        <f>IFERROR((d_DL/(Rad_Spec!BB91*d_GSF_s*d_Fam*d_Foffset*acf!G91*d_ET_w*(1/24)*d_EF_w*(1/365)))*Rad_Spec!BF91,".")</f>
        <v>141.28081745256242</v>
      </c>
      <c r="R91" s="50">
        <f>IFERROR((d_DL/(Rad_Spec!AY91*d_GSF_s*d_Fam*d_Foffset*acf!C91*d_ET_w*(1/24)*d_EF_w*(1/365)))*Rad_Spec!BF91,".")</f>
        <v>561.01850348358266</v>
      </c>
    </row>
    <row r="92" spans="1:18">
      <c r="A92" s="48" t="s">
        <v>97</v>
      </c>
      <c r="B92" s="48"/>
      <c r="C92" s="50">
        <f>IFERROR((d_DL/(Rad_Spec!V92*d_IFD_w*d_EF_w))*Rad_Spec!BF92,".")</f>
        <v>8.4120356341809022E-3</v>
      </c>
      <c r="D92" s="50">
        <f>IFERROR((d_DL/(Rad_Spec!AN92*d_IRA_w*(1/d_PEFm_pp)*d_SLF*d_ET_w*d_EF_w))*Rad_Spec!BF92,".")</f>
        <v>9.353444153088955E-6</v>
      </c>
      <c r="E92" s="50">
        <f>IFERROR((d_DL/(Rad_Spec!AN92*d_IRA_w*(1/d_PEF)*d_SLF*d_ET_w*d_EF_w))*Rad_Spec!BF92,".")</f>
        <v>6.8382346714727822E-3</v>
      </c>
      <c r="F92" s="50">
        <f>IFERROR((d_DL/(Rad_Spec!AY92*d_GSF_s*d_Fam*d_Foffset*acf!C92*d_ET_w*(1/24)*d_EF_w*(1/365)))*Rad_Spec!BF92,".")</f>
        <v>5418.4077885368824</v>
      </c>
      <c r="G92" s="50">
        <f t="shared" si="6"/>
        <v>3.7719615806217871E-3</v>
      </c>
      <c r="H92" s="50">
        <f t="shared" si="7"/>
        <v>9.3430554805810026E-6</v>
      </c>
      <c r="I92" s="56" t="str">
        <f>IFERROR((d_DL/(Rad_Spec!AV92*d_GSF_s*d_Fam*d_Foffset*Fsurf!C92*d_EF_w*(1/365)*d_ET_w*(1/24)))*Rad_Spec!BF92,".")</f>
        <v>.</v>
      </c>
      <c r="J92" s="50" t="str">
        <f>IFERROR((d_DL/(Rad_Spec!AZ92*d_GSF_s*d_Fam*d_Foffset*Fsurf!C92*d_EF_w*(1/365)*d_ET_w*(1/24)))*Rad_Spec!BF92,".")</f>
        <v>.</v>
      </c>
      <c r="K92" s="50" t="str">
        <f>IFERROR((d_DL/(Rad_Spec!BA92*d_GSF_s*d_Fam*d_Foffset*Fsurf!C92*d_EF_w*(1/365)*d_ET_w*(1/24)))*Rad_Spec!BF92,".")</f>
        <v>.</v>
      </c>
      <c r="L92" s="50" t="str">
        <f>IFERROR((d_DL/(Rad_Spec!BB92*d_GSF_s*d_Fam*d_Foffset*Fsurf!C92*d_EF_w*(1/365)*d_ET_w*(1/24)))*Rad_Spec!BF92,".")</f>
        <v>.</v>
      </c>
      <c r="M92" s="50" t="str">
        <f>IFERROR((d_DL/(Rad_Spec!AY92*d_GSF_s*d_Fam*d_Foffset*Fsurf!C92*d_EF_w*(1/365)*d_ET_w*(1/24)))*Rad_Spec!BF92,".")</f>
        <v>.</v>
      </c>
      <c r="N92" s="50">
        <f>IFERROR((d_DL/(Rad_Spec!AV92*d_GSF_s*d_Fam*d_Foffset*acf!D92*d_ET_w*(1/24)*d_EF_w*(1/365)))*Rad_Spec!BF92,".")</f>
        <v>70707.050706317503</v>
      </c>
      <c r="O92" s="50">
        <f>IFERROR((d_DL/(Rad_Spec!AZ92*d_GSF_s*d_Fam*d_Foffset*acf!E92*d_ET_w*(1/24)*d_EF_w*(1/365)))*Rad_Spec!BF92,".")</f>
        <v>70506.747446526235</v>
      </c>
      <c r="P92" s="50">
        <f>IFERROR((d_DL/(Rad_Spec!BA92*d_GSF_s*d_Fam*d_Foffset*acf!F92*d_ET_w*(1/24)*d_EF_w*(1/365)))*Rad_Spec!BF92,".")</f>
        <v>70707.050706317503</v>
      </c>
      <c r="Q92" s="50">
        <f>IFERROR((d_DL/(Rad_Spec!BB92*d_GSF_s*d_Fam*d_Foffset*acf!G92*d_ET_w*(1/24)*d_EF_w*(1/365)))*Rad_Spec!BF92,".")</f>
        <v>70707.050706317503</v>
      </c>
      <c r="R92" s="50">
        <f>IFERROR((d_DL/(Rad_Spec!AY92*d_GSF_s*d_Fam*d_Foffset*acf!C92*d_ET_w*(1/24)*d_EF_w*(1/365)))*Rad_Spec!BF92,".")</f>
        <v>5418.4077885368824</v>
      </c>
    </row>
    <row r="93" spans="1:18">
      <c r="A93" s="48" t="s">
        <v>98</v>
      </c>
      <c r="B93" s="48"/>
      <c r="C93" s="50">
        <f>IFERROR((d_DL/(Rad_Spec!V93*d_IFD_w*d_EF_w))*Rad_Spec!BF93,".")</f>
        <v>1609091.2530176293</v>
      </c>
      <c r="D93" s="50">
        <f>IFERROR((d_DL/(Rad_Spec!AN93*d_IRA_w*(1/d_PEFm_pp)*d_SLF*d_ET_w*d_EF_w))*Rad_Spec!BF93,".")</f>
        <v>87544.538846409559</v>
      </c>
      <c r="E93" s="50">
        <f>IFERROR((d_DL/(Rad_Spec!AN93*d_IRA_w*(1/d_PEF)*d_SLF*d_ET_w*d_EF_w))*Rad_Spec!BF93,".")</f>
        <v>64003172.632394545</v>
      </c>
      <c r="F93" s="50">
        <f>IFERROR((d_DL/(Rad_Spec!AY93*d_GSF_s*d_Fam*d_Foffset*acf!C93*d_ET_w*(1/24)*d_EF_w*(1/365)))*Rad_Spec!BF93,".")</f>
        <v>21056.754173971167</v>
      </c>
      <c r="G93" s="50">
        <f t="shared" si="6"/>
        <v>20778.014797214873</v>
      </c>
      <c r="H93" s="50">
        <f t="shared" si="7"/>
        <v>16796.863049238567</v>
      </c>
      <c r="I93" s="56" t="str">
        <f>IFERROR((d_DL/(Rad_Spec!AV93*d_GSF_s*d_Fam*d_Foffset*Fsurf!C93*d_EF_w*(1/365)*d_ET_w*(1/24)))*Rad_Spec!BF93,".")</f>
        <v>.</v>
      </c>
      <c r="J93" s="50" t="str">
        <f>IFERROR((d_DL/(Rad_Spec!AZ93*d_GSF_s*d_Fam*d_Foffset*Fsurf!C93*d_EF_w*(1/365)*d_ET_w*(1/24)))*Rad_Spec!BF93,".")</f>
        <v>.</v>
      </c>
      <c r="K93" s="50" t="str">
        <f>IFERROR((d_DL/(Rad_Spec!BA93*d_GSF_s*d_Fam*d_Foffset*Fsurf!C93*d_EF_w*(1/365)*d_ET_w*(1/24)))*Rad_Spec!BF93,".")</f>
        <v>.</v>
      </c>
      <c r="L93" s="50" t="str">
        <f>IFERROR((d_DL/(Rad_Spec!BB93*d_GSF_s*d_Fam*d_Foffset*Fsurf!C93*d_EF_w*(1/365)*d_ET_w*(1/24)))*Rad_Spec!BF93,".")</f>
        <v>.</v>
      </c>
      <c r="M93" s="50" t="str">
        <f>IFERROR((d_DL/(Rad_Spec!AY93*d_GSF_s*d_Fam*d_Foffset*Fsurf!C93*d_EF_w*(1/365)*d_ET_w*(1/24)))*Rad_Spec!BF93,".")</f>
        <v>.</v>
      </c>
      <c r="N93" s="50">
        <f>IFERROR((d_DL/(Rad_Spec!AV93*d_GSF_s*d_Fam*d_Foffset*acf!D93*d_ET_w*(1/24)*d_EF_w*(1/365)))*Rad_Spec!BF93,".")</f>
        <v>3479.2074954090995</v>
      </c>
      <c r="O93" s="50">
        <f>IFERROR((d_DL/(Rad_Spec!AZ93*d_GSF_s*d_Fam*d_Foffset*acf!E93*d_ET_w*(1/24)*d_EF_w*(1/365)))*Rad_Spec!BF93,".")</f>
        <v>20667.087259054046</v>
      </c>
      <c r="P93" s="50">
        <f>IFERROR((d_DL/(Rad_Spec!BA93*d_GSF_s*d_Fam*d_Foffset*acf!F93*d_ET_w*(1/24)*d_EF_w*(1/365)))*Rad_Spec!BF93,".")</f>
        <v>7132.888523036353</v>
      </c>
      <c r="Q93" s="50">
        <f>IFERROR((d_DL/(Rad_Spec!BB93*d_GSF_s*d_Fam*d_Foffset*acf!G93*d_ET_w*(1/24)*d_EF_w*(1/365)))*Rad_Spec!BF93,".")</f>
        <v>4317.9450166237921</v>
      </c>
      <c r="R93" s="50">
        <f>IFERROR((d_DL/(Rad_Spec!AY93*d_GSF_s*d_Fam*d_Foffset*acf!C93*d_ET_w*(1/24)*d_EF_w*(1/365)))*Rad_Spec!BF93,".")</f>
        <v>21056.754173971167</v>
      </c>
    </row>
    <row r="94" spans="1:18">
      <c r="A94" s="48" t="s">
        <v>99</v>
      </c>
      <c r="B94" s="48"/>
      <c r="C94" s="50">
        <f>IFERROR((d_DL/(Rad_Spec!V94*d_IFD_w*d_EF_w))*Rad_Spec!BF94,".")</f>
        <v>36.398380342473224</v>
      </c>
      <c r="D94" s="50">
        <f>IFERROR((d_DL/(Rad_Spec!AN94*d_IRA_w*(1/d_PEFm_pp)*d_SLF*d_ET_w*d_EF_w))*Rad_Spec!BF94,".")</f>
        <v>0.3907757757031039</v>
      </c>
      <c r="E94" s="50">
        <f>IFERROR((d_DL/(Rad_Spec!AN94*d_IRA_w*(1/d_PEF)*d_SLF*d_ET_w*d_EF_w))*Rad_Spec!BF94,".")</f>
        <v>285.69331408282829</v>
      </c>
      <c r="F94" s="50">
        <f>IFERROR((d_DL/(Rad_Spec!AY94*d_GSF_s*d_Fam*d_Foffset*acf!C94*d_ET_w*(1/24)*d_EF_w*(1/365)))*Rad_Spec!BF94,".")</f>
        <v>29.907103972454774</v>
      </c>
      <c r="G94" s="50">
        <f t="shared" si="6"/>
        <v>15.525327730688913</v>
      </c>
      <c r="H94" s="50">
        <f t="shared" si="7"/>
        <v>0.38169062452138952</v>
      </c>
      <c r="I94" s="56">
        <f>IFERROR((d_DL/(Rad_Spec!AV94*d_GSF_s*d_Fam*d_Foffset*Fsurf!C94*d_EF_w*(1/365)*d_ET_w*(1/24)))*Rad_Spec!BF94,".")</f>
        <v>5.0229399043161278</v>
      </c>
      <c r="J94" s="50">
        <f>IFERROR((d_DL/(Rad_Spec!AZ94*d_GSF_s*d_Fam*d_Foffset*Fsurf!C94*d_EF_w*(1/365)*d_ET_w*(1/24)))*Rad_Spec!BF94,".")</f>
        <v>25.162537044478889</v>
      </c>
      <c r="K94" s="50">
        <f>IFERROR((d_DL/(Rad_Spec!BA94*d_GSF_s*d_Fam*d_Foffset*Fsurf!C94*d_EF_w*(1/365)*d_ET_w*(1/24)))*Rad_Spec!BF94,".")</f>
        <v>8.9258999651023085</v>
      </c>
      <c r="L94" s="50">
        <f>IFERROR((d_DL/(Rad_Spec!BB94*d_GSF_s*d_Fam*d_Foffset*Fsurf!C94*d_EF_w*(1/365)*d_ET_w*(1/24)))*Rad_Spec!BF94,".")</f>
        <v>5.718758419199748</v>
      </c>
      <c r="M94" s="50">
        <f>IFERROR((d_DL/(Rad_Spec!AY94*d_GSF_s*d_Fam*d_Foffset*Fsurf!C94*d_EF_w*(1/365)*d_ET_w*(1/24)))*Rad_Spec!BF94,".")</f>
        <v>25.280730323292286</v>
      </c>
      <c r="N94" s="50">
        <f>IFERROR((d_DL/(Rad_Spec!AV94*d_GSF_s*d_Fam*d_Foffset*acf!D94*d_ET_w*(1/24)*d_EF_w*(1/365)))*Rad_Spec!BF94,".")</f>
        <v>5.9421379068059794</v>
      </c>
      <c r="O94" s="50">
        <f>IFERROR((d_DL/(Rad_Spec!AZ94*d_GSF_s*d_Fam*d_Foffset*acf!E94*d_ET_w*(1/24)*d_EF_w*(1/365)))*Rad_Spec!BF94,".")</f>
        <v>29.76728132361853</v>
      </c>
      <c r="P94" s="50">
        <f>IFERROR((d_DL/(Rad_Spec!BA94*d_GSF_s*d_Fam*d_Foffset*acf!F94*d_ET_w*(1/24)*d_EF_w*(1/365)))*Rad_Spec!BF94,".")</f>
        <v>10.559339658716032</v>
      </c>
      <c r="Q94" s="50">
        <f>IFERROR((d_DL/(Rad_Spec!BB94*d_GSF_s*d_Fam*d_Foffset*acf!G94*d_ET_w*(1/24)*d_EF_w*(1/365)))*Rad_Spec!BF94,".")</f>
        <v>6.7652912099133022</v>
      </c>
      <c r="R94" s="50">
        <f>IFERROR((d_DL/(Rad_Spec!AY94*d_GSF_s*d_Fam*d_Foffset*acf!C94*d_ET_w*(1/24)*d_EF_w*(1/365)))*Rad_Spec!BF94,".")</f>
        <v>29.907103972454774</v>
      </c>
    </row>
    <row r="95" spans="1:18">
      <c r="A95" s="48" t="s">
        <v>100</v>
      </c>
      <c r="B95" s="48"/>
      <c r="C95" s="50">
        <f>IFERROR((d_DL/(Rad_Spec!V95*d_IFD_w*d_EF_w))*Rad_Spec!BF95,".")</f>
        <v>2374.3596752446274</v>
      </c>
      <c r="D95" s="50">
        <f>IFERROR((d_DL/(Rad_Spec!AN95*d_IRA_w*(1/d_PEFm_pp)*d_SLF*d_ET_w*d_EF_w))*Rad_Spec!BF95,".")</f>
        <v>105.97060885654032</v>
      </c>
      <c r="E95" s="50">
        <f>IFERROR((d_DL/(Rad_Spec!AN95*d_IRA_w*(1/d_PEF)*d_SLF*d_ET_w*d_EF_w))*Rad_Spec!BF95,".")</f>
        <v>77474.33777113643</v>
      </c>
      <c r="F95" s="50">
        <f>IFERROR((d_DL/(Rad_Spec!AY95*d_GSF_s*d_Fam*d_Foffset*acf!C95*d_ET_w*(1/24)*d_EF_w*(1/365)))*Rad_Spec!BF95,".")</f>
        <v>444.52736178674485</v>
      </c>
      <c r="G95" s="50">
        <f t="shared" si="6"/>
        <v>372.62627864533408</v>
      </c>
      <c r="H95" s="50">
        <f t="shared" si="7"/>
        <v>82.594625704731769</v>
      </c>
      <c r="I95" s="56">
        <f>IFERROR((d_DL/(Rad_Spec!AV95*d_GSF_s*d_Fam*d_Foffset*Fsurf!C95*d_EF_w*(1/365)*d_ET_w*(1/24)))*Rad_Spec!BF95,".")</f>
        <v>65.012789668601357</v>
      </c>
      <c r="J95" s="50">
        <f>IFERROR((d_DL/(Rad_Spec!AZ95*d_GSF_s*d_Fam*d_Foffset*Fsurf!C95*d_EF_w*(1/365)*d_ET_w*(1/24)))*Rad_Spec!BF95,".")</f>
        <v>371.67689187898509</v>
      </c>
      <c r="K95" s="50">
        <f>IFERROR((d_DL/(Rad_Spec!BA95*d_GSF_s*d_Fam*d_Foffset*Fsurf!C95*d_EF_w*(1/365)*d_ET_w*(1/24)))*Rad_Spec!BF95,".")</f>
        <v>128.19224687366295</v>
      </c>
      <c r="L95" s="50">
        <f>IFERROR((d_DL/(Rad_Spec!BB95*d_GSF_s*d_Fam*d_Foffset*Fsurf!C95*d_EF_w*(1/365)*d_ET_w*(1/24)))*Rad_Spec!BF95,".")</f>
        <v>78.795501078344842</v>
      </c>
      <c r="M95" s="50">
        <f>IFERROR((d_DL/(Rad_Spec!AY95*d_GSF_s*d_Fam*d_Foffset*Fsurf!C95*d_EF_w*(1/365)*d_ET_w*(1/24)))*Rad_Spec!BF95,".")</f>
        <v>383.87509653432204</v>
      </c>
      <c r="N95" s="50">
        <f>IFERROR((d_DL/(Rad_Spec!AV95*d_GSF_s*d_Fam*d_Foffset*acf!D95*d_ET_w*(1/24)*d_EF_w*(1/365)))*Rad_Spec!BF95,".")</f>
        <v>75.284810436240349</v>
      </c>
      <c r="O95" s="50">
        <f>IFERROR((d_DL/(Rad_Spec!AZ95*d_GSF_s*d_Fam*d_Foffset*acf!E95*d_ET_w*(1/24)*d_EF_w*(1/365)))*Rad_Spec!BF95,".")</f>
        <v>430.40184079586464</v>
      </c>
      <c r="P95" s="50">
        <f>IFERROR((d_DL/(Rad_Spec!BA95*d_GSF_s*d_Fam*d_Foffset*acf!F95*d_ET_w*(1/24)*d_EF_w*(1/365)))*Rad_Spec!BF95,".")</f>
        <v>148.44662187970169</v>
      </c>
      <c r="Q95" s="50">
        <f>IFERROR((d_DL/(Rad_Spec!BB95*d_GSF_s*d_Fam*d_Foffset*acf!G95*d_ET_w*(1/24)*d_EF_w*(1/365)))*Rad_Spec!BF95,".")</f>
        <v>91.245190248723304</v>
      </c>
      <c r="R95" s="50">
        <f>IFERROR((d_DL/(Rad_Spec!AY95*d_GSF_s*d_Fam*d_Foffset*acf!C95*d_ET_w*(1/24)*d_EF_w*(1/365)))*Rad_Spec!BF95,".")</f>
        <v>444.52736178674485</v>
      </c>
    </row>
    <row r="96" spans="1:18">
      <c r="A96" s="51" t="s">
        <v>101</v>
      </c>
      <c r="B96" s="53" t="s">
        <v>7</v>
      </c>
      <c r="C96" s="50" t="str">
        <f>IFERROR((d_DL/(Rad_Spec!V96*d_IFD_w*d_EF_w))*Rad_Spec!BF96,".")</f>
        <v>.</v>
      </c>
      <c r="D96" s="50" t="str">
        <f>IFERROR((d_DL/(Rad_Spec!AN96*d_IRA_w*(1/d_PEFm_pp)*d_SLF*d_ET_w*d_EF_w))*Rad_Spec!BF96,".")</f>
        <v>.</v>
      </c>
      <c r="E96" s="50" t="str">
        <f>IFERROR((d_DL/(Rad_Spec!AN96*d_IRA_w*(1/d_PEF)*d_SLF*d_ET_w*d_EF_w))*Rad_Spec!BF96,".")</f>
        <v>.</v>
      </c>
      <c r="F96" s="50">
        <f>IFERROR((d_DL/(Rad_Spec!AY96*d_GSF_s*d_Fam*d_Foffset*acf!C96*d_ET_w*(1/24)*d_EF_w*(1/365)))*Rad_Spec!BF96,".")</f>
        <v>3231415697413.3813</v>
      </c>
      <c r="G96" s="50">
        <f t="shared" si="6"/>
        <v>3231415697413.3813</v>
      </c>
      <c r="H96" s="50">
        <f t="shared" si="7"/>
        <v>3231415697413.3813</v>
      </c>
      <c r="I96" s="56">
        <f>IFERROR((d_DL/(Rad_Spec!AV96*d_GSF_s*d_Fam*d_Foffset*Fsurf!C96*d_EF_w*(1/365)*d_ET_w*(1/24)))*Rad_Spec!BF96,".")</f>
        <v>538262030218.91559</v>
      </c>
      <c r="J96" s="50">
        <f>IFERROR((d_DL/(Rad_Spec!AZ96*d_GSF_s*d_Fam*d_Foffset*Fsurf!C96*d_EF_w*(1/365)*d_ET_w*(1/24)))*Rad_Spec!BF96,".")</f>
        <v>2673719888669.124</v>
      </c>
      <c r="K96" s="50">
        <f>IFERROR((d_DL/(Rad_Spec!BA96*d_GSF_s*d_Fam*d_Foffset*Fsurf!C96*d_EF_w*(1/365)*d_ET_w*(1/24)))*Rad_Spec!BF96,".")</f>
        <v>936822464808.49438</v>
      </c>
      <c r="L96" s="50">
        <f>IFERROR((d_DL/(Rad_Spec!BB96*d_GSF_s*d_Fam*d_Foffset*Fsurf!C96*d_EF_w*(1/365)*d_ET_w*(1/24)))*Rad_Spec!BF96,".")</f>
        <v>601586974950.55273</v>
      </c>
      <c r="M96" s="50">
        <f>IFERROR((d_DL/(Rad_Spec!AY96*d_GSF_s*d_Fam*d_Foffset*Fsurf!C96*d_EF_w*(1/365)*d_ET_w*(1/24)))*Rad_Spec!BF96,".")</f>
        <v>2708646854495.709</v>
      </c>
      <c r="N96" s="50">
        <f>IFERROR((d_DL/(Rad_Spec!AV96*d_GSF_s*d_Fam*d_Foffset*acf!D96*d_ET_w*(1/24)*d_EF_w*(1/365)))*Rad_Spec!BF96,".")</f>
        <v>642146602051.16638</v>
      </c>
      <c r="O96" s="50">
        <f>IFERROR((d_DL/(Rad_Spec!AZ96*d_GSF_s*d_Fam*d_Foffset*acf!E96*d_ET_w*(1/24)*d_EF_w*(1/365)))*Rad_Spec!BF96,".")</f>
        <v>3189747827182.2651</v>
      </c>
      <c r="P96" s="50">
        <f>IFERROR((d_DL/(Rad_Spec!BA96*d_GSF_s*d_Fam*d_Foffset*acf!F96*d_ET_w*(1/24)*d_EF_w*(1/365)))*Rad_Spec!BF96,".")</f>
        <v>1117629200516.5342</v>
      </c>
      <c r="Q96" s="50">
        <f>IFERROR((d_DL/(Rad_Spec!BB96*d_GSF_s*d_Fam*d_Foffset*acf!G96*d_ET_w*(1/24)*d_EF_w*(1/365)))*Rad_Spec!BF96,".")</f>
        <v>717693261116.00952</v>
      </c>
      <c r="R96" s="50">
        <f>IFERROR((d_DL/(Rad_Spec!AY96*d_GSF_s*d_Fam*d_Foffset*acf!C96*d_ET_w*(1/24)*d_EF_w*(1/365)))*Rad_Spec!BF96,".")</f>
        <v>3231415697413.3813</v>
      </c>
    </row>
    <row r="97" spans="1:18">
      <c r="A97" s="48" t="s">
        <v>102</v>
      </c>
      <c r="B97" s="48"/>
      <c r="C97" s="50" t="str">
        <f>IFERROR((d_DL/(Rad_Spec!V97*d_IFD_w*d_EF_w))*Rad_Spec!BF97,".")</f>
        <v>.</v>
      </c>
      <c r="D97" s="50">
        <f>IFERROR((d_DL/(Rad_Spec!AN97*d_IRA_w*(1/d_PEFm_pp)*d_SLF*d_ET_w*d_EF_w))*Rad_Spec!BF97,".")</f>
        <v>267900.17101839511</v>
      </c>
      <c r="E97" s="50">
        <f>IFERROR((d_DL/(Rad_Spec!AN97*d_IRA_w*(1/d_PEF)*d_SLF*d_ET_w*d_EF_w))*Rad_Spec!BF97,".")</f>
        <v>195859857.39236757</v>
      </c>
      <c r="F97" s="50">
        <f>IFERROR((d_DL/(Rad_Spec!AY97*d_GSF_s*d_Fam*d_Foffset*acf!C97*d_ET_w*(1/24)*d_EF_w*(1/365)))*Rad_Spec!BF97,".")</f>
        <v>2450474442.2501774</v>
      </c>
      <c r="G97" s="50">
        <f t="shared" si="6"/>
        <v>181363924.75719738</v>
      </c>
      <c r="H97" s="50">
        <f t="shared" si="7"/>
        <v>267870.88580942416</v>
      </c>
      <c r="I97" s="56">
        <f>IFERROR((d_DL/(Rad_Spec!AV97*d_GSF_s*d_Fam*d_Foffset*Fsurf!C97*d_EF_w*(1/365)*d_ET_w*(1/24)))*Rad_Spec!BF97,".")</f>
        <v>413611424.74638176</v>
      </c>
      <c r="J97" s="50">
        <f>IFERROR((d_DL/(Rad_Spec!AZ97*d_GSF_s*d_Fam*d_Foffset*Fsurf!C97*d_EF_w*(1/365)*d_ET_w*(1/24)))*Rad_Spec!BF97,".")</f>
        <v>2013919502.6918066</v>
      </c>
      <c r="K97" s="50">
        <f>IFERROR((d_DL/(Rad_Spec!BA97*d_GSF_s*d_Fam*d_Foffset*Fsurf!C97*d_EF_w*(1/365)*d_ET_w*(1/24)))*Rad_Spec!BF97,".")</f>
        <v>705795642.22777069</v>
      </c>
      <c r="L97" s="50">
        <f>IFERROR((d_DL/(Rad_Spec!BB97*d_GSF_s*d_Fam*d_Foffset*Fsurf!C97*d_EF_w*(1/365)*d_ET_w*(1/24)))*Rad_Spec!BF97,".")</f>
        <v>457926934.54063702</v>
      </c>
      <c r="M97" s="50">
        <f>IFERROR((d_DL/(Rad_Spec!AY97*d_GSF_s*d_Fam*d_Foffset*Fsurf!C97*d_EF_w*(1/365)*d_ET_w*(1/24)))*Rad_Spec!BF97,".")</f>
        <v>2045471153.7981448</v>
      </c>
      <c r="N97" s="50">
        <f>IFERROR((d_DL/(Rad_Spec!AV97*d_GSF_s*d_Fam*d_Foffset*acf!D97*d_ET_w*(1/24)*d_EF_w*(1/365)))*Rad_Spec!BF97,".")</f>
        <v>495506486.84616536</v>
      </c>
      <c r="O97" s="50">
        <f>IFERROR((d_DL/(Rad_Spec!AZ97*d_GSF_s*d_Fam*d_Foffset*acf!E97*d_ET_w*(1/24)*d_EF_w*(1/365)))*Rad_Spec!BF97,".")</f>
        <v>2412675564.2247844</v>
      </c>
      <c r="P97" s="50">
        <f>IFERROR((d_DL/(Rad_Spec!BA97*d_GSF_s*d_Fam*d_Foffset*acf!F97*d_ET_w*(1/24)*d_EF_w*(1/365)))*Rad_Spec!BF97,".")</f>
        <v>845543179.38886929</v>
      </c>
      <c r="Q97" s="50">
        <f>IFERROR((d_DL/(Rad_Spec!BB97*d_GSF_s*d_Fam*d_Foffset*acf!G97*d_ET_w*(1/24)*d_EF_w*(1/365)))*Rad_Spec!BF97,".")</f>
        <v>548596467.57968307</v>
      </c>
      <c r="R97" s="50">
        <f>IFERROR((d_DL/(Rad_Spec!AY97*d_GSF_s*d_Fam*d_Foffset*acf!C97*d_ET_w*(1/24)*d_EF_w*(1/365)))*Rad_Spec!BF97,".")</f>
        <v>2450474442.2501774</v>
      </c>
    </row>
    <row r="98" spans="1:18">
      <c r="A98" s="52" t="s">
        <v>103</v>
      </c>
      <c r="B98" s="53" t="s">
        <v>11</v>
      </c>
      <c r="C98" s="50" t="str">
        <f>IFERROR((d_DL/(Rad_Spec!V98*d_IFD_w*d_EF_w))*Rad_Spec!BF98,".")</f>
        <v>.</v>
      </c>
      <c r="D98" s="50">
        <f>IFERROR((d_DL/(Rad_Spec!AN98*d_IRA_w*(1/d_PEFm_pp)*d_SLF*d_ET_w*d_EF_w))*Rad_Spec!BF98,".")</f>
        <v>5.6309925026790113</v>
      </c>
      <c r="E98" s="50">
        <f>IFERROR((d_DL/(Rad_Spec!AN98*d_IRA_w*(1/d_PEF)*d_SLF*d_ET_w*d_EF_w))*Rad_Spec!BF98,".")</f>
        <v>4116.777471099389</v>
      </c>
      <c r="F98" s="50">
        <f>IFERROR((d_DL/(Rad_Spec!AY98*d_GSF_s*d_Fam*d_Foffset*acf!C98*d_ET_w*(1/24)*d_EF_w*(1/365)))*Rad_Spec!BF98,".")</f>
        <v>666318.18179407006</v>
      </c>
      <c r="G98" s="50">
        <f t="shared" si="6"/>
        <v>4091.4985734041861</v>
      </c>
      <c r="H98" s="50">
        <f t="shared" si="7"/>
        <v>5.6309449160912939</v>
      </c>
      <c r="I98" s="56">
        <f>IFERROR((d_DL/(Rad_Spec!AV98*d_GSF_s*d_Fam*d_Foffset*Fsurf!C98*d_EF_w*(1/365)*d_ET_w*(1/24)))*Rad_Spec!BF98,".")</f>
        <v>113295.9497482671</v>
      </c>
      <c r="J98" s="50">
        <f>IFERROR((d_DL/(Rad_Spec!AZ98*d_GSF_s*d_Fam*d_Foffset*Fsurf!C98*d_EF_w*(1/365)*d_ET_w*(1/24)))*Rad_Spec!BF98,".")</f>
        <v>547277.04539417161</v>
      </c>
      <c r="K98" s="50">
        <f>IFERROR((d_DL/(Rad_Spec!BA98*d_GSF_s*d_Fam*d_Foffset*Fsurf!C98*d_EF_w*(1/365)*d_ET_w*(1/24)))*Rad_Spec!BF98,".")</f>
        <v>191912.90150523698</v>
      </c>
      <c r="L98" s="50">
        <f>IFERROR((d_DL/(Rad_Spec!BB98*d_GSF_s*d_Fam*d_Foffset*Fsurf!C98*d_EF_w*(1/365)*d_ET_w*(1/24)))*Rad_Spec!BF98,".")</f>
        <v>124189.79107021583</v>
      </c>
      <c r="M98" s="50">
        <f>IFERROR((d_DL/(Rad_Spec!AY98*d_GSF_s*d_Fam*d_Foffset*Fsurf!C98*d_EF_w*(1/365)*d_ET_w*(1/24)))*Rad_Spec!BF98,".")</f>
        <v>554802.81581521232</v>
      </c>
      <c r="N98" s="50">
        <f>IFERROR((d_DL/(Rad_Spec!AV98*d_GSF_s*d_Fam*d_Foffset*acf!D98*d_ET_w*(1/24)*d_EF_w*(1/365)))*Rad_Spec!BF98,".")</f>
        <v>136068.43564766875</v>
      </c>
      <c r="O98" s="50">
        <f>IFERROR((d_DL/(Rad_Spec!AZ98*d_GSF_s*d_Fam*d_Foffset*acf!E98*d_ET_w*(1/24)*d_EF_w*(1/365)))*Rad_Spec!BF98,".")</f>
        <v>657279.73151840002</v>
      </c>
      <c r="P98" s="50">
        <f>IFERROR((d_DL/(Rad_Spec!BA98*d_GSF_s*d_Fam*d_Foffset*acf!F98*d_ET_w*(1/24)*d_EF_w*(1/365)))*Rad_Spec!BF98,".")</f>
        <v>230487.39470778962</v>
      </c>
      <c r="Q98" s="50">
        <f>IFERROR((d_DL/(Rad_Spec!BB98*d_GSF_s*d_Fam*d_Foffset*acf!G98*d_ET_w*(1/24)*d_EF_w*(1/365)))*Rad_Spec!BF98,".")</f>
        <v>149151.93907532922</v>
      </c>
      <c r="R98" s="50">
        <f>IFERROR((d_DL/(Rad_Spec!AY98*d_GSF_s*d_Fam*d_Foffset*acf!C98*d_ET_w*(1/24)*d_EF_w*(1/365)))*Rad_Spec!BF98,".")</f>
        <v>666318.18179407006</v>
      </c>
    </row>
    <row r="99" spans="1:18">
      <c r="A99" s="48" t="s">
        <v>104</v>
      </c>
      <c r="B99" s="48"/>
      <c r="C99" s="50">
        <f>IFERROR((d_DL/(Rad_Spec!V99*d_IFD_w*d_EF_w))*Rad_Spec!BF99,".")</f>
        <v>128.86067389956287</v>
      </c>
      <c r="D99" s="50">
        <f>IFERROR((d_DL/(Rad_Spec!AN99*d_IRA_w*(1/d_PEFm_pp)*d_SLF*d_ET_w*d_EF_w))*Rad_Spec!BF99,".")</f>
        <v>0.22605746391598755</v>
      </c>
      <c r="E99" s="50">
        <f>IFERROR((d_DL/(Rad_Spec!AN99*d_IRA_w*(1/d_PEF)*d_SLF*d_ET_w*d_EF_w))*Rad_Spec!BF99,".")</f>
        <v>165.26895998892616</v>
      </c>
      <c r="F99" s="50">
        <f>IFERROR((d_DL/(Rad_Spec!AY99*d_GSF_s*d_Fam*d_Foffset*acf!C99*d_ET_w*(1/24)*d_EF_w*(1/365)))*Rad_Spec!BF99,".")</f>
        <v>957976.7014719242</v>
      </c>
      <c r="G99" s="50">
        <f t="shared" si="6"/>
        <v>72.400253438056126</v>
      </c>
      <c r="H99" s="50">
        <f t="shared" si="7"/>
        <v>0.22566153756234789</v>
      </c>
      <c r="I99" s="56">
        <f>IFERROR((d_DL/(Rad_Spec!AV99*d_GSF_s*d_Fam*d_Foffset*Fsurf!C99*d_EF_w*(1/365)*d_ET_w*(1/24)))*Rad_Spec!BF99,".")</f>
        <v>876346.82756910357</v>
      </c>
      <c r="J99" s="50">
        <f>IFERROR((d_DL/(Rad_Spec!AZ99*d_GSF_s*d_Fam*d_Foffset*Fsurf!C99*d_EF_w*(1/365)*d_ET_w*(1/24)))*Rad_Spec!BF99,".")</f>
        <v>1534194.3120713797</v>
      </c>
      <c r="K99" s="50">
        <f>IFERROR((d_DL/(Rad_Spec!BA99*d_GSF_s*d_Fam*d_Foffset*Fsurf!C99*d_EF_w*(1/365)*d_ET_w*(1/24)))*Rad_Spec!BF99,".")</f>
        <v>942758.61351338495</v>
      </c>
      <c r="L99" s="50">
        <f>IFERROR((d_DL/(Rad_Spec!BB99*d_GSF_s*d_Fam*d_Foffset*Fsurf!C99*d_EF_w*(1/365)*d_ET_w*(1/24)))*Rad_Spec!BF99,".")</f>
        <v>876346.82756910357</v>
      </c>
      <c r="M99" s="50">
        <f>IFERROR((d_DL/(Rad_Spec!AY99*d_GSF_s*d_Fam*d_Foffset*Fsurf!C99*d_EF_w*(1/365)*d_ET_w*(1/24)))*Rad_Spec!BF99,".")</f>
        <v>687543.08718080667</v>
      </c>
      <c r="N99" s="50">
        <f>IFERROR((d_DL/(Rad_Spec!AV99*d_GSF_s*d_Fam*d_Foffset*acf!D99*d_ET_w*(1/24)*d_EF_w*(1/365)))*Rad_Spec!BF99,".")</f>
        <v>1221043.246412951</v>
      </c>
      <c r="O99" s="50">
        <f>IFERROR((d_DL/(Rad_Spec!AZ99*d_GSF_s*d_Fam*d_Foffset*acf!E99*d_ET_w*(1/24)*d_EF_w*(1/365)))*Rad_Spec!BF99,".")</f>
        <v>2137644.0748194559</v>
      </c>
      <c r="P99" s="50">
        <f>IFERROR((d_DL/(Rad_Spec!BA99*d_GSF_s*d_Fam*d_Foffset*acf!F99*d_ET_w*(1/24)*d_EF_w*(1/365)))*Rad_Spec!BF99,".")</f>
        <v>1313577.0014953164</v>
      </c>
      <c r="Q99" s="50">
        <f>IFERROR((d_DL/(Rad_Spec!BB99*d_GSF_s*d_Fam*d_Foffset*acf!G99*d_ET_w*(1/24)*d_EF_w*(1/365)))*Rad_Spec!BF99,".")</f>
        <v>1221043.246412951</v>
      </c>
      <c r="R99" s="50">
        <f>IFERROR((d_DL/(Rad_Spec!AY99*d_GSF_s*d_Fam*d_Foffset*acf!C99*d_ET_w*(1/24)*d_EF_w*(1/365)))*Rad_Spec!BF99,".")</f>
        <v>957976.7014719242</v>
      </c>
    </row>
    <row r="100" spans="1:18">
      <c r="A100" s="48" t="s">
        <v>105</v>
      </c>
      <c r="B100" s="48"/>
      <c r="C100" s="50">
        <f>IFERROR((d_DL/(Rad_Spec!V100*d_IFD_w*d_EF_w))*Rad_Spec!BF100,".")</f>
        <v>2586249.3152212673</v>
      </c>
      <c r="D100" s="50">
        <f>IFERROR((d_DL/(Rad_Spec!AN100*d_IRA_w*(1/d_PEFm_pp)*d_SLF*d_ET_w*d_EF_w))*Rad_Spec!BF100,".")</f>
        <v>104895.16606268604</v>
      </c>
      <c r="E100" s="50">
        <f>IFERROR((d_DL/(Rad_Spec!AN100*d_IRA_w*(1/d_PEF)*d_SLF*d_ET_w*d_EF_w))*Rad_Spec!BF100,".")</f>
        <v>76688089.403181911</v>
      </c>
      <c r="F100" s="50">
        <f>IFERROR((d_DL/(Rad_Spec!AY100*d_GSF_s*d_Fam*d_Foffset*acf!C100*d_ET_w*(1/24)*d_EF_w*(1/365)))*Rad_Spec!BF100,".")</f>
        <v>48755.843367710062</v>
      </c>
      <c r="G100" s="50">
        <f t="shared" si="6"/>
        <v>47823.865348891821</v>
      </c>
      <c r="H100" s="50">
        <f t="shared" si="7"/>
        <v>32861.92879108504</v>
      </c>
      <c r="I100" s="56">
        <f>IFERROR((d_DL/(Rad_Spec!AV100*d_GSF_s*d_Fam*d_Foffset*Fsurf!C100*d_EF_w*(1/365)*d_ET_w*(1/24)))*Rad_Spec!BF100,".")</f>
        <v>8510.8662038951661</v>
      </c>
      <c r="J100" s="50">
        <f>IFERROR((d_DL/(Rad_Spec!AZ100*d_GSF_s*d_Fam*d_Foffset*Fsurf!C100*d_EF_w*(1/365)*d_ET_w*(1/24)))*Rad_Spec!BF100,".")</f>
        <v>41202.137323529874</v>
      </c>
      <c r="K100" s="50">
        <f>IFERROR((d_DL/(Rad_Spec!BA100*d_GSF_s*d_Fam*d_Foffset*Fsurf!C100*d_EF_w*(1/365)*d_ET_w*(1/24)))*Rad_Spec!BF100,".")</f>
        <v>14502.068071110843</v>
      </c>
      <c r="L100" s="50">
        <f>IFERROR((d_DL/(Rad_Spec!BB100*d_GSF_s*d_Fam*d_Foffset*Fsurf!C100*d_EF_w*(1/365)*d_ET_w*(1/24)))*Rad_Spec!BF100,".")</f>
        <v>9420.1467812343944</v>
      </c>
      <c r="M100" s="50">
        <f>IFERROR((d_DL/(Rad_Spec!AY100*d_GSF_s*d_Fam*d_Foffset*Fsurf!C100*d_EF_w*(1/365)*d_ET_w*(1/24)))*Rad_Spec!BF100,".")</f>
        <v>40394.236427265998</v>
      </c>
      <c r="N100" s="50">
        <f>IFERROR((d_DL/(Rad_Spec!AV100*d_GSF_s*d_Fam*d_Foffset*acf!D100*d_ET_w*(1/24)*d_EF_w*(1/365)))*Rad_Spec!BF100,".")</f>
        <v>10272.615508101468</v>
      </c>
      <c r="O100" s="50">
        <f>IFERROR((d_DL/(Rad_Spec!AZ100*d_GSF_s*d_Fam*d_Foffset*acf!E100*d_ET_w*(1/24)*d_EF_w*(1/365)))*Rad_Spec!BF100,".")</f>
        <v>49730.979749500562</v>
      </c>
      <c r="P100" s="50">
        <f>IFERROR((d_DL/(Rad_Spec!BA100*d_GSF_s*d_Fam*d_Foffset*acf!F100*d_ET_w*(1/24)*d_EF_w*(1/365)))*Rad_Spec!BF100,".")</f>
        <v>17503.996161830786</v>
      </c>
      <c r="Q100" s="50">
        <f>IFERROR((d_DL/(Rad_Spec!BB100*d_GSF_s*d_Fam*d_Foffset*acf!G100*d_ET_w*(1/24)*d_EF_w*(1/365)))*Rad_Spec!BF100,".")</f>
        <v>11370.117164949914</v>
      </c>
      <c r="R100" s="50">
        <f>IFERROR((d_DL/(Rad_Spec!AY100*d_GSF_s*d_Fam*d_Foffset*acf!C100*d_ET_w*(1/24)*d_EF_w*(1/365)))*Rad_Spec!BF100,".")</f>
        <v>48755.843367710062</v>
      </c>
    </row>
    <row r="101" spans="1:18">
      <c r="A101" s="48" t="s">
        <v>106</v>
      </c>
      <c r="B101" s="48"/>
      <c r="C101" s="50">
        <f>IFERROR((d_DL/(Rad_Spec!V101*d_IFD_w*d_EF_w))*Rad_Spec!BF101,".")</f>
        <v>23559.496421604672</v>
      </c>
      <c r="D101" s="50">
        <f>IFERROR((d_DL/(Rad_Spec!AN101*d_IRA_w*(1/d_PEFm_pp)*d_SLF*d_ET_w*d_EF_w))*Rad_Spec!BF101,".")</f>
        <v>1033.2406678447735</v>
      </c>
      <c r="E101" s="50">
        <f>IFERROR((d_DL/(Rad_Spec!AN101*d_IRA_w*(1/d_PEF)*d_SLF*d_ET_w*d_EF_w))*Rad_Spec!BF101,".")</f>
        <v>755394.70201449189</v>
      </c>
      <c r="F101" s="50">
        <f>IFERROR((d_DL/(Rad_Spec!AY101*d_GSF_s*d_Fam*d_Foffset*acf!C101*d_ET_w*(1/24)*d_EF_w*(1/365)))*Rad_Spec!BF101,".")</f>
        <v>2754.502040290663</v>
      </c>
      <c r="G101" s="50">
        <f t="shared" si="6"/>
        <v>2458.1405353580044</v>
      </c>
      <c r="H101" s="50">
        <f t="shared" si="7"/>
        <v>728.16427505656043</v>
      </c>
      <c r="I101" s="56">
        <f>IFERROR((d_DL/(Rad_Spec!AV101*d_GSF_s*d_Fam*d_Foffset*Fsurf!C101*d_EF_w*(1/365)*d_ET_w*(1/24)))*Rad_Spec!BF101,".")</f>
        <v>457.00878972315149</v>
      </c>
      <c r="J101" s="50">
        <f>IFERROR((d_DL/(Rad_Spec!AZ101*d_GSF_s*d_Fam*d_Foffset*Fsurf!C101*d_EF_w*(1/365)*d_ET_w*(1/24)))*Rad_Spec!BF101,".")</f>
        <v>2377.8738590282728</v>
      </c>
      <c r="K101" s="50">
        <f>IFERROR((d_DL/(Rad_Spec!BA101*d_GSF_s*d_Fam*d_Foffset*Fsurf!C101*d_EF_w*(1/365)*d_ET_w*(1/24)))*Rad_Spec!BF101,".")</f>
        <v>827.08655966200774</v>
      </c>
      <c r="L101" s="50">
        <f>IFERROR((d_DL/(Rad_Spec!BB101*d_GSF_s*d_Fam*d_Foffset*Fsurf!C101*d_EF_w*(1/365)*d_ET_w*(1/24)))*Rad_Spec!BF101,".")</f>
        <v>523.86893968264872</v>
      </c>
      <c r="M101" s="50">
        <f>IFERROR((d_DL/(Rad_Spec!AY101*d_GSF_s*d_Fam*d_Foffset*Fsurf!C101*d_EF_w*(1/365)*d_ET_w*(1/24)))*Rad_Spec!BF101,".")</f>
        <v>2338.286961197507</v>
      </c>
      <c r="N101" s="50">
        <f>IFERROR((d_DL/(Rad_Spec!AV101*d_GSF_s*d_Fam*d_Foffset*acf!D101*d_ET_w*(1/24)*d_EF_w*(1/365)))*Rad_Spec!BF101,".")</f>
        <v>538.35635429387241</v>
      </c>
      <c r="O101" s="50">
        <f>IFERROR((d_DL/(Rad_Spec!AZ101*d_GSF_s*d_Fam*d_Foffset*acf!E101*d_ET_w*(1/24)*d_EF_w*(1/365)))*Rad_Spec!BF101,".")</f>
        <v>2801.1354059353052</v>
      </c>
      <c r="P101" s="50">
        <f>IFERROR((d_DL/(Rad_Spec!BA101*d_GSF_s*d_Fam*d_Foffset*acf!F101*d_ET_w*(1/24)*d_EF_w*(1/365)))*Rad_Spec!BF101,".")</f>
        <v>974.30796728184498</v>
      </c>
      <c r="Q101" s="50">
        <f>IFERROR((d_DL/(Rad_Spec!BB101*d_GSF_s*d_Fam*d_Foffset*acf!G101*d_ET_w*(1/24)*d_EF_w*(1/365)))*Rad_Spec!BF101,".")</f>
        <v>617.11761094616008</v>
      </c>
      <c r="R101" s="50">
        <f>IFERROR((d_DL/(Rad_Spec!AY101*d_GSF_s*d_Fam*d_Foffset*acf!C101*d_ET_w*(1/24)*d_EF_w*(1/365)))*Rad_Spec!BF101,".")</f>
        <v>2754.502040290663</v>
      </c>
    </row>
    <row r="102" spans="1:18">
      <c r="A102" s="48" t="s">
        <v>107</v>
      </c>
      <c r="B102" s="48"/>
      <c r="C102" s="50">
        <f>IFERROR((d_DL/(Rad_Spec!V102*d_IFD_w*d_EF_w))*Rad_Spec!BF102,".")</f>
        <v>504458.20258931798</v>
      </c>
      <c r="D102" s="50">
        <f>IFERROR((d_DL/(Rad_Spec!AN102*d_IRA_w*(1/d_PEFm_pp)*d_SLF*d_ET_w*d_EF_w))*Rad_Spec!BF102,".")</f>
        <v>16425.392044417928</v>
      </c>
      <c r="E102" s="50">
        <f>IFERROR((d_DL/(Rad_Spec!AN102*d_IRA_w*(1/d_PEF)*d_SLF*d_ET_w*d_EF_w))*Rad_Spec!BF102,".")</f>
        <v>12008484.097654896</v>
      </c>
      <c r="F102" s="50">
        <f>IFERROR((d_DL/(Rad_Spec!AY102*d_GSF_s*d_Fam*d_Foffset*acf!C102*d_ET_w*(1/24)*d_EF_w*(1/365)))*Rad_Spec!BF102,".")</f>
        <v>47708.650155013369</v>
      </c>
      <c r="G102" s="50">
        <f t="shared" si="6"/>
        <v>43428.867629303561</v>
      </c>
      <c r="H102" s="50">
        <f t="shared" si="7"/>
        <v>11929.724607750251</v>
      </c>
      <c r="I102" s="56">
        <f>IFERROR((d_DL/(Rad_Spec!AV102*d_GSF_s*d_Fam*d_Foffset*Fsurf!C102*d_EF_w*(1/365)*d_ET_w*(1/24)))*Rad_Spec!BF102,".")</f>
        <v>8249.4726108582963</v>
      </c>
      <c r="J102" s="50">
        <f>IFERROR((d_DL/(Rad_Spec!AZ102*d_GSF_s*d_Fam*d_Foffset*Fsurf!C102*d_EF_w*(1/365)*d_ET_w*(1/24)))*Rad_Spec!BF102,".")</f>
        <v>38934.426808256445</v>
      </c>
      <c r="K102" s="50">
        <f>IFERROR((d_DL/(Rad_Spec!BA102*d_GSF_s*d_Fam*d_Foffset*Fsurf!C102*d_EF_w*(1/365)*d_ET_w*(1/24)))*Rad_Spec!BF102,".")</f>
        <v>13771.846837961784</v>
      </c>
      <c r="L102" s="50">
        <f>IFERROR((d_DL/(Rad_Spec!BB102*d_GSF_s*d_Fam*d_Foffset*Fsurf!C102*d_EF_w*(1/365)*d_ET_w*(1/24)))*Rad_Spec!BF102,".")</f>
        <v>9056.4862358335613</v>
      </c>
      <c r="M102" s="50">
        <f>IFERROR((d_DL/(Rad_Spec!AY102*d_GSF_s*d_Fam*d_Foffset*Fsurf!C102*d_EF_w*(1/365)*d_ET_w*(1/24)))*Rad_Spec!BF102,".")</f>
        <v>38258.741102657077</v>
      </c>
      <c r="N102" s="50">
        <f>IFERROR((d_DL/(Rad_Spec!AV102*d_GSF_s*d_Fam*d_Foffset*acf!D102*d_ET_w*(1/24)*d_EF_w*(1/365)))*Rad_Spec!BF102,".")</f>
        <v>10287.092345740297</v>
      </c>
      <c r="O102" s="50">
        <f>IFERROR((d_DL/(Rad_Spec!AZ102*d_GSF_s*d_Fam*d_Foffset*acf!E102*d_ET_w*(1/24)*d_EF_w*(1/365)))*Rad_Spec!BF102,".")</f>
        <v>48551.230229895795</v>
      </c>
      <c r="P102" s="50">
        <f>IFERROR((d_DL/(Rad_Spec!BA102*d_GSF_s*d_Fam*d_Foffset*acf!F102*d_ET_w*(1/24)*d_EF_w*(1/365)))*Rad_Spec!BF102,".")</f>
        <v>17173.493006938348</v>
      </c>
      <c r="Q102" s="50">
        <f>IFERROR((d_DL/(Rad_Spec!BB102*d_GSF_s*d_Fam*d_Foffset*acf!G102*d_ET_w*(1/24)*d_EF_w*(1/365)))*Rad_Spec!BF102,".")</f>
        <v>11293.438336084453</v>
      </c>
      <c r="R102" s="50">
        <f>IFERROR((d_DL/(Rad_Spec!AY102*d_GSF_s*d_Fam*d_Foffset*acf!C102*d_ET_w*(1/24)*d_EF_w*(1/365)))*Rad_Spec!BF102,".")</f>
        <v>47708.650155013369</v>
      </c>
    </row>
    <row r="103" spans="1:18">
      <c r="A103" s="48" t="s">
        <v>108</v>
      </c>
      <c r="B103" s="48"/>
      <c r="C103" s="50">
        <f>IFERROR((d_DL/(Rad_Spec!V103*d_IFD_w*d_EF_w))*Rad_Spec!BF103,".")</f>
        <v>9.5513147406320478</v>
      </c>
      <c r="D103" s="50">
        <f>IFERROR((d_DL/(Rad_Spec!AN103*d_IRA_w*(1/d_PEFm_pp)*d_SLF*d_ET_w*d_EF_w))*Rad_Spec!BF103,".")</f>
        <v>1.3023900076556435E-3</v>
      </c>
      <c r="E103" s="50">
        <f>IFERROR((d_DL/(Rad_Spec!AN103*d_IRA_w*(1/d_PEF)*d_SLF*d_ET_w*d_EF_w))*Rad_Spec!BF103,".")</f>
        <v>0.95216781758292979</v>
      </c>
      <c r="F103" s="50">
        <f>IFERROR((d_DL/(Rad_Spec!AY103*d_GSF_s*d_Fam*d_Foffset*acf!C103*d_ET_w*(1/24)*d_EF_w*(1/365)))*Rad_Spec!BF103,".")</f>
        <v>145436.93632505627</v>
      </c>
      <c r="G103" s="50">
        <f t="shared" si="6"/>
        <v>0.86584619131641372</v>
      </c>
      <c r="H103" s="50">
        <f t="shared" si="7"/>
        <v>1.3022124300253568E-3</v>
      </c>
      <c r="I103" s="56">
        <f>IFERROR((d_DL/(Rad_Spec!AV103*d_GSF_s*d_Fam*d_Foffset*Fsurf!C103*d_EF_w*(1/365)*d_ET_w*(1/24)))*Rad_Spec!BF103,".")</f>
        <v>97642.299288686845</v>
      </c>
      <c r="J103" s="50">
        <f>IFERROR((d_DL/(Rad_Spec!AZ103*d_GSF_s*d_Fam*d_Foffset*Fsurf!C103*d_EF_w*(1/365)*d_ET_w*(1/24)))*Rad_Spec!BF103,".")</f>
        <v>197340.22593081972</v>
      </c>
      <c r="K103" s="50">
        <f>IFERROR((d_DL/(Rad_Spec!BA103*d_GSF_s*d_Fam*d_Foffset*Fsurf!C103*d_EF_w*(1/365)*d_ET_w*(1/24)))*Rad_Spec!BF103,".")</f>
        <v>108996.05501992951</v>
      </c>
      <c r="L103" s="50">
        <f>IFERROR((d_DL/(Rad_Spec!BB103*d_GSF_s*d_Fam*d_Foffset*Fsurf!C103*d_EF_w*(1/365)*d_ET_w*(1/24)))*Rad_Spec!BF103,".")</f>
        <v>97642.299288686845</v>
      </c>
      <c r="M103" s="50">
        <f>IFERROR((d_DL/(Rad_Spec!AY103*d_GSF_s*d_Fam*d_Foffset*Fsurf!C103*d_EF_w*(1/365)*d_ET_w*(1/24)))*Rad_Spec!BF103,".")</f>
        <v>104380.576309849</v>
      </c>
      <c r="N103" s="50">
        <f>IFERROR((d_DL/(Rad_Spec!AV103*d_GSF_s*d_Fam*d_Foffset*acf!D103*d_ET_w*(1/24)*d_EF_w*(1/365)))*Rad_Spec!BF103,".")</f>
        <v>136048.270342237</v>
      </c>
      <c r="O103" s="50">
        <f>IFERROR((d_DL/(Rad_Spec!AZ103*d_GSF_s*d_Fam*d_Foffset*acf!E103*d_ET_w*(1/24)*d_EF_w*(1/365)))*Rad_Spec!BF103,".")</f>
        <v>274960.71479694213</v>
      </c>
      <c r="P103" s="50">
        <f>IFERROR((d_DL/(Rad_Spec!BA103*d_GSF_s*d_Fam*d_Foffset*acf!F103*d_ET_w*(1/24)*d_EF_w*(1/365)))*Rad_Spec!BF103,".")</f>
        <v>151867.83666110178</v>
      </c>
      <c r="Q103" s="50">
        <f>IFERROR((d_DL/(Rad_Spec!BB103*d_GSF_s*d_Fam*d_Foffset*acf!G103*d_ET_w*(1/24)*d_EF_w*(1/365)))*Rad_Spec!BF103,".")</f>
        <v>136048.270342237</v>
      </c>
      <c r="R103" s="50">
        <f>IFERROR((d_DL/(Rad_Spec!AY103*d_GSF_s*d_Fam*d_Foffset*acf!C103*d_ET_w*(1/24)*d_EF_w*(1/365)))*Rad_Spec!BF103,".")</f>
        <v>145436.93632505627</v>
      </c>
    </row>
    <row r="104" spans="1:18">
      <c r="A104" s="48" t="s">
        <v>109</v>
      </c>
      <c r="B104" s="48"/>
      <c r="C104" s="50" t="str">
        <f>IFERROR((d_DL/(Rad_Spec!V104*d_IFD_w*d_EF_w))*Rad_Spec!BF104,".")</f>
        <v>.</v>
      </c>
      <c r="D104" s="50" t="str">
        <f>IFERROR((d_DL/(Rad_Spec!AN104*d_IRA_w*(1/d_PEFm_pp)*d_SLF*d_ET_w*d_EF_w))*Rad_Spec!BF104,".")</f>
        <v>.</v>
      </c>
      <c r="E104" s="50" t="str">
        <f>IFERROR((d_DL/(Rad_Spec!AN104*d_IRA_w*(1/d_PEF)*d_SLF*d_ET_w*d_EF_w))*Rad_Spec!BF104,".")</f>
        <v>.</v>
      </c>
      <c r="F104" s="50">
        <f>IFERROR((d_DL/(Rad_Spec!AY104*d_GSF_s*d_Fam*d_Foffset*acf!C104*d_ET_w*(1/24)*d_EF_w*(1/365)))*Rad_Spec!BF104,".")</f>
        <v>278020.79202938662</v>
      </c>
      <c r="G104" s="50">
        <f t="shared" si="6"/>
        <v>278020.79202938662</v>
      </c>
      <c r="H104" s="50">
        <f t="shared" si="7"/>
        <v>278020.79202938662</v>
      </c>
      <c r="I104" s="56" t="str">
        <f>IFERROR((d_DL/(Rad_Spec!AV104*d_GSF_s*d_Fam*d_Foffset*Fsurf!C104*d_EF_w*(1/365)*d_ET_w*(1/24)))*Rad_Spec!BF104,".")</f>
        <v>.</v>
      </c>
      <c r="J104" s="50" t="str">
        <f>IFERROR((d_DL/(Rad_Spec!AZ104*d_GSF_s*d_Fam*d_Foffset*Fsurf!C104*d_EF_w*(1/365)*d_ET_w*(1/24)))*Rad_Spec!BF104,".")</f>
        <v>.</v>
      </c>
      <c r="K104" s="50" t="str">
        <f>IFERROR((d_DL/(Rad_Spec!BA104*d_GSF_s*d_Fam*d_Foffset*Fsurf!C104*d_EF_w*(1/365)*d_ET_w*(1/24)))*Rad_Spec!BF104,".")</f>
        <v>.</v>
      </c>
      <c r="L104" s="50" t="str">
        <f>IFERROR((d_DL/(Rad_Spec!BB104*d_GSF_s*d_Fam*d_Foffset*Fsurf!C104*d_EF_w*(1/365)*d_ET_w*(1/24)))*Rad_Spec!BF104,".")</f>
        <v>.</v>
      </c>
      <c r="M104" s="50" t="str">
        <f>IFERROR((d_DL/(Rad_Spec!AY104*d_GSF_s*d_Fam*d_Foffset*Fsurf!C104*d_EF_w*(1/365)*d_ET_w*(1/24)))*Rad_Spec!BF104,".")</f>
        <v>.</v>
      </c>
      <c r="N104" s="50">
        <f>IFERROR((d_DL/(Rad_Spec!AV104*d_GSF_s*d_Fam*d_Foffset*acf!D104*d_ET_w*(1/24)*d_EF_w*(1/365)))*Rad_Spec!BF104,".")</f>
        <v>63380.703579076166</v>
      </c>
      <c r="O104" s="50">
        <f>IFERROR((d_DL/(Rad_Spec!AZ104*d_GSF_s*d_Fam*d_Foffset*acf!E104*d_ET_w*(1/24)*d_EF_w*(1/365)))*Rad_Spec!BF104,".")</f>
        <v>303125.10407384258</v>
      </c>
      <c r="P104" s="50">
        <f>IFERROR((d_DL/(Rad_Spec!BA104*d_GSF_s*d_Fam*d_Foffset*acf!F104*d_ET_w*(1/24)*d_EF_w*(1/365)))*Rad_Spec!BF104,".")</f>
        <v>108331.05828166183</v>
      </c>
      <c r="Q104" s="50">
        <f>IFERROR((d_DL/(Rad_Spec!BB104*d_GSF_s*d_Fam*d_Foffset*acf!G104*d_ET_w*(1/24)*d_EF_w*(1/365)))*Rad_Spec!BF104,".")</f>
        <v>70220.347850199483</v>
      </c>
      <c r="R104" s="50">
        <f>IFERROR((d_DL/(Rad_Spec!AY104*d_GSF_s*d_Fam*d_Foffset*acf!C104*d_ET_w*(1/24)*d_EF_w*(1/365)))*Rad_Spec!BF104,".")</f>
        <v>278020.79202938662</v>
      </c>
    </row>
    <row r="105" spans="1:18">
      <c r="A105" s="48" t="s">
        <v>110</v>
      </c>
      <c r="B105" s="48"/>
      <c r="C105" s="50">
        <f>IFERROR((d_DL/(Rad_Spec!V105*d_IFD_w*d_EF_w))*Rad_Spec!BF105,".")</f>
        <v>22138.586879938819</v>
      </c>
      <c r="D105" s="50">
        <f>IFERROR((d_DL/(Rad_Spec!AN105*d_IRA_w*(1/d_PEFm_pp)*d_SLF*d_ET_w*d_EF_w))*Rad_Spec!BF105,".")</f>
        <v>1091.0003049110931</v>
      </c>
      <c r="E105" s="50">
        <f>IFERROR((d_DL/(Rad_Spec!AN105*d_IRA_w*(1/d_PEF)*d_SLF*d_ET_w*d_EF_w))*Rad_Spec!BF105,".")</f>
        <v>797622.35060403857</v>
      </c>
      <c r="F105" s="50">
        <f>IFERROR((d_DL/(Rad_Spec!AY105*d_GSF_s*d_Fam*d_Foffset*acf!C105*d_ET_w*(1/24)*d_EF_w*(1/365)))*Rad_Spec!BF105,".")</f>
        <v>20650.012753662508</v>
      </c>
      <c r="G105" s="50">
        <f t="shared" si="6"/>
        <v>10542.979495959577</v>
      </c>
      <c r="H105" s="50">
        <f t="shared" si="7"/>
        <v>989.91656183731322</v>
      </c>
      <c r="I105" s="56">
        <f>IFERROR((d_DL/(Rad_Spec!AV105*d_GSF_s*d_Fam*d_Foffset*Fsurf!C105*d_EF_w*(1/365)*d_ET_w*(1/24)))*Rad_Spec!BF105,".")</f>
        <v>3751.2765827799185</v>
      </c>
      <c r="J105" s="50">
        <f>IFERROR((d_DL/(Rad_Spec!AZ105*d_GSF_s*d_Fam*d_Foffset*Fsurf!C105*d_EF_w*(1/365)*d_ET_w*(1/24)))*Rad_Spec!BF105,".")</f>
        <v>16677.362157178191</v>
      </c>
      <c r="K105" s="50">
        <f>IFERROR((d_DL/(Rad_Spec!BA105*d_GSF_s*d_Fam*d_Foffset*Fsurf!C105*d_EF_w*(1/365)*d_ET_w*(1/24)))*Rad_Spec!BF105,".")</f>
        <v>5877.7964290691725</v>
      </c>
      <c r="L105" s="50">
        <f>IFERROR((d_DL/(Rad_Spec!BB105*d_GSF_s*d_Fam*d_Foffset*Fsurf!C105*d_EF_w*(1/365)*d_ET_w*(1/24)))*Rad_Spec!BF105,".")</f>
        <v>3966.2494528532666</v>
      </c>
      <c r="M105" s="50">
        <f>IFERROR((d_DL/(Rad_Spec!AY105*d_GSF_s*d_Fam*d_Foffset*Fsurf!C105*d_EF_w*(1/365)*d_ET_w*(1/24)))*Rad_Spec!BF105,".")</f>
        <v>16506.804759122704</v>
      </c>
      <c r="N105" s="50">
        <f>IFERROR((d_DL/(Rad_Spec!AV105*d_GSF_s*d_Fam*d_Foffset*acf!D105*d_ET_w*(1/24)*d_EF_w*(1/365)))*Rad_Spec!BF105,".")</f>
        <v>4692.847005057678</v>
      </c>
      <c r="O105" s="50">
        <f>IFERROR((d_DL/(Rad_Spec!AZ105*d_GSF_s*d_Fam*d_Foffset*acf!E105*d_ET_w*(1/24)*d_EF_w*(1/365)))*Rad_Spec!BF105,".")</f>
        <v>20863.380058629918</v>
      </c>
      <c r="P105" s="50">
        <f>IFERROR((d_DL/(Rad_Spec!BA105*d_GSF_s*d_Fam*d_Foffset*acf!F105*d_ET_w*(1/24)*d_EF_w*(1/365)))*Rad_Spec!BF105,".")</f>
        <v>7353.1233327655345</v>
      </c>
      <c r="Q105" s="50">
        <f>IFERROR((d_DL/(Rad_Spec!BB105*d_GSF_s*d_Fam*d_Foffset*acf!G105*d_ET_w*(1/24)*d_EF_w*(1/365)))*Rad_Spec!BF105,".")</f>
        <v>4961.7780655194365</v>
      </c>
      <c r="R105" s="50">
        <f>IFERROR((d_DL/(Rad_Spec!AY105*d_GSF_s*d_Fam*d_Foffset*acf!C105*d_ET_w*(1/24)*d_EF_w*(1/365)))*Rad_Spec!BF105,".")</f>
        <v>20650.012753662508</v>
      </c>
    </row>
    <row r="106" spans="1:18">
      <c r="A106" s="48" t="s">
        <v>111</v>
      </c>
      <c r="B106" s="48"/>
      <c r="C106" s="50" t="str">
        <f>IFERROR((d_DL/(Rad_Spec!V106*d_IFD_w*d_EF_w))*Rad_Spec!BF106,".")</f>
        <v>.</v>
      </c>
      <c r="D106" s="50" t="str">
        <f>IFERROR((d_DL/(Rad_Spec!AN106*d_IRA_w*(1/d_PEFm_pp)*d_SLF*d_ET_w*d_EF_w))*Rad_Spec!BF106,".")</f>
        <v>.</v>
      </c>
      <c r="E106" s="50" t="str">
        <f>IFERROR((d_DL/(Rad_Spec!AN106*d_IRA_w*(1/d_PEF)*d_SLF*d_ET_w*d_EF_w))*Rad_Spec!BF106,".")</f>
        <v>.</v>
      </c>
      <c r="F106" s="50">
        <f>IFERROR((d_DL/(Rad_Spec!AY106*d_GSF_s*d_Fam*d_Foffset*acf!C106*d_ET_w*(1/24)*d_EF_w*(1/365)))*Rad_Spec!BF106,".")</f>
        <v>466575.9189313681</v>
      </c>
      <c r="G106" s="50">
        <f t="shared" si="6"/>
        <v>466575.9189313681</v>
      </c>
      <c r="H106" s="50">
        <f t="shared" si="7"/>
        <v>466575.9189313681</v>
      </c>
      <c r="I106" s="56" t="str">
        <f>IFERROR((d_DL/(Rad_Spec!AV106*d_GSF_s*d_Fam*d_Foffset*Fsurf!C106*d_EF_w*(1/365)*d_ET_w*(1/24)))*Rad_Spec!BF106,".")</f>
        <v>.</v>
      </c>
      <c r="J106" s="50" t="str">
        <f>IFERROR((d_DL/(Rad_Spec!AZ106*d_GSF_s*d_Fam*d_Foffset*Fsurf!C106*d_EF_w*(1/365)*d_ET_w*(1/24)))*Rad_Spec!BF106,".")</f>
        <v>.</v>
      </c>
      <c r="K106" s="50" t="str">
        <f>IFERROR((d_DL/(Rad_Spec!BA106*d_GSF_s*d_Fam*d_Foffset*Fsurf!C106*d_EF_w*(1/365)*d_ET_w*(1/24)))*Rad_Spec!BF106,".")</f>
        <v>.</v>
      </c>
      <c r="L106" s="50" t="str">
        <f>IFERROR((d_DL/(Rad_Spec!BB106*d_GSF_s*d_Fam*d_Foffset*Fsurf!C106*d_EF_w*(1/365)*d_ET_w*(1/24)))*Rad_Spec!BF106,".")</f>
        <v>.</v>
      </c>
      <c r="M106" s="50" t="str">
        <f>IFERROR((d_DL/(Rad_Spec!AY106*d_GSF_s*d_Fam*d_Foffset*Fsurf!C106*d_EF_w*(1/365)*d_ET_w*(1/24)))*Rad_Spec!BF106,".")</f>
        <v>.</v>
      </c>
      <c r="N106" s="50">
        <f>IFERROR((d_DL/(Rad_Spec!AV106*d_GSF_s*d_Fam*d_Foffset*acf!D106*d_ET_w*(1/24)*d_EF_w*(1/365)))*Rad_Spec!BF106,".")</f>
        <v>110023.18592309838</v>
      </c>
      <c r="O106" s="50">
        <f>IFERROR((d_DL/(Rad_Spec!AZ106*d_GSF_s*d_Fam*d_Foffset*acf!E106*d_ET_w*(1/24)*d_EF_w*(1/365)))*Rad_Spec!BF106,".")</f>
        <v>507459.88159717841</v>
      </c>
      <c r="P106" s="50">
        <f>IFERROR((d_DL/(Rad_Spec!BA106*d_GSF_s*d_Fam*d_Foffset*acf!F106*d_ET_w*(1/24)*d_EF_w*(1/365)))*Rad_Spec!BF106,".")</f>
        <v>183371.97653849734</v>
      </c>
      <c r="Q106" s="50">
        <f>IFERROR((d_DL/(Rad_Spec!BB106*d_GSF_s*d_Fam*d_Foffset*acf!G106*d_ET_w*(1/24)*d_EF_w*(1/365)))*Rad_Spec!BF106,".")</f>
        <v>120501.58458244111</v>
      </c>
      <c r="R106" s="50">
        <f>IFERROR((d_DL/(Rad_Spec!AY106*d_GSF_s*d_Fam*d_Foffset*acf!C106*d_ET_w*(1/24)*d_EF_w*(1/365)))*Rad_Spec!BF106,".")</f>
        <v>466575.9189313681</v>
      </c>
    </row>
    <row r="107" spans="1:18">
      <c r="A107" s="48" t="s">
        <v>112</v>
      </c>
      <c r="B107" s="48"/>
      <c r="C107" s="50">
        <f>IFERROR((d_DL/(Rad_Spec!V107*d_IFD_w*d_EF_w))*Rad_Spec!BF107,".")</f>
        <v>0.20225978887429016</v>
      </c>
      <c r="D107" s="50">
        <f>IFERROR((d_DL/(Rad_Spec!AN107*d_IRA_w*(1/d_PEFm_pp)*d_SLF*d_ET_w*d_EF_w))*Rad_Spec!BF107,".")</f>
        <v>9.2989113656965019E-4</v>
      </c>
      <c r="E107" s="50">
        <f>IFERROR((d_DL/(Rad_Spec!AN107*d_IRA_w*(1/d_PEF)*d_SLF*d_ET_w*d_EF_w))*Rad_Spec!BF107,".")</f>
        <v>0.67983661491000913</v>
      </c>
      <c r="F107" s="50">
        <f>IFERROR((d_DL/(Rad_Spec!AY107*d_GSF_s*d_Fam*d_Foffset*acf!C107*d_ET_w*(1/24)*d_EF_w*(1/365)))*Rad_Spec!BF107,".")</f>
        <v>2569.1512793825827</v>
      </c>
      <c r="G107" s="50">
        <f t="shared" si="6"/>
        <v>0.15587328903351047</v>
      </c>
      <c r="H107" s="50">
        <f t="shared" si="7"/>
        <v>9.2563518573247515E-4</v>
      </c>
      <c r="I107" s="56">
        <f>IFERROR((d_DL/(Rad_Spec!AV107*d_GSF_s*d_Fam*d_Foffset*Fsurf!C107*d_EF_w*(1/365)*d_ET_w*(1/24)))*Rad_Spec!BF107,".")</f>
        <v>5469.4044425305692</v>
      </c>
      <c r="J107" s="50">
        <f>IFERROR((d_DL/(Rad_Spec!AZ107*d_GSF_s*d_Fam*d_Foffset*Fsurf!C107*d_EF_w*(1/365)*d_ET_w*(1/24)))*Rad_Spec!BF107,".")</f>
        <v>15019.158231076011</v>
      </c>
      <c r="K107" s="50">
        <f>IFERROR((d_DL/(Rad_Spec!BA107*d_GSF_s*d_Fam*d_Foffset*Fsurf!C107*d_EF_w*(1/365)*d_ET_w*(1/24)))*Rad_Spec!BF107,".")</f>
        <v>6957.4041805719762</v>
      </c>
      <c r="L107" s="50">
        <f>IFERROR((d_DL/(Rad_Spec!BB107*d_GSF_s*d_Fam*d_Foffset*Fsurf!C107*d_EF_w*(1/365)*d_ET_w*(1/24)))*Rad_Spec!BF107,".")</f>
        <v>5533.3740851332677</v>
      </c>
      <c r="M107" s="50">
        <f>IFERROR((d_DL/(Rad_Spec!AY107*d_GSF_s*d_Fam*d_Foffset*Fsurf!C107*d_EF_w*(1/365)*d_ET_w*(1/24)))*Rad_Spec!BF107,".")</f>
        <v>1843.8884780257774</v>
      </c>
      <c r="N107" s="50">
        <f>IFERROR((d_DL/(Rad_Spec!AV107*d_GSF_s*d_Fam*d_Foffset*acf!D107*d_ET_w*(1/24)*d_EF_w*(1/365)))*Rad_Spec!BF107,".")</f>
        <v>7620.7035232592598</v>
      </c>
      <c r="O107" s="50">
        <f>IFERROR((d_DL/(Rad_Spec!AZ107*d_GSF_s*d_Fam*d_Foffset*acf!E107*d_ET_w*(1/24)*d_EF_w*(1/365)))*Rad_Spec!BF107,".")</f>
        <v>20926.69380196591</v>
      </c>
      <c r="P107" s="50">
        <f>IFERROR((d_DL/(Rad_Spec!BA107*d_GSF_s*d_Fam*d_Foffset*acf!F107*d_ET_w*(1/24)*d_EF_w*(1/365)))*Rad_Spec!BF107,".")</f>
        <v>9693.9831582636198</v>
      </c>
      <c r="Q107" s="50">
        <f>IFERROR((d_DL/(Rad_Spec!BB107*d_GSF_s*d_Fam*d_Foffset*acf!G107*d_ET_w*(1/24)*d_EF_w*(1/365)))*Rad_Spec!BF107,".")</f>
        <v>7709.8345586190189</v>
      </c>
      <c r="R107" s="50">
        <f>IFERROR((d_DL/(Rad_Spec!AY107*d_GSF_s*d_Fam*d_Foffset*acf!C107*d_ET_w*(1/24)*d_EF_w*(1/365)))*Rad_Spec!BF107,".")</f>
        <v>2569.1512793825827</v>
      </c>
    </row>
    <row r="108" spans="1:18">
      <c r="A108" s="48" t="s">
        <v>113</v>
      </c>
      <c r="B108" s="48"/>
      <c r="C108" s="50">
        <f>IFERROR((d_DL/(Rad_Spec!V108*d_IFD_w*d_EF_w))*Rad_Spec!BF108,".")</f>
        <v>13342.964687854108</v>
      </c>
      <c r="D108" s="50">
        <f>IFERROR((d_DL/(Rad_Spec!AN108*d_IRA_w*(1/d_PEFm_pp)*d_SLF*d_ET_w*d_EF_w))*Rad_Spec!BF108,".")</f>
        <v>486.69236267606124</v>
      </c>
      <c r="E108" s="50">
        <f>IFERROR((d_DL/(Rad_Spec!AN108*d_IRA_w*(1/d_PEF)*d_SLF*d_ET_w*d_EF_w))*Rad_Spec!BF108,".")</f>
        <v>355817.22992309142</v>
      </c>
      <c r="F108" s="50">
        <f>IFERROR((d_DL/(Rad_Spec!AY108*d_GSF_s*d_Fam*d_Foffset*acf!C108*d_ET_w*(1/24)*d_EF_w*(1/365)))*Rad_Spec!BF108,".")</f>
        <v>2144.797364253106</v>
      </c>
      <c r="G108" s="50">
        <f t="shared" si="6"/>
        <v>1838.2325699813166</v>
      </c>
      <c r="H108" s="50">
        <f t="shared" si="7"/>
        <v>385.22635248143411</v>
      </c>
      <c r="I108" s="56">
        <f>IFERROR((d_DL/(Rad_Spec!AV108*d_GSF_s*d_Fam*d_Foffset*Fsurf!C108*d_EF_w*(1/365)*d_ET_w*(1/24)))*Rad_Spec!BF108,".")</f>
        <v>343.66705873095196</v>
      </c>
      <c r="J108" s="50">
        <f>IFERROR((d_DL/(Rad_Spec!AZ108*d_GSF_s*d_Fam*d_Foffset*Fsurf!C108*d_EF_w*(1/365)*d_ET_w*(1/24)))*Rad_Spec!BF108,".")</f>
        <v>1807.0756139843486</v>
      </c>
      <c r="K108" s="50">
        <f>IFERROR((d_DL/(Rad_Spec!BA108*d_GSF_s*d_Fam*d_Foffset*Fsurf!C108*d_EF_w*(1/365)*d_ET_w*(1/24)))*Rad_Spec!BF108,".")</f>
        <v>637.96757863867344</v>
      </c>
      <c r="L108" s="50">
        <f>IFERROR((d_DL/(Rad_Spec!BB108*d_GSF_s*d_Fam*d_Foffset*Fsurf!C108*d_EF_w*(1/365)*d_ET_w*(1/24)))*Rad_Spec!BF108,".")</f>
        <v>403.74871235524432</v>
      </c>
      <c r="M108" s="50">
        <f>IFERROR((d_DL/(Rad_Spec!AY108*d_GSF_s*d_Fam*d_Foffset*Fsurf!C108*d_EF_w*(1/365)*d_ET_w*(1/24)))*Rad_Spec!BF108,".")</f>
        <v>1826.9142796023052</v>
      </c>
      <c r="N108" s="50">
        <f>IFERROR((d_DL/(Rad_Spec!AV108*d_GSF_s*d_Fam*d_Foffset*acf!D108*d_ET_w*(1/24)*d_EF_w*(1/365)))*Rad_Spec!BF108,".")</f>
        <v>403.46512695013769</v>
      </c>
      <c r="O108" s="50">
        <f>IFERROR((d_DL/(Rad_Spec!AZ108*d_GSF_s*d_Fam*d_Foffset*acf!E108*d_ET_w*(1/24)*d_EF_w*(1/365)))*Rad_Spec!BF108,".")</f>
        <v>2121.5067708176252</v>
      </c>
      <c r="P108" s="50">
        <f>IFERROR((d_DL/(Rad_Spec!BA108*d_GSF_s*d_Fam*d_Foffset*acf!F108*d_ET_w*(1/24)*d_EF_w*(1/365)))*Rad_Spec!BF108,".")</f>
        <v>748.9739373218024</v>
      </c>
      <c r="Q108" s="50">
        <f>IFERROR((d_DL/(Rad_Spec!BB108*d_GSF_s*d_Fam*d_Foffset*acf!G108*d_ET_w*(1/24)*d_EF_w*(1/365)))*Rad_Spec!BF108,".")</f>
        <v>474.00098830505686</v>
      </c>
      <c r="R108" s="50">
        <f>IFERROR((d_DL/(Rad_Spec!AY108*d_GSF_s*d_Fam*d_Foffset*acf!C108*d_ET_w*(1/24)*d_EF_w*(1/365)))*Rad_Spec!BF108,".")</f>
        <v>2144.797364253106</v>
      </c>
    </row>
    <row r="109" spans="1:18">
      <c r="A109" s="48" t="s">
        <v>114</v>
      </c>
      <c r="B109" s="48"/>
      <c r="C109" s="50">
        <f>IFERROR((d_DL/(Rad_Spec!V109*d_IFD_w*d_EF_w))*Rad_Spec!BF109,".")</f>
        <v>44137.100448394369</v>
      </c>
      <c r="D109" s="50">
        <f>IFERROR((d_DL/(Rad_Spec!AN109*d_IRA_w*(1/d_PEFm_pp)*d_SLF*d_ET_w*d_EF_w))*Rad_Spec!BF109,".")</f>
        <v>2037.6421091723648</v>
      </c>
      <c r="E109" s="50">
        <f>IFERROR((d_DL/(Rad_Spec!AN109*d_IRA_w*(1/d_PEF)*d_SLF*d_ET_w*d_EF_w))*Rad_Spec!BF109,".")</f>
        <v>1489705.2562604717</v>
      </c>
      <c r="F109" s="50">
        <f>IFERROR((d_DL/(Rad_Spec!AY109*d_GSF_s*d_Fam*d_Foffset*acf!C109*d_ET_w*(1/24)*d_EF_w*(1/365)))*Rad_Spec!BF109,".")</f>
        <v>2957.5045571207424</v>
      </c>
      <c r="G109" s="50">
        <f t="shared" si="6"/>
        <v>2766.6279281369357</v>
      </c>
      <c r="H109" s="50">
        <f t="shared" si="7"/>
        <v>1174.3389734173554</v>
      </c>
      <c r="I109" s="56">
        <f>IFERROR((d_DL/(Rad_Spec!AV109*d_GSF_s*d_Fam*d_Foffset*Fsurf!C109*d_EF_w*(1/365)*d_ET_w*(1/24)))*Rad_Spec!BF109,".")</f>
        <v>432.4087760709869</v>
      </c>
      <c r="J109" s="50">
        <f>IFERROR((d_DL/(Rad_Spec!AZ109*d_GSF_s*d_Fam*d_Foffset*Fsurf!C109*d_EF_w*(1/365)*d_ET_w*(1/24)))*Rad_Spec!BF109,".")</f>
        <v>2462.583313368812</v>
      </c>
      <c r="K109" s="50">
        <f>IFERROR((d_DL/(Rad_Spec!BA109*d_GSF_s*d_Fam*d_Foffset*Fsurf!C109*d_EF_w*(1/365)*d_ET_w*(1/24)))*Rad_Spec!BF109,".")</f>
        <v>853.13082846437965</v>
      </c>
      <c r="L109" s="50">
        <f>IFERROR((d_DL/(Rad_Spec!BB109*d_GSF_s*d_Fam*d_Foffset*Fsurf!C109*d_EF_w*(1/365)*d_ET_w*(1/24)))*Rad_Spec!BF109,".")</f>
        <v>525.30143295764367</v>
      </c>
      <c r="M109" s="50">
        <f>IFERROR((d_DL/(Rad_Spec!AY109*d_GSF_s*d_Fam*d_Foffset*Fsurf!C109*d_EF_w*(1/365)*d_ET_w*(1/24)))*Rad_Spec!BF109,".")</f>
        <v>2510.6150739564878</v>
      </c>
      <c r="N109" s="50">
        <f>IFERROR((d_DL/(Rad_Spec!AV109*d_GSF_s*d_Fam*d_Foffset*acf!D109*d_ET_w*(1/24)*d_EF_w*(1/365)))*Rad_Spec!BF109,".")</f>
        <v>509.37753821162255</v>
      </c>
      <c r="O109" s="50">
        <f>IFERROR((d_DL/(Rad_Spec!AZ109*d_GSF_s*d_Fam*d_Foffset*acf!E109*d_ET_w*(1/24)*d_EF_w*(1/365)))*Rad_Spec!BF109,".")</f>
        <v>2900.92314314846</v>
      </c>
      <c r="P109" s="50">
        <f>IFERROR((d_DL/(Rad_Spec!BA109*d_GSF_s*d_Fam*d_Foffset*acf!F109*d_ET_w*(1/24)*d_EF_w*(1/365)))*Rad_Spec!BF109,".")</f>
        <v>1004.9881159310393</v>
      </c>
      <c r="Q109" s="50">
        <f>IFERROR((d_DL/(Rad_Spec!BB109*d_GSF_s*d_Fam*d_Foffset*acf!G109*d_ET_w*(1/24)*d_EF_w*(1/365)))*Rad_Spec!BF109,".")</f>
        <v>618.80508802410441</v>
      </c>
      <c r="R109" s="50">
        <f>IFERROR((d_DL/(Rad_Spec!AY109*d_GSF_s*d_Fam*d_Foffset*acf!C109*d_ET_w*(1/24)*d_EF_w*(1/365)))*Rad_Spec!BF109,".")</f>
        <v>2957.5045571207424</v>
      </c>
    </row>
    <row r="110" spans="1:18">
      <c r="A110" s="48" t="s">
        <v>115</v>
      </c>
      <c r="B110" s="48"/>
      <c r="C110" s="50" t="str">
        <f>IFERROR((d_DL/(Rad_Spec!V110*d_IFD_w*d_EF_w))*Rad_Spec!BF110,".")</f>
        <v>.</v>
      </c>
      <c r="D110" s="50" t="str">
        <f>IFERROR((d_DL/(Rad_Spec!AN110*d_IRA_w*(1/d_PEFm_pp)*d_SLF*d_ET_w*d_EF_w))*Rad_Spec!BF110,".")</f>
        <v>.</v>
      </c>
      <c r="E110" s="50" t="str">
        <f>IFERROR((d_DL/(Rad_Spec!AN110*d_IRA_w*(1/d_PEF)*d_SLF*d_ET_w*d_EF_w))*Rad_Spec!BF110,".")</f>
        <v>.</v>
      </c>
      <c r="F110" s="50">
        <f>IFERROR((d_DL/(Rad_Spec!AY110*d_GSF_s*d_Fam*d_Foffset*acf!C110*d_ET_w*(1/24)*d_EF_w*(1/365)))*Rad_Spec!BF110,".")</f>
        <v>180343.91770941814</v>
      </c>
      <c r="G110" s="50">
        <f t="shared" si="6"/>
        <v>180343.91770941814</v>
      </c>
      <c r="H110" s="50">
        <f t="shared" si="7"/>
        <v>180343.91770941814</v>
      </c>
      <c r="I110" s="56" t="str">
        <f>IFERROR((d_DL/(Rad_Spec!AV110*d_GSF_s*d_Fam*d_Foffset*Fsurf!C110*d_EF_w*(1/365)*d_ET_w*(1/24)))*Rad_Spec!BF110,".")</f>
        <v>.</v>
      </c>
      <c r="J110" s="50" t="str">
        <f>IFERROR((d_DL/(Rad_Spec!AZ110*d_GSF_s*d_Fam*d_Foffset*Fsurf!C110*d_EF_w*(1/365)*d_ET_w*(1/24)))*Rad_Spec!BF110,".")</f>
        <v>.</v>
      </c>
      <c r="K110" s="50" t="str">
        <f>IFERROR((d_DL/(Rad_Spec!BA110*d_GSF_s*d_Fam*d_Foffset*Fsurf!C110*d_EF_w*(1/365)*d_ET_w*(1/24)))*Rad_Spec!BF110,".")</f>
        <v>.</v>
      </c>
      <c r="L110" s="50" t="str">
        <f>IFERROR((d_DL/(Rad_Spec!BB110*d_GSF_s*d_Fam*d_Foffset*Fsurf!C110*d_EF_w*(1/365)*d_ET_w*(1/24)))*Rad_Spec!BF110,".")</f>
        <v>.</v>
      </c>
      <c r="M110" s="50" t="str">
        <f>IFERROR((d_DL/(Rad_Spec!AY110*d_GSF_s*d_Fam*d_Foffset*Fsurf!C110*d_EF_w*(1/365)*d_ET_w*(1/24)))*Rad_Spec!BF110,".")</f>
        <v>.</v>
      </c>
      <c r="N110" s="50">
        <f>IFERROR((d_DL/(Rad_Spec!AV110*d_GSF_s*d_Fam*d_Foffset*acf!D110*d_ET_w*(1/24)*d_EF_w*(1/365)))*Rad_Spec!BF110,".")</f>
        <v>33210.260327105876</v>
      </c>
      <c r="O110" s="50">
        <f>IFERROR((d_DL/(Rad_Spec!AZ110*d_GSF_s*d_Fam*d_Foffset*acf!E110*d_ET_w*(1/24)*d_EF_w*(1/365)))*Rad_Spec!BF110,".")</f>
        <v>183778.40005337645</v>
      </c>
      <c r="P110" s="50">
        <f>IFERROR((d_DL/(Rad_Spec!BA110*d_GSF_s*d_Fam*d_Foffset*acf!F110*d_ET_w*(1/24)*d_EF_w*(1/365)))*Rad_Spec!BF110,".")</f>
        <v>63998.125195058157</v>
      </c>
      <c r="Q110" s="50">
        <f>IFERROR((d_DL/(Rad_Spec!BB110*d_GSF_s*d_Fam*d_Foffset*acf!G110*d_ET_w*(1/24)*d_EF_w*(1/365)))*Rad_Spec!BF110,".")</f>
        <v>39764.916970613616</v>
      </c>
      <c r="R110" s="50">
        <f>IFERROR((d_DL/(Rad_Spec!AY110*d_GSF_s*d_Fam*d_Foffset*acf!C110*d_ET_w*(1/24)*d_EF_w*(1/365)))*Rad_Spec!BF110,".")</f>
        <v>180343.91770941814</v>
      </c>
    </row>
    <row r="111" spans="1:18">
      <c r="A111" s="48" t="s">
        <v>116</v>
      </c>
      <c r="B111" s="48"/>
      <c r="C111" s="50">
        <f>IFERROR((d_DL/(Rad_Spec!V111*d_IFD_w*d_EF_w))*Rad_Spec!BF111,".")</f>
        <v>8.5914779671001273</v>
      </c>
      <c r="D111" s="50">
        <f>IFERROR((d_DL/(Rad_Spec!AN111*d_IRA_w*(1/d_PEFm_pp)*d_SLF*d_ET_w*d_EF_w))*Rad_Spec!BF111,".")</f>
        <v>1.0611380532299344E-2</v>
      </c>
      <c r="E111" s="50">
        <f>IFERROR((d_DL/(Rad_Spec!AN111*d_IRA_w*(1/d_PEF)*d_SLF*d_ET_w*d_EF_w))*Rad_Spec!BF111,".")</f>
        <v>7.757902766137418</v>
      </c>
      <c r="F111" s="50">
        <f>IFERROR((d_DL/(Rad_Spec!AY111*d_GSF_s*d_Fam*d_Foffset*acf!C111*d_ET_w*(1/24)*d_EF_w*(1/365)))*Rad_Spec!BF111,".")</f>
        <v>57203.027175124756</v>
      </c>
      <c r="G111" s="50">
        <f t="shared" si="6"/>
        <v>4.0764296824031048</v>
      </c>
      <c r="H111" s="50">
        <f t="shared" si="7"/>
        <v>1.0598288563209714E-2</v>
      </c>
      <c r="I111" s="56">
        <f>IFERROR((d_DL/(Rad_Spec!AV111*d_GSF_s*d_Fam*d_Foffset*Fsurf!C111*d_EF_w*(1/365)*d_ET_w*(1/24)))*Rad_Spec!BF111,".")</f>
        <v>31638.285013875913</v>
      </c>
      <c r="J111" s="50">
        <f>IFERROR((d_DL/(Rad_Spec!AZ111*d_GSF_s*d_Fam*d_Foffset*Fsurf!C111*d_EF_w*(1/365)*d_ET_w*(1/24)))*Rad_Spec!BF111,".")</f>
        <v>73906.033372334641</v>
      </c>
      <c r="K111" s="50">
        <f>IFERROR((d_DL/(Rad_Spec!BA111*d_GSF_s*d_Fam*d_Foffset*Fsurf!C111*d_EF_w*(1/365)*d_ET_w*(1/24)))*Rad_Spec!BF111,".")</f>
        <v>37173.412411929748</v>
      </c>
      <c r="L111" s="50">
        <f>IFERROR((d_DL/(Rad_Spec!BB111*d_GSF_s*d_Fam*d_Foffset*Fsurf!C111*d_EF_w*(1/365)*d_ET_w*(1/24)))*Rad_Spec!BF111,".")</f>
        <v>31745.715523260893</v>
      </c>
      <c r="M111" s="50">
        <f>IFERROR((d_DL/(Rad_Spec!AY111*d_GSF_s*d_Fam*d_Foffset*Fsurf!C111*d_EF_w*(1/365)*d_ET_w*(1/24)))*Rad_Spec!BF111,".")</f>
        <v>45616.449102970306</v>
      </c>
      <c r="N111" s="50">
        <f>IFERROR((d_DL/(Rad_Spec!AV111*d_GSF_s*d_Fam*d_Foffset*acf!D111*d_ET_w*(1/24)*d_EF_w*(1/365)))*Rad_Spec!BF111,".")</f>
        <v>39674.409407400388</v>
      </c>
      <c r="O111" s="50">
        <f>IFERROR((d_DL/(Rad_Spec!AZ111*d_GSF_s*d_Fam*d_Foffset*acf!E111*d_ET_w*(1/24)*d_EF_w*(1/365)))*Rad_Spec!BF111,".")</f>
        <v>92678.16584890768</v>
      </c>
      <c r="P111" s="50">
        <f>IFERROR((d_DL/(Rad_Spec!BA111*d_GSF_s*d_Fam*d_Foffset*acf!F111*d_ET_w*(1/24)*d_EF_w*(1/365)))*Rad_Spec!BF111,".")</f>
        <v>46615.459164559907</v>
      </c>
      <c r="Q111" s="50">
        <f>IFERROR((d_DL/(Rad_Spec!BB111*d_GSF_s*d_Fam*d_Foffset*acf!G111*d_ET_w*(1/24)*d_EF_w*(1/365)))*Rad_Spec!BF111,".")</f>
        <v>39809.127266169155</v>
      </c>
      <c r="R111" s="50">
        <f>IFERROR((d_DL/(Rad_Spec!AY111*d_GSF_s*d_Fam*d_Foffset*acf!C111*d_ET_w*(1/24)*d_EF_w*(1/365)))*Rad_Spec!BF111,".")</f>
        <v>57203.027175124756</v>
      </c>
    </row>
    <row r="112" spans="1:18">
      <c r="A112" s="48" t="s">
        <v>117</v>
      </c>
      <c r="B112" s="48"/>
      <c r="C112" s="50">
        <f>IFERROR((d_DL/(Rad_Spec!V112*d_IFD_w*d_EF_w))*Rad_Spec!BF112,".")</f>
        <v>1990577.632619485</v>
      </c>
      <c r="D112" s="50">
        <f>IFERROR((d_DL/(Rad_Spec!AN112*d_IRA_w*(1/d_PEFm_pp)*d_SLF*d_ET_w*d_EF_w))*Rad_Spec!BF112,".")</f>
        <v>94523.797428663995</v>
      </c>
      <c r="E112" s="50">
        <f>IFERROR((d_DL/(Rad_Spec!AN112*d_IRA_w*(1/d_PEF)*d_SLF*d_ET_w*d_EF_w))*Rad_Spec!BF112,".")</f>
        <v>69105657.582025096</v>
      </c>
      <c r="F112" s="50">
        <f>IFERROR((d_DL/(Rad_Spec!AY112*d_GSF_s*d_Fam*d_Foffset*acf!C112*d_ET_w*(1/24)*d_EF_w*(1/365)))*Rad_Spec!BF112,".")</f>
        <v>76089.12594080354</v>
      </c>
      <c r="G112" s="50">
        <f t="shared" si="6"/>
        <v>73210.087896107085</v>
      </c>
      <c r="H112" s="50">
        <f t="shared" si="7"/>
        <v>41281.040508775768</v>
      </c>
      <c r="I112" s="56" t="str">
        <f>IFERROR((d_DL/(Rad_Spec!AV112*d_GSF_s*d_Fam*d_Foffset*Fsurf!C112*d_EF_w*(1/365)*d_ET_w*(1/24)))*Rad_Spec!BF112,".")</f>
        <v>.</v>
      </c>
      <c r="J112" s="50" t="str">
        <f>IFERROR((d_DL/(Rad_Spec!AZ112*d_GSF_s*d_Fam*d_Foffset*Fsurf!C112*d_EF_w*(1/365)*d_ET_w*(1/24)))*Rad_Spec!BF112,".")</f>
        <v>.</v>
      </c>
      <c r="K112" s="50" t="str">
        <f>IFERROR((d_DL/(Rad_Spec!BA112*d_GSF_s*d_Fam*d_Foffset*Fsurf!C112*d_EF_w*(1/365)*d_ET_w*(1/24)))*Rad_Spec!BF112,".")</f>
        <v>.</v>
      </c>
      <c r="L112" s="50" t="str">
        <f>IFERROR((d_DL/(Rad_Spec!BB112*d_GSF_s*d_Fam*d_Foffset*Fsurf!C112*d_EF_w*(1/365)*d_ET_w*(1/24)))*Rad_Spec!BF112,".")</f>
        <v>.</v>
      </c>
      <c r="M112" s="50" t="str">
        <f>IFERROR((d_DL/(Rad_Spec!AY112*d_GSF_s*d_Fam*d_Foffset*Fsurf!C112*d_EF_w*(1/365)*d_ET_w*(1/24)))*Rad_Spec!BF112,".")</f>
        <v>.</v>
      </c>
      <c r="N112" s="50">
        <f>IFERROR((d_DL/(Rad_Spec!AV112*d_GSF_s*d_Fam*d_Foffset*acf!D112*d_ET_w*(1/24)*d_EF_w*(1/365)))*Rad_Spec!BF112,".")</f>
        <v>13977.071562058978</v>
      </c>
      <c r="O112" s="50">
        <f>IFERROR((d_DL/(Rad_Spec!AZ112*d_GSF_s*d_Fam*d_Foffset*acf!E112*d_ET_w*(1/24)*d_EF_w*(1/365)))*Rad_Spec!BF112,".")</f>
        <v>75724.835147543257</v>
      </c>
      <c r="P112" s="50">
        <f>IFERROR((d_DL/(Rad_Spec!BA112*d_GSF_s*d_Fam*d_Foffset*acf!F112*d_ET_w*(1/24)*d_EF_w*(1/365)))*Rad_Spec!BF112,".")</f>
        <v>26379.261821350745</v>
      </c>
      <c r="Q112" s="50">
        <f>IFERROR((d_DL/(Rad_Spec!BB112*d_GSF_s*d_Fam*d_Foffset*acf!G112*d_ET_w*(1/24)*d_EF_w*(1/365)))*Rad_Spec!BF112,".")</f>
        <v>16477.368820961026</v>
      </c>
      <c r="R112" s="50">
        <f>IFERROR((d_DL/(Rad_Spec!AY112*d_GSF_s*d_Fam*d_Foffset*acf!C112*d_ET_w*(1/24)*d_EF_w*(1/365)))*Rad_Spec!BF112,".")</f>
        <v>76089.12594080354</v>
      </c>
    </row>
    <row r="113" spans="1:18">
      <c r="A113" s="48" t="s">
        <v>118</v>
      </c>
      <c r="B113" s="48"/>
      <c r="C113" s="50">
        <f>IFERROR((d_DL/(Rad_Spec!V113*d_IFD_w*d_EF_w))*Rad_Spec!BF113,".")</f>
        <v>9.1330345588150341E-2</v>
      </c>
      <c r="D113" s="50">
        <f>IFERROR((d_DL/(Rad_Spec!AN113*d_IRA_w*(1/d_PEFm_pp)*d_SLF*d_ET_w*d_EF_w))*Rad_Spec!BF113,".")</f>
        <v>4.1296730074632572E-6</v>
      </c>
      <c r="E113" s="50">
        <f>IFERROR((d_DL/(Rad_Spec!AN113*d_IRA_w*(1/d_PEF)*d_SLF*d_ET_w*d_EF_w))*Rad_Spec!BF113,".")</f>
        <v>3.0191737588078117E-3</v>
      </c>
      <c r="F113" s="50">
        <f>IFERROR((d_DL/(Rad_Spec!AY113*d_GSF_s*d_Fam*d_Foffset*acf!C113*d_ET_w*(1/24)*d_EF_w*(1/365)))*Rad_Spec!BF113,".")</f>
        <v>2068.00340603013</v>
      </c>
      <c r="G113" s="50">
        <f t="shared" si="6"/>
        <v>2.9225564158152657E-3</v>
      </c>
      <c r="H113" s="50">
        <f t="shared" si="7"/>
        <v>4.1294862767436744E-6</v>
      </c>
      <c r="I113" s="56">
        <f>IFERROR((d_DL/(Rad_Spec!AV113*d_GSF_s*d_Fam*d_Foffset*Fsurf!C113*d_EF_w*(1/365)*d_ET_w*(1/24)))*Rad_Spec!BF113,".")</f>
        <v>502.06392096039673</v>
      </c>
      <c r="J113" s="50">
        <f>IFERROR((d_DL/(Rad_Spec!AZ113*d_GSF_s*d_Fam*d_Foffset*Fsurf!C113*d_EF_w*(1/365)*d_ET_w*(1/24)))*Rad_Spec!BF113,".")</f>
        <v>1708.7789590581929</v>
      </c>
      <c r="K113" s="50">
        <f>IFERROR((d_DL/(Rad_Spec!BA113*d_GSF_s*d_Fam*d_Foffset*Fsurf!C113*d_EF_w*(1/365)*d_ET_w*(1/24)))*Rad_Spec!BF113,".")</f>
        <v>671.72690114701368</v>
      </c>
      <c r="L113" s="50">
        <f>IFERROR((d_DL/(Rad_Spec!BB113*d_GSF_s*d_Fam*d_Foffset*Fsurf!C113*d_EF_w*(1/365)*d_ET_w*(1/24)))*Rad_Spec!BF113,".")</f>
        <v>511.28819247410502</v>
      </c>
      <c r="M113" s="50">
        <f>IFERROR((d_DL/(Rad_Spec!AY113*d_GSF_s*d_Fam*d_Foffset*Fsurf!C113*d_EF_w*(1/365)*d_ET_w*(1/24)))*Rad_Spec!BF113,".")</f>
        <v>1441.1173561185574</v>
      </c>
      <c r="N113" s="50">
        <f>IFERROR((d_DL/(Rad_Spec!AV113*d_GSF_s*d_Fam*d_Foffset*acf!D113*d_ET_w*(1/24)*d_EF_w*(1/365)))*Rad_Spec!BF113,".")</f>
        <v>720.46172657816942</v>
      </c>
      <c r="O113" s="50">
        <f>IFERROR((d_DL/(Rad_Spec!AZ113*d_GSF_s*d_Fam*d_Foffset*acf!E113*d_ET_w*(1/24)*d_EF_w*(1/365)))*Rad_Spec!BF113,".")</f>
        <v>2452.0978062485065</v>
      </c>
      <c r="P113" s="50">
        <f>IFERROR((d_DL/(Rad_Spec!BA113*d_GSF_s*d_Fam*d_Foffset*acf!F113*d_ET_w*(1/24)*d_EF_w*(1/365)))*Rad_Spec!BF113,".")</f>
        <v>963.92810314596488</v>
      </c>
      <c r="Q113" s="50">
        <f>IFERROR((d_DL/(Rad_Spec!BB113*d_GSF_s*d_Fam*d_Foffset*acf!G113*d_ET_w*(1/24)*d_EF_w*(1/365)))*Rad_Spec!BF113,".")</f>
        <v>733.6985562003407</v>
      </c>
      <c r="R113" s="50">
        <f>IFERROR((d_DL/(Rad_Spec!AY113*d_GSF_s*d_Fam*d_Foffset*acf!C113*d_ET_w*(1/24)*d_EF_w*(1/365)))*Rad_Spec!BF113,".")</f>
        <v>2068.00340603013</v>
      </c>
    </row>
    <row r="114" spans="1:18">
      <c r="A114" s="51" t="s">
        <v>119</v>
      </c>
      <c r="B114" s="48" t="s">
        <v>7</v>
      </c>
      <c r="C114" s="50">
        <f>IFERROR((d_DL/(Rad_Spec!V114*d_IFD_w*d_EF_w))*Rad_Spec!BF114,".")</f>
        <v>1.1054068510179885E-2</v>
      </c>
      <c r="D114" s="50">
        <f>IFERROR((d_DL/(Rad_Spec!AN114*d_IRA_w*(1/d_PEFm_pp)*d_SLF*d_ET_w*d_EF_w))*Rad_Spec!BF114,".")</f>
        <v>1.9958737691556095E-6</v>
      </c>
      <c r="E114" s="50">
        <f>IFERROR((d_DL/(Rad_Spec!AN114*d_IRA_w*(1/d_PEF)*d_SLF*d_ET_w*d_EF_w))*Rad_Spec!BF114,".")</f>
        <v>1.4591687280899248E-3</v>
      </c>
      <c r="F114" s="50">
        <f>IFERROR((d_DL/(Rad_Spec!AY114*d_GSF_s*d_Fam*d_Foffset*acf!C114*d_ET_w*(1/24)*d_EF_w*(1/365)))*Rad_Spec!BF114,".")</f>
        <v>48.347987199225912</v>
      </c>
      <c r="G114" s="50">
        <f t="shared" si="6"/>
        <v>1.2889806813489878E-3</v>
      </c>
      <c r="H114" s="50">
        <f t="shared" si="7"/>
        <v>1.9955133856979839E-6</v>
      </c>
      <c r="I114" s="56">
        <f>IFERROR((d_DL/(Rad_Spec!AV114*d_GSF_s*d_Fam*d_Foffset*Fsurf!C114*d_EF_w*(1/365)*d_ET_w*(1/24)))*Rad_Spec!BF114,".")</f>
        <v>10.891553973451837</v>
      </c>
      <c r="J114" s="50">
        <f>IFERROR((d_DL/(Rad_Spec!AZ114*d_GSF_s*d_Fam*d_Foffset*Fsurf!C114*d_EF_w*(1/365)*d_ET_w*(1/24)))*Rad_Spec!BF114,".")</f>
        <v>36.542468669097666</v>
      </c>
      <c r="K114" s="50">
        <f>IFERROR((d_DL/(Rad_Spec!BA114*d_GSF_s*d_Fam*d_Foffset*Fsurf!C114*d_EF_w*(1/365)*d_ET_w*(1/24)))*Rad_Spec!BF114,".")</f>
        <v>14.335891554799858</v>
      </c>
      <c r="L114" s="50">
        <f>IFERROR((d_DL/(Rad_Spec!BB114*d_GSF_s*d_Fam*d_Foffset*Fsurf!C114*d_EF_w*(1/365)*d_ET_w*(1/24)))*Rad_Spec!BF114,".")</f>
        <v>11.03486389415515</v>
      </c>
      <c r="M114" s="50">
        <f>IFERROR((d_DL/(Rad_Spec!AY114*d_GSF_s*d_Fam*d_Foffset*Fsurf!C114*d_EF_w*(1/365)*d_ET_w*(1/24)))*Rad_Spec!BF114,".")</f>
        <v>34.583681830633708</v>
      </c>
      <c r="N114" s="50">
        <f>IFERROR((d_DL/(Rad_Spec!AV114*d_GSF_s*d_Fam*d_Foffset*acf!D114*d_ET_w*(1/24)*d_EF_w*(1/365)))*Rad_Spec!BF114,".")</f>
        <v>15.226392454885669</v>
      </c>
      <c r="O114" s="50">
        <f>IFERROR((d_DL/(Rad_Spec!AZ114*d_GSF_s*d_Fam*d_Foffset*acf!E114*d_ET_w*(1/24)*d_EF_w*(1/365)))*Rad_Spec!BF114,".")</f>
        <v>51.086371199398542</v>
      </c>
      <c r="P114" s="50">
        <f>IFERROR((d_DL/(Rad_Spec!BA114*d_GSF_s*d_Fam*d_Foffset*acf!F114*d_ET_w*(1/24)*d_EF_w*(1/365)))*Rad_Spec!BF114,".")</f>
        <v>20.041576393610192</v>
      </c>
      <c r="Q114" s="50">
        <f>IFERROR((d_DL/(Rad_Spec!BB114*d_GSF_s*d_Fam*d_Foffset*acf!G114*d_ET_w*(1/24)*d_EF_w*(1/365)))*Rad_Spec!BF114,".")</f>
        <v>15.426739724028902</v>
      </c>
      <c r="R114" s="50">
        <f>IFERROR((d_DL/(Rad_Spec!AY114*d_GSF_s*d_Fam*d_Foffset*acf!C114*d_ET_w*(1/24)*d_EF_w*(1/365)))*Rad_Spec!BF114,".")</f>
        <v>48.347987199225912</v>
      </c>
    </row>
    <row r="115" spans="1:18">
      <c r="A115" s="48" t="s">
        <v>120</v>
      </c>
      <c r="B115" s="48"/>
      <c r="C115" s="50">
        <f>IFERROR((d_DL/(Rad_Spec!V115*d_IFD_w*d_EF_w))*Rad_Spec!BF115,".")</f>
        <v>2.5774510073032848E-2</v>
      </c>
      <c r="D115" s="50">
        <f>IFERROR((d_DL/(Rad_Spec!AN115*d_IRA_w*(1/d_PEFm_pp)*d_SLF*d_ET_w*d_EF_w))*Rad_Spec!BF115,".")</f>
        <v>1.4488658545307411E-6</v>
      </c>
      <c r="E115" s="50">
        <f>IFERROR((d_DL/(Rad_Spec!AN115*d_IRA_w*(1/d_PEF)*d_SLF*d_ET_w*d_EF_w))*Rad_Spec!BF115,".")</f>
        <v>1.0592552388836538E-3</v>
      </c>
      <c r="F115" s="50">
        <f>IFERROR((d_DL/(Rad_Spec!AY115*d_GSF_s*d_Fam*d_Foffset*acf!C115*d_ET_w*(1/24)*d_EF_w*(1/365)))*Rad_Spec!BF115,".")</f>
        <v>5845.2564008787576</v>
      </c>
      <c r="G115" s="50">
        <f t="shared" si="6"/>
        <v>1.0174412630855098E-3</v>
      </c>
      <c r="H115" s="50">
        <f t="shared" si="7"/>
        <v>1.4487844134667904E-6</v>
      </c>
      <c r="I115" s="56">
        <f>IFERROR((d_DL/(Rad_Spec!AV115*d_GSF_s*d_Fam*d_Foffset*Fsurf!C115*d_EF_w*(1/365)*d_ET_w*(1/24)))*Rad_Spec!BF115,".")</f>
        <v>2737.2155408783033</v>
      </c>
      <c r="J115" s="50">
        <f>IFERROR((d_DL/(Rad_Spec!AZ115*d_GSF_s*d_Fam*d_Foffset*Fsurf!C115*d_EF_w*(1/365)*d_ET_w*(1/24)))*Rad_Spec!BF115,".")</f>
        <v>7679.770617061401</v>
      </c>
      <c r="K115" s="50">
        <f>IFERROR((d_DL/(Rad_Spec!BA115*d_GSF_s*d_Fam*d_Foffset*Fsurf!C115*d_EF_w*(1/365)*d_ET_w*(1/24)))*Rad_Spec!BF115,".")</f>
        <v>3411.4349477893788</v>
      </c>
      <c r="L115" s="50">
        <f>IFERROR((d_DL/(Rad_Spec!BB115*d_GSF_s*d_Fam*d_Foffset*Fsurf!C115*d_EF_w*(1/365)*d_ET_w*(1/24)))*Rad_Spec!BF115,".")</f>
        <v>2774.7116441780054</v>
      </c>
      <c r="M115" s="50">
        <f>IFERROR((d_DL/(Rad_Spec!AY115*d_GSF_s*d_Fam*d_Foffset*Fsurf!C115*d_EF_w*(1/365)*d_ET_w*(1/24)))*Rad_Spec!BF115,".")</f>
        <v>4039.5690399991413</v>
      </c>
      <c r="N115" s="50">
        <f>IFERROR((d_DL/(Rad_Spec!AV115*d_GSF_s*d_Fam*d_Foffset*acf!D115*d_ET_w*(1/24)*d_EF_w*(1/365)))*Rad_Spec!BF115,".")</f>
        <v>3960.750887650905</v>
      </c>
      <c r="O115" s="50">
        <f>IFERROR((d_DL/(Rad_Spec!AZ115*d_GSF_s*d_Fam*d_Foffset*acf!E115*d_ET_w*(1/24)*d_EF_w*(1/365)))*Rad_Spec!BF115,".")</f>
        <v>11112.628082887846</v>
      </c>
      <c r="P115" s="50">
        <f>IFERROR((d_DL/(Rad_Spec!BA115*d_GSF_s*d_Fam*d_Foffset*acf!F115*d_ET_w*(1/24)*d_EF_w*(1/365)))*Rad_Spec!BF115,".")</f>
        <v>4936.346369451232</v>
      </c>
      <c r="Q115" s="50">
        <f>IFERROR((d_DL/(Rad_Spec!BB115*d_GSF_s*d_Fam*d_Foffset*acf!G115*d_ET_w*(1/24)*d_EF_w*(1/365)))*Rad_Spec!BF115,".")</f>
        <v>4015.0077491255743</v>
      </c>
      <c r="R115" s="50">
        <f>IFERROR((d_DL/(Rad_Spec!AY115*d_GSF_s*d_Fam*d_Foffset*acf!C115*d_ET_w*(1/24)*d_EF_w*(1/365)))*Rad_Spec!BF115,".")</f>
        <v>5845.2564008787576</v>
      </c>
    </row>
    <row r="116" spans="1:18">
      <c r="A116" s="48" t="s">
        <v>121</v>
      </c>
      <c r="B116" s="48"/>
      <c r="C116" s="50">
        <f>IFERROR((d_DL/(Rad_Spec!V116*d_IFD_w*d_EF_w))*Rad_Spec!BF116,".")</f>
        <v>2.3877558003626835E-2</v>
      </c>
      <c r="D116" s="50">
        <f>IFERROR((d_DL/(Rad_Spec!AN116*d_IRA_w*(1/d_PEFm_pp)*d_SLF*d_ET_w*d_EF_w))*Rad_Spec!BF116,".")</f>
        <v>5.8859863132293577E-6</v>
      </c>
      <c r="E116" s="50">
        <f>IFERROR((d_DL/(Rad_Spec!AN116*d_IRA_w*(1/d_PEF)*d_SLF*d_ET_w*d_EF_w))*Rad_Spec!BF116,".")</f>
        <v>4.3032015826648031E-3</v>
      </c>
      <c r="F116" s="50">
        <f>IFERROR((d_DL/(Rad_Spec!AY116*d_GSF_s*d_Fam*d_Foffset*acf!C116*d_ET_w*(1/24)*d_EF_w*(1/365)))*Rad_Spec!BF116,".")</f>
        <v>8271.0584525777267</v>
      </c>
      <c r="G116" s="50">
        <f t="shared" si="6"/>
        <v>3.6461011557143504E-3</v>
      </c>
      <c r="H116" s="50">
        <f t="shared" si="7"/>
        <v>5.8845357295160147E-6</v>
      </c>
      <c r="I116" s="56">
        <f>IFERROR((d_DL/(Rad_Spec!AV116*d_GSF_s*d_Fam*d_Foffset*Fsurf!C116*d_EF_w*(1/365)*d_ET_w*(1/24)))*Rad_Spec!BF116,".")</f>
        <v>6316.6812723992907</v>
      </c>
      <c r="J116" s="50">
        <f>IFERROR((d_DL/(Rad_Spec!AZ116*d_GSF_s*d_Fam*d_Foffset*Fsurf!C116*d_EF_w*(1/365)*d_ET_w*(1/24)))*Rad_Spec!BF116,".")</f>
        <v>14700.640052129258</v>
      </c>
      <c r="K116" s="50">
        <f>IFERROR((d_DL/(Rad_Spec!BA116*d_GSF_s*d_Fam*d_Foffset*Fsurf!C116*d_EF_w*(1/365)*d_ET_w*(1/24)))*Rad_Spec!BF116,".")</f>
        <v>7284.1009267307154</v>
      </c>
      <c r="L116" s="50">
        <f>IFERROR((d_DL/(Rad_Spec!BB116*d_GSF_s*d_Fam*d_Foffset*Fsurf!C116*d_EF_w*(1/365)*d_ET_w*(1/24)))*Rad_Spec!BF116,".")</f>
        <v>6341.4525715067393</v>
      </c>
      <c r="M116" s="50">
        <f>IFERROR((d_DL/(Rad_Spec!AY116*d_GSF_s*d_Fam*d_Foffset*Fsurf!C116*d_EF_w*(1/365)*d_ET_w*(1/24)))*Rad_Spec!BF116,".")</f>
        <v>5704.1782431570527</v>
      </c>
      <c r="N116" s="50">
        <f>IFERROR((d_DL/(Rad_Spec!AV116*d_GSF_s*d_Fam*d_Foffset*acf!D116*d_ET_w*(1/24)*d_EF_w*(1/365)))*Rad_Spec!BF116,".")</f>
        <v>9159.1878449789729</v>
      </c>
      <c r="O116" s="50">
        <f>IFERROR((d_DL/(Rad_Spec!AZ116*d_GSF_s*d_Fam*d_Foffset*acf!E116*d_ET_w*(1/24)*d_EF_w*(1/365)))*Rad_Spec!BF116,".")</f>
        <v>21315.928075587421</v>
      </c>
      <c r="P116" s="50">
        <f>IFERROR((d_DL/(Rad_Spec!BA116*d_GSF_s*d_Fam*d_Foffset*acf!F116*d_ET_w*(1/24)*d_EF_w*(1/365)))*Rad_Spec!BF116,".")</f>
        <v>10561.946343759533</v>
      </c>
      <c r="Q116" s="50">
        <f>IFERROR((d_DL/(Rad_Spec!BB116*d_GSF_s*d_Fam*d_Foffset*acf!G116*d_ET_w*(1/24)*d_EF_w*(1/365)))*Rad_Spec!BF116,".")</f>
        <v>9195.10622868477</v>
      </c>
      <c r="R116" s="50">
        <f>IFERROR((d_DL/(Rad_Spec!AY116*d_GSF_s*d_Fam*d_Foffset*acf!C116*d_ET_w*(1/24)*d_EF_w*(1/365)))*Rad_Spec!BF116,".")</f>
        <v>8271.0584525777267</v>
      </c>
    </row>
    <row r="117" spans="1:18">
      <c r="A117" s="48" t="s">
        <v>122</v>
      </c>
      <c r="B117" s="48"/>
      <c r="C117" s="50">
        <f>IFERROR((d_DL/(Rad_Spec!V117*d_IFD_w*d_EF_w))*Rad_Spec!BF117,".")</f>
        <v>0.95648868977907109</v>
      </c>
      <c r="D117" s="50">
        <f>IFERROR((d_DL/(Rad_Spec!AN117*d_IRA_w*(1/d_PEFm_pp)*d_SLF*d_ET_w*d_EF_w))*Rad_Spec!BF117,".")</f>
        <v>1.1394978659111414E-3</v>
      </c>
      <c r="E117" s="50">
        <f>IFERROR((d_DL/(Rad_Spec!AN117*d_IRA_w*(1/d_PEF)*d_SLF*d_ET_w*d_EF_w))*Rad_Spec!BF117,".")</f>
        <v>0.83307856306272687</v>
      </c>
      <c r="F117" s="50">
        <f>IFERROR((d_DL/(Rad_Spec!AY117*d_GSF_s*d_Fam*d_Foffset*acf!C117*d_ET_w*(1/24)*d_EF_w*(1/365)))*Rad_Spec!BF117,".")</f>
        <v>30.637979732550555</v>
      </c>
      <c r="G117" s="50">
        <f t="shared" si="6"/>
        <v>0.43888583287032229</v>
      </c>
      <c r="H117" s="50">
        <f t="shared" si="7"/>
        <v>1.1380996800482929E-3</v>
      </c>
      <c r="I117" s="56">
        <f>IFERROR((d_DL/(Rad_Spec!AV117*d_GSF_s*d_Fam*d_Foffset*Fsurf!C117*d_EF_w*(1/365)*d_ET_w*(1/24)))*Rad_Spec!BF117,".")</f>
        <v>10.791057025086465</v>
      </c>
      <c r="J117" s="50">
        <f>IFERROR((d_DL/(Rad_Spec!AZ117*d_GSF_s*d_Fam*d_Foffset*Fsurf!C117*d_EF_w*(1/365)*d_ET_w*(1/24)))*Rad_Spec!BF117,".")</f>
        <v>27.133582693136479</v>
      </c>
      <c r="K117" s="50">
        <f>IFERROR((d_DL/(Rad_Spec!BA117*d_GSF_s*d_Fam*d_Foffset*Fsurf!C117*d_EF_w*(1/365)*d_ET_w*(1/24)))*Rad_Spec!BF117,".")</f>
        <v>12.352920541875292</v>
      </c>
      <c r="L117" s="50">
        <f>IFERROR((d_DL/(Rad_Spec!BB117*d_GSF_s*d_Fam*d_Foffset*Fsurf!C117*d_EF_w*(1/365)*d_ET_w*(1/24)))*Rad_Spec!BF117,".")</f>
        <v>10.791057025086465</v>
      </c>
      <c r="M117" s="50">
        <f>IFERROR((d_DL/(Rad_Spec!AY117*d_GSF_s*d_Fam*d_Foffset*Fsurf!C117*d_EF_w*(1/365)*d_ET_w*(1/24)))*Rad_Spec!BF117,".")</f>
        <v>24.393295965406491</v>
      </c>
      <c r="N117" s="50">
        <f>IFERROR((d_DL/(Rad_Spec!AV117*d_GSF_s*d_Fam*d_Foffset*acf!D117*d_ET_w*(1/24)*d_EF_w*(1/365)))*Rad_Spec!BF117,".")</f>
        <v>13.553567623508597</v>
      </c>
      <c r="O117" s="50">
        <f>IFERROR((d_DL/(Rad_Spec!AZ117*d_GSF_s*d_Fam*d_Foffset*acf!E117*d_ET_w*(1/24)*d_EF_w*(1/365)))*Rad_Spec!BF117,".")</f>
        <v>34.079779862579429</v>
      </c>
      <c r="P117" s="50">
        <f>IFERROR((d_DL/(Rad_Spec!BA117*d_GSF_s*d_Fam*d_Foffset*acf!F117*d_ET_w*(1/24)*d_EF_w*(1/365)))*Rad_Spec!BF117,".")</f>
        <v>15.51526820059537</v>
      </c>
      <c r="Q117" s="50">
        <f>IFERROR((d_DL/(Rad_Spec!BB117*d_GSF_s*d_Fam*d_Foffset*acf!G117*d_ET_w*(1/24)*d_EF_w*(1/365)))*Rad_Spec!BF117,".")</f>
        <v>13.553567623508597</v>
      </c>
      <c r="R117" s="50">
        <f>IFERROR((d_DL/(Rad_Spec!AY117*d_GSF_s*d_Fam*d_Foffset*acf!C117*d_ET_w*(1/24)*d_EF_w*(1/365)))*Rad_Spec!BF117,".")</f>
        <v>30.637979732550555</v>
      </c>
    </row>
    <row r="118" spans="1:18">
      <c r="A118" s="48" t="s">
        <v>123</v>
      </c>
      <c r="B118" s="48"/>
      <c r="C118" s="50">
        <f>IFERROR((d_DL/(Rad_Spec!V118*d_IFD_w*d_EF_w))*Rad_Spec!BF118,".")</f>
        <v>6351.0811206270437</v>
      </c>
      <c r="D118" s="50">
        <f>IFERROR((d_DL/(Rad_Spec!AN118*d_IRA_w*(1/d_PEFm_pp)*d_SLF*d_ET_w*d_EF_w))*Rad_Spec!BF118,".")</f>
        <v>163.77310410170406</v>
      </c>
      <c r="E118" s="50">
        <f>IFERROR((d_DL/(Rad_Spec!AN118*d_IRA_w*(1/d_PEF)*d_SLF*d_ET_w*d_EF_w))*Rad_Spec!BF118,".")</f>
        <v>119733.31966205659</v>
      </c>
      <c r="F118" s="50">
        <f>IFERROR((d_DL/(Rad_Spec!AY118*d_GSF_s*d_Fam*d_Foffset*acf!C118*d_ET_w*(1/24)*d_EF_w*(1/365)))*Rad_Spec!BF118,".")</f>
        <v>714.32623729364389</v>
      </c>
      <c r="G118" s="50">
        <f t="shared" si="6"/>
        <v>638.68136062510837</v>
      </c>
      <c r="H118" s="50">
        <f t="shared" si="7"/>
        <v>130.49067579743115</v>
      </c>
      <c r="I118" s="56">
        <f>IFERROR((d_DL/(Rad_Spec!AV118*d_GSF_s*d_Fam*d_Foffset*Fsurf!C118*d_EF_w*(1/365)*d_ET_w*(1/24)))*Rad_Spec!BF118,".")</f>
        <v>115.8294185548253</v>
      </c>
      <c r="J118" s="50">
        <f>IFERROR((d_DL/(Rad_Spec!AZ118*d_GSF_s*d_Fam*d_Foffset*Fsurf!C118*d_EF_w*(1/365)*d_ET_w*(1/24)))*Rad_Spec!BF118,".")</f>
        <v>594.88071366449753</v>
      </c>
      <c r="K118" s="50">
        <f>IFERROR((d_DL/(Rad_Spec!BA118*d_GSF_s*d_Fam*d_Foffset*Fsurf!C118*d_EF_w*(1/365)*d_ET_w*(1/24)))*Rad_Spec!BF118,".")</f>
        <v>209.01945075575293</v>
      </c>
      <c r="L118" s="50">
        <f>IFERROR((d_DL/(Rad_Spec!BB118*d_GSF_s*d_Fam*d_Foffset*Fsurf!C118*d_EF_w*(1/365)*d_ET_w*(1/24)))*Rad_Spec!BF118,".")</f>
        <v>132.90254094296429</v>
      </c>
      <c r="M118" s="50">
        <f>IFERROR((d_DL/(Rad_Spec!AY118*d_GSF_s*d_Fam*d_Foffset*Fsurf!C118*d_EF_w*(1/365)*d_ET_w*(1/24)))*Rad_Spec!BF118,".")</f>
        <v>602.29868237238099</v>
      </c>
      <c r="N118" s="50">
        <f>IFERROR((d_DL/(Rad_Spec!AV118*d_GSF_s*d_Fam*d_Foffset*acf!D118*d_ET_w*(1/24)*d_EF_w*(1/365)))*Rad_Spec!BF118,".")</f>
        <v>137.3736904060228</v>
      </c>
      <c r="O118" s="50">
        <f>IFERROR((d_DL/(Rad_Spec!AZ118*d_GSF_s*d_Fam*d_Foffset*acf!E118*d_ET_w*(1/24)*d_EF_w*(1/365)))*Rad_Spec!BF118,".")</f>
        <v>705.52852640609376</v>
      </c>
      <c r="P118" s="50">
        <f>IFERROR((d_DL/(Rad_Spec!BA118*d_GSF_s*d_Fam*d_Foffset*acf!F118*d_ET_w*(1/24)*d_EF_w*(1/365)))*Rad_Spec!BF118,".")</f>
        <v>247.89706859632295</v>
      </c>
      <c r="Q118" s="50">
        <f>IFERROR((d_DL/(Rad_Spec!BB118*d_GSF_s*d_Fam*d_Foffset*acf!G118*d_ET_w*(1/24)*d_EF_w*(1/365)))*Rad_Spec!BF118,".")</f>
        <v>157.62241355835565</v>
      </c>
      <c r="R118" s="50">
        <f>IFERROR((d_DL/(Rad_Spec!AY118*d_GSF_s*d_Fam*d_Foffset*acf!C118*d_ET_w*(1/24)*d_EF_w*(1/365)))*Rad_Spec!BF118,".")</f>
        <v>714.32623729364389</v>
      </c>
    </row>
    <row r="119" spans="1:18">
      <c r="A119" s="51" t="s">
        <v>124</v>
      </c>
      <c r="B119" s="53" t="s">
        <v>7</v>
      </c>
      <c r="C119" s="50" t="str">
        <f>IFERROR((d_DL/(Rad_Spec!V119*d_IFD_w*d_EF_w))*Rad_Spec!BF119,".")</f>
        <v>.</v>
      </c>
      <c r="D119" s="50" t="str">
        <f>IFERROR((d_DL/(Rad_Spec!AN119*d_IRA_w*(1/d_PEFm_pp)*d_SLF*d_ET_w*d_EF_w))*Rad_Spec!BF119,".")</f>
        <v>.</v>
      </c>
      <c r="E119" s="50" t="str">
        <f>IFERROR((d_DL/(Rad_Spec!AN119*d_IRA_w*(1/d_PEF)*d_SLF*d_ET_w*d_EF_w))*Rad_Spec!BF119,".")</f>
        <v>.</v>
      </c>
      <c r="F119" s="50">
        <f>IFERROR((d_DL/(Rad_Spec!AY119*d_GSF_s*d_Fam*d_Foffset*acf!C119*d_ET_w*(1/24)*d_EF_w*(1/365)))*Rad_Spec!BF119,".")</f>
        <v>5309424.8477834249</v>
      </c>
      <c r="G119" s="50">
        <f t="shared" si="6"/>
        <v>5309424.8477834249</v>
      </c>
      <c r="H119" s="50">
        <f t="shared" si="7"/>
        <v>5309424.8477834249</v>
      </c>
      <c r="I119" s="56">
        <f>IFERROR((d_DL/(Rad_Spec!AV119*d_GSF_s*d_Fam*d_Foffset*Fsurf!C119*d_EF_w*(1/365)*d_ET_w*(1/24)))*Rad_Spec!BF119,".")</f>
        <v>22268920.864584774</v>
      </c>
      <c r="J119" s="50">
        <f>IFERROR((d_DL/(Rad_Spec!AZ119*d_GSF_s*d_Fam*d_Foffset*Fsurf!C119*d_EF_w*(1/365)*d_ET_w*(1/24)))*Rad_Spec!BF119,".")</f>
        <v>37517098.205359571</v>
      </c>
      <c r="K119" s="50">
        <f>IFERROR((d_DL/(Rad_Spec!BA119*d_GSF_s*d_Fam*d_Foffset*Fsurf!C119*d_EF_w*(1/365)*d_ET_w*(1/24)))*Rad_Spec!BF119,".")</f>
        <v>26911558.076636013</v>
      </c>
      <c r="L119" s="50">
        <f>IFERROR((d_DL/(Rad_Spec!BB119*d_GSF_s*d_Fam*d_Foffset*Fsurf!C119*d_EF_w*(1/365)*d_ET_w*(1/24)))*Rad_Spec!BF119,".")</f>
        <v>22836494.559784085</v>
      </c>
      <c r="M119" s="50">
        <f>IFERROR((d_DL/(Rad_Spec!AY119*d_GSF_s*d_Fam*d_Foffset*Fsurf!C119*d_EF_w*(1/365)*d_ET_w*(1/24)))*Rad_Spec!BF119,".")</f>
        <v>3977097.2642572471</v>
      </c>
      <c r="N119" s="50">
        <f>IFERROR((d_DL/(Rad_Spec!AV119*d_GSF_s*d_Fam*d_Foffset*acf!D119*d_ET_w*(1/24)*d_EF_w*(1/365)))*Rad_Spec!BF119,".")</f>
        <v>29729009.35422067</v>
      </c>
      <c r="O119" s="50">
        <f>IFERROR((d_DL/(Rad_Spec!AZ119*d_GSF_s*d_Fam*d_Foffset*acf!E119*d_ET_w*(1/24)*d_EF_w*(1/365)))*Rad_Spec!BF119,".")</f>
        <v>50085326.104155019</v>
      </c>
      <c r="P119" s="50">
        <f>IFERROR((d_DL/(Rad_Spec!BA119*d_GSF_s*d_Fam*d_Foffset*acf!F119*d_ET_w*(1/24)*d_EF_w*(1/365)))*Rad_Spec!BF119,".")</f>
        <v>35926930.032309078</v>
      </c>
      <c r="Q119" s="50">
        <f>IFERROR((d_DL/(Rad_Spec!BB119*d_GSF_s*d_Fam*d_Foffset*acf!G119*d_ET_w*(1/24)*d_EF_w*(1/365)))*Rad_Spec!BF119,".")</f>
        <v>30486720.237311758</v>
      </c>
      <c r="R119" s="50">
        <f>IFERROR((d_DL/(Rad_Spec!AY119*d_GSF_s*d_Fam*d_Foffset*acf!C119*d_ET_w*(1/24)*d_EF_w*(1/365)))*Rad_Spec!BF119,".")</f>
        <v>5309424.8477834249</v>
      </c>
    </row>
    <row r="120" spans="1:18">
      <c r="A120" s="51" t="s">
        <v>125</v>
      </c>
      <c r="B120" s="48" t="s">
        <v>7</v>
      </c>
      <c r="C120" s="50" t="str">
        <f>IFERROR((d_DL/(Rad_Spec!V120*d_IFD_w*d_EF_w))*Rad_Spec!BF120,".")</f>
        <v>.</v>
      </c>
      <c r="D120" s="50" t="str">
        <f>IFERROR((d_DL/(Rad_Spec!AN120*d_IRA_w*(1/d_PEFm_pp)*d_SLF*d_ET_w*d_EF_w))*Rad_Spec!BF120,".")</f>
        <v>.</v>
      </c>
      <c r="E120" s="50" t="str">
        <f>IFERROR((d_DL/(Rad_Spec!AN120*d_IRA_w*(1/d_PEF)*d_SLF*d_ET_w*d_EF_w))*Rad_Spec!BF120,".")</f>
        <v>.</v>
      </c>
      <c r="F120" s="50">
        <f>IFERROR((d_DL/(Rad_Spec!AY120*d_GSF_s*d_Fam*d_Foffset*acf!C120*d_ET_w*(1/24)*d_EF_w*(1/365)))*Rad_Spec!BF120,".")</f>
        <v>312638.20904198516</v>
      </c>
      <c r="G120" s="50">
        <f t="shared" si="6"/>
        <v>312638.20904198516</v>
      </c>
      <c r="H120" s="50">
        <f t="shared" si="7"/>
        <v>312638.20904198516</v>
      </c>
      <c r="I120" s="56">
        <f>IFERROR((d_DL/(Rad_Spec!AV120*d_GSF_s*d_Fam*d_Foffset*Fsurf!C120*d_EF_w*(1/365)*d_ET_w*(1/24)))*Rad_Spec!BF120,".")</f>
        <v>49405.991718834288</v>
      </c>
      <c r="J120" s="50">
        <f>IFERROR((d_DL/(Rad_Spec!AZ120*d_GSF_s*d_Fam*d_Foffset*Fsurf!C120*d_EF_w*(1/365)*d_ET_w*(1/24)))*Rad_Spec!BF120,".")</f>
        <v>270164.51027203834</v>
      </c>
      <c r="K120" s="50">
        <f>IFERROR((d_DL/(Rad_Spec!BA120*d_GSF_s*d_Fam*d_Foffset*Fsurf!C120*d_EF_w*(1/365)*d_ET_w*(1/24)))*Rad_Spec!BF120,".")</f>
        <v>94035.161033913901</v>
      </c>
      <c r="L120" s="50">
        <f>IFERROR((d_DL/(Rad_Spec!BB120*d_GSF_s*d_Fam*d_Foffset*Fsurf!C120*d_EF_w*(1/365)*d_ET_w*(1/24)))*Rad_Spec!BF120,".")</f>
        <v>58792.276846764827</v>
      </c>
      <c r="M120" s="50">
        <f>IFERROR((d_DL/(Rad_Spec!AY120*d_GSF_s*d_Fam*d_Foffset*Fsurf!C120*d_EF_w*(1/365)*d_ET_w*(1/24)))*Rad_Spec!BF120,".")</f>
        <v>269283.55645304493</v>
      </c>
      <c r="N120" s="50">
        <f>IFERROR((d_DL/(Rad_Spec!AV120*d_GSF_s*d_Fam*d_Foffset*acf!D120*d_ET_w*(1/24)*d_EF_w*(1/365)))*Rad_Spec!BF120,".")</f>
        <v>57360.356385566622</v>
      </c>
      <c r="O120" s="50">
        <f>IFERROR((d_DL/(Rad_Spec!AZ120*d_GSF_s*d_Fam*d_Foffset*acf!E120*d_ET_w*(1/24)*d_EF_w*(1/365)))*Rad_Spec!BF120,".")</f>
        <v>313660.99642583646</v>
      </c>
      <c r="P120" s="50">
        <f>IFERROR((d_DL/(Rad_Spec!BA120*d_GSF_s*d_Fam*d_Foffset*acf!F120*d_ET_w*(1/24)*d_EF_w*(1/365)))*Rad_Spec!BF120,".")</f>
        <v>109174.82196037404</v>
      </c>
      <c r="Q120" s="50">
        <f>IFERROR((d_DL/(Rad_Spec!BB120*d_GSF_s*d_Fam*d_Foffset*acf!G120*d_ET_w*(1/24)*d_EF_w*(1/365)))*Rad_Spec!BF120,".")</f>
        <v>68257.833419093949</v>
      </c>
      <c r="R120" s="50">
        <f>IFERROR((d_DL/(Rad_Spec!AY120*d_GSF_s*d_Fam*d_Foffset*acf!C120*d_ET_w*(1/24)*d_EF_w*(1/365)))*Rad_Spec!BF120,".")</f>
        <v>312638.20904198516</v>
      </c>
    </row>
    <row r="121" spans="1:18">
      <c r="A121" s="51" t="s">
        <v>126</v>
      </c>
      <c r="B121" s="53" t="s">
        <v>7</v>
      </c>
      <c r="C121" s="50" t="str">
        <f>IFERROR((d_DL/(Rad_Spec!V121*d_IFD_w*d_EF_w))*Rad_Spec!BF121,".")</f>
        <v>.</v>
      </c>
      <c r="D121" s="50" t="str">
        <f>IFERROR((d_DL/(Rad_Spec!AN121*d_IRA_w*(1/d_PEFm_pp)*d_SLF*d_ET_w*d_EF_w))*Rad_Spec!BF121,".")</f>
        <v>.</v>
      </c>
      <c r="E121" s="50" t="str">
        <f>IFERROR((d_DL/(Rad_Spec!AN121*d_IRA_w*(1/d_PEF)*d_SLF*d_ET_w*d_EF_w))*Rad_Spec!BF121,".")</f>
        <v>.</v>
      </c>
      <c r="F121" s="50">
        <f>IFERROR((d_DL/(Rad_Spec!AY121*d_GSF_s*d_Fam*d_Foffset*acf!C121*d_ET_w*(1/24)*d_EF_w*(1/365)))*Rad_Spec!BF121,".")</f>
        <v>397649.93090741627</v>
      </c>
      <c r="G121" s="50">
        <f t="shared" si="6"/>
        <v>397649.93090741627</v>
      </c>
      <c r="H121" s="50">
        <f t="shared" si="7"/>
        <v>397649.93090741627</v>
      </c>
      <c r="I121" s="56" t="str">
        <f>IFERROR((d_DL/(Rad_Spec!AV121*d_GSF_s*d_Fam*d_Foffset*Fsurf!C121*d_EF_w*(1/365)*d_ET_w*(1/24)))*Rad_Spec!BF121,".")</f>
        <v>.</v>
      </c>
      <c r="J121" s="50" t="str">
        <f>IFERROR((d_DL/(Rad_Spec!AZ121*d_GSF_s*d_Fam*d_Foffset*Fsurf!C121*d_EF_w*(1/365)*d_ET_w*(1/24)))*Rad_Spec!BF121,".")</f>
        <v>.</v>
      </c>
      <c r="K121" s="50" t="str">
        <f>IFERROR((d_DL/(Rad_Spec!BA121*d_GSF_s*d_Fam*d_Foffset*Fsurf!C121*d_EF_w*(1/365)*d_ET_w*(1/24)))*Rad_Spec!BF121,".")</f>
        <v>.</v>
      </c>
      <c r="L121" s="50" t="str">
        <f>IFERROR((d_DL/(Rad_Spec!BB121*d_GSF_s*d_Fam*d_Foffset*Fsurf!C121*d_EF_w*(1/365)*d_ET_w*(1/24)))*Rad_Spec!BF121,".")</f>
        <v>.</v>
      </c>
      <c r="M121" s="50" t="str">
        <f>IFERROR((d_DL/(Rad_Spec!AY121*d_GSF_s*d_Fam*d_Foffset*Fsurf!C121*d_EF_w*(1/365)*d_ET_w*(1/24)))*Rad_Spec!BF121,".")</f>
        <v>.</v>
      </c>
      <c r="N121" s="50">
        <f>IFERROR((d_DL/(Rad_Spec!AV121*d_GSF_s*d_Fam*d_Foffset*acf!D121*d_ET_w*(1/24)*d_EF_w*(1/365)))*Rad_Spec!BF121,".")</f>
        <v>73158.727148197009</v>
      </c>
      <c r="O121" s="50">
        <f>IFERROR((d_DL/(Rad_Spec!AZ121*d_GSF_s*d_Fam*d_Foffset*acf!E121*d_ET_w*(1/24)*d_EF_w*(1/365)))*Rad_Spec!BF121,".")</f>
        <v>400588.64011634712</v>
      </c>
      <c r="P121" s="50">
        <f>IFERROR((d_DL/(Rad_Spec!BA121*d_GSF_s*d_Fam*d_Foffset*acf!F121*d_ET_w*(1/24)*d_EF_w*(1/365)))*Rad_Spec!BF121,".")</f>
        <v>139483.09337384484</v>
      </c>
      <c r="Q121" s="50">
        <f>IFERROR((d_DL/(Rad_Spec!BB121*d_GSF_s*d_Fam*d_Foffset*acf!G121*d_ET_w*(1/24)*d_EF_w*(1/365)))*Rad_Spec!BF121,".")</f>
        <v>86785.385705523033</v>
      </c>
      <c r="R121" s="50">
        <f>IFERROR((d_DL/(Rad_Spec!AY121*d_GSF_s*d_Fam*d_Foffset*acf!C121*d_ET_w*(1/24)*d_EF_w*(1/365)))*Rad_Spec!BF121,".")</f>
        <v>397649.93090741627</v>
      </c>
    </row>
    <row r="122" spans="1:18">
      <c r="A122" s="48" t="s">
        <v>127</v>
      </c>
      <c r="B122" s="48"/>
      <c r="C122" s="50">
        <f>IFERROR((d_DL/(Rad_Spec!V122*d_IFD_w*d_EF_w))*Rad_Spec!BF122,".")</f>
        <v>3111.4837256743353</v>
      </c>
      <c r="D122" s="50">
        <f>IFERROR((d_DL/(Rad_Spec!AN122*d_IRA_w*(1/d_PEFm_pp)*d_SLF*d_ET_w*d_EF_w))*Rad_Spec!BF122,".")</f>
        <v>111.05991127837467</v>
      </c>
      <c r="E122" s="50">
        <f>IFERROR((d_DL/(Rad_Spec!AN122*d_IRA_w*(1/d_PEF)*d_SLF*d_ET_w*d_EF_w))*Rad_Spec!BF122,".")</f>
        <v>81195.089582446977</v>
      </c>
      <c r="F122" s="50">
        <f>IFERROR((d_DL/(Rad_Spec!AY122*d_GSF_s*d_Fam*d_Foffset*acf!C122*d_ET_w*(1/24)*d_EF_w*(1/365)))*Rad_Spec!BF122,".")</f>
        <v>1446.7925874130751</v>
      </c>
      <c r="G122" s="50">
        <f t="shared" si="6"/>
        <v>975.71430299209726</v>
      </c>
      <c r="H122" s="50">
        <f t="shared" si="7"/>
        <v>99.833046652196003</v>
      </c>
      <c r="I122" s="56" t="str">
        <f>IFERROR((d_DL/(Rad_Spec!AV122*d_GSF_s*d_Fam*d_Foffset*Fsurf!C122*d_EF_w*(1/365)*d_ET_w*(1/24)))*Rad_Spec!BF122,".")</f>
        <v>.</v>
      </c>
      <c r="J122" s="50" t="str">
        <f>IFERROR((d_DL/(Rad_Spec!AZ122*d_GSF_s*d_Fam*d_Foffset*Fsurf!C122*d_EF_w*(1/365)*d_ET_w*(1/24)))*Rad_Spec!BF122,".")</f>
        <v>.</v>
      </c>
      <c r="K122" s="50" t="str">
        <f>IFERROR((d_DL/(Rad_Spec!BA122*d_GSF_s*d_Fam*d_Foffset*Fsurf!C122*d_EF_w*(1/365)*d_ET_w*(1/24)))*Rad_Spec!BF122,".")</f>
        <v>.</v>
      </c>
      <c r="L122" s="50" t="str">
        <f>IFERROR((d_DL/(Rad_Spec!BB122*d_GSF_s*d_Fam*d_Foffset*Fsurf!C122*d_EF_w*(1/365)*d_ET_w*(1/24)))*Rad_Spec!BF122,".")</f>
        <v>.</v>
      </c>
      <c r="M122" s="50" t="str">
        <f>IFERROR((d_DL/(Rad_Spec!AY122*d_GSF_s*d_Fam*d_Foffset*Fsurf!C122*d_EF_w*(1/365)*d_ET_w*(1/24)))*Rad_Spec!BF122,".")</f>
        <v>.</v>
      </c>
      <c r="N122" s="50">
        <f>IFERROR((d_DL/(Rad_Spec!AV122*d_GSF_s*d_Fam*d_Foffset*acf!D122*d_ET_w*(1/24)*d_EF_w*(1/365)))*Rad_Spec!BF122,".")</f>
        <v>317.80398216544188</v>
      </c>
      <c r="O122" s="50">
        <f>IFERROR((d_DL/(Rad_Spec!AZ122*d_GSF_s*d_Fam*d_Foffset*acf!E122*d_ET_w*(1/24)*d_EF_w*(1/365)))*Rad_Spec!BF122,".")</f>
        <v>1466.0307536424409</v>
      </c>
      <c r="P122" s="50">
        <f>IFERROR((d_DL/(Rad_Spec!BA122*d_GSF_s*d_Fam*d_Foffset*acf!F122*d_ET_w*(1/24)*d_EF_w*(1/365)))*Rad_Spec!BF122,".")</f>
        <v>530.86091191312596</v>
      </c>
      <c r="Q122" s="50">
        <f>IFERROR((d_DL/(Rad_Spec!BB122*d_GSF_s*d_Fam*d_Foffset*acf!G122*d_ET_w*(1/24)*d_EF_w*(1/365)))*Rad_Spec!BF122,".")</f>
        <v>350.76143216778399</v>
      </c>
      <c r="R122" s="50">
        <f>IFERROR((d_DL/(Rad_Spec!AY122*d_GSF_s*d_Fam*d_Foffset*acf!C122*d_ET_w*(1/24)*d_EF_w*(1/365)))*Rad_Spec!BF122,".")</f>
        <v>1446.7925874130751</v>
      </c>
    </row>
    <row r="123" spans="1:18">
      <c r="A123" s="51" t="s">
        <v>128</v>
      </c>
      <c r="B123" s="48" t="s">
        <v>7</v>
      </c>
      <c r="C123" s="50">
        <f>IFERROR((d_DL/(Rad_Spec!V123*d_IFD_w*d_EF_w))*Rad_Spec!BF123,".")</f>
        <v>0.10772913684578365</v>
      </c>
      <c r="D123" s="50">
        <f>IFERROR((d_DL/(Rad_Spec!AN123*d_IRA_w*(1/d_PEFm_pp)*d_SLF*d_ET_w*d_EF_w))*Rad_Spec!BF123,".")</f>
        <v>1.4629289727449455E-5</v>
      </c>
      <c r="E123" s="50">
        <f>IFERROR((d_DL/(Rad_Spec!AN123*d_IRA_w*(1/d_PEF)*d_SLF*d_ET_w*d_EF_w))*Rad_Spec!BF123,".")</f>
        <v>1.0695366818459912E-2</v>
      </c>
      <c r="F123" s="50">
        <f>IFERROR((d_DL/(Rad_Spec!AY123*d_GSF_s*d_Fam*d_Foffset*acf!C123*d_ET_w*(1/24)*d_EF_w*(1/365)))*Rad_Spec!BF123,".")</f>
        <v>7871.4291701484526</v>
      </c>
      <c r="G123" s="50">
        <f t="shared" si="6"/>
        <v>9.7294155836008447E-3</v>
      </c>
      <c r="H123" s="50">
        <f t="shared" si="7"/>
        <v>1.4627303356875514E-5</v>
      </c>
      <c r="I123" s="56">
        <f>IFERROR((d_DL/(Rad_Spec!AV123*d_GSF_s*d_Fam*d_Foffset*Fsurf!C123*d_EF_w*(1/365)*d_ET_w*(1/24)))*Rad_Spec!BF123,".")</f>
        <v>3332.7063089500325</v>
      </c>
      <c r="J123" s="50">
        <f>IFERROR((d_DL/(Rad_Spec!AZ123*d_GSF_s*d_Fam*d_Foffset*Fsurf!C123*d_EF_w*(1/365)*d_ET_w*(1/24)))*Rad_Spec!BF123,".")</f>
        <v>11308.217268989079</v>
      </c>
      <c r="K123" s="50">
        <f>IFERROR((d_DL/(Rad_Spec!BA123*d_GSF_s*d_Fam*d_Foffset*Fsurf!C123*d_EF_w*(1/365)*d_ET_w*(1/24)))*Rad_Spec!BF123,".")</f>
        <v>4671.4857663915</v>
      </c>
      <c r="L123" s="50">
        <f>IFERROR((d_DL/(Rad_Spec!BB123*d_GSF_s*d_Fam*d_Foffset*Fsurf!C123*d_EF_w*(1/365)*d_ET_w*(1/24)))*Rad_Spec!BF123,".")</f>
        <v>3444.7300504273448</v>
      </c>
      <c r="M123" s="50">
        <f>IFERROR((d_DL/(Rad_Spec!AY123*d_GSF_s*d_Fam*d_Foffset*Fsurf!C123*d_EF_w*(1/365)*d_ET_w*(1/24)))*Rad_Spec!BF123,".")</f>
        <v>5504.4959231807352</v>
      </c>
      <c r="N123" s="50">
        <f>IFERROR((d_DL/(Rad_Spec!AV123*d_GSF_s*d_Fam*d_Foffset*acf!D123*d_ET_w*(1/24)*d_EF_w*(1/365)))*Rad_Spec!BF123,".")</f>
        <v>4765.7700217985475</v>
      </c>
      <c r="O123" s="50">
        <f>IFERROR((d_DL/(Rad_Spec!AZ123*d_GSF_s*d_Fam*d_Foffset*acf!E123*d_ET_w*(1/24)*d_EF_w*(1/365)))*Rad_Spec!BF123,".")</f>
        <v>16170.750694654378</v>
      </c>
      <c r="P123" s="50">
        <f>IFERROR((d_DL/(Rad_Spec!BA123*d_GSF_s*d_Fam*d_Foffset*acf!F123*d_ET_w*(1/24)*d_EF_w*(1/365)))*Rad_Spec!BF123,".")</f>
        <v>6680.2246459398439</v>
      </c>
      <c r="Q123" s="50">
        <f>IFERROR((d_DL/(Rad_Spec!BB123*d_GSF_s*d_Fam*d_Foffset*acf!G123*d_ET_w*(1/24)*d_EF_w*(1/365)))*Rad_Spec!BF123,".")</f>
        <v>4925.9639721111034</v>
      </c>
      <c r="R123" s="50">
        <f>IFERROR((d_DL/(Rad_Spec!AY123*d_GSF_s*d_Fam*d_Foffset*acf!C123*d_ET_w*(1/24)*d_EF_w*(1/365)))*Rad_Spec!BF123,".")</f>
        <v>7871.4291701484526</v>
      </c>
    </row>
    <row r="124" spans="1:18">
      <c r="A124" s="48" t="s">
        <v>129</v>
      </c>
      <c r="B124" s="48"/>
      <c r="C124" s="50">
        <f>IFERROR((d_DL/(Rad_Spec!V124*d_IFD_w*d_EF_w))*Rad_Spec!BF124,".")</f>
        <v>0.11142884013008113</v>
      </c>
      <c r="D124" s="50">
        <f>IFERROR((d_DL/(Rad_Spec!AN124*d_IRA_w*(1/d_PEFm_pp)*d_SLF*d_ET_w*d_EF_w))*Rad_Spec!BF124,".")</f>
        <v>1.4918967218490562E-5</v>
      </c>
      <c r="E124" s="50">
        <f>IFERROR((d_DL/(Rad_Spec!AN124*d_IRA_w*(1/d_PEF)*d_SLF*d_ET_w*d_EF_w))*Rad_Spec!BF124,".")</f>
        <v>1.0907147915386476E-2</v>
      </c>
      <c r="F124" s="50">
        <f>IFERROR((d_DL/(Rad_Spec!AY124*d_GSF_s*d_Fam*d_Foffset*acf!C124*d_ET_w*(1/24)*d_EF_w*(1/365)))*Rad_Spec!BF124,".")</f>
        <v>6459.9955488417818</v>
      </c>
      <c r="G124" s="50">
        <f t="shared" si="6"/>
        <v>9.9346806419366059E-3</v>
      </c>
      <c r="H124" s="50">
        <f t="shared" si="7"/>
        <v>1.491696998308344E-5</v>
      </c>
      <c r="I124" s="56">
        <f>IFERROR((d_DL/(Rad_Spec!AV124*d_GSF_s*d_Fam*d_Foffset*Fsurf!C124*d_EF_w*(1/365)*d_ET_w*(1/24)))*Rad_Spec!BF124,".")</f>
        <v>8844.6353586652167</v>
      </c>
      <c r="J124" s="50">
        <f>IFERROR((d_DL/(Rad_Spec!AZ124*d_GSF_s*d_Fam*d_Foffset*Fsurf!C124*d_EF_w*(1/365)*d_ET_w*(1/24)))*Rad_Spec!BF124,".")</f>
        <v>19502.473675245117</v>
      </c>
      <c r="K124" s="50">
        <f>IFERROR((d_DL/(Rad_Spec!BA124*d_GSF_s*d_Fam*d_Foffset*Fsurf!C124*d_EF_w*(1/365)*d_ET_w*(1/24)))*Rad_Spec!BF124,".")</f>
        <v>10488.830393288881</v>
      </c>
      <c r="L124" s="50">
        <f>IFERROR((d_DL/(Rad_Spec!BB124*d_GSF_s*d_Fam*d_Foffset*Fsurf!C124*d_EF_w*(1/365)*d_ET_w*(1/24)))*Rad_Spec!BF124,".")</f>
        <v>8892.7040290927471</v>
      </c>
      <c r="M124" s="50">
        <f>IFERROR((d_DL/(Rad_Spec!AY124*d_GSF_s*d_Fam*d_Foffset*Fsurf!C124*d_EF_w*(1/365)*d_ET_w*(1/24)))*Rad_Spec!BF124,".")</f>
        <v>4508.0220159398332</v>
      </c>
      <c r="N124" s="50">
        <f>IFERROR((d_DL/(Rad_Spec!AV124*d_GSF_s*d_Fam*d_Foffset*acf!D124*d_ET_w*(1/24)*d_EF_w*(1/365)))*Rad_Spec!BF124,".")</f>
        <v>12674.362468967256</v>
      </c>
      <c r="O124" s="50">
        <f>IFERROR((d_DL/(Rad_Spec!AZ124*d_GSF_s*d_Fam*d_Foffset*acf!E124*d_ET_w*(1/24)*d_EF_w*(1/365)))*Rad_Spec!BF124,".")</f>
        <v>27947.044776626259</v>
      </c>
      <c r="P124" s="50">
        <f>IFERROR((d_DL/(Rad_Spec!BA124*d_GSF_s*d_Fam*d_Foffset*acf!F124*d_ET_w*(1/24)*d_EF_w*(1/365)))*Rad_Spec!BF124,".")</f>
        <v>15030.493953582964</v>
      </c>
      <c r="Q124" s="50">
        <f>IFERROR((d_DL/(Rad_Spec!BB124*d_GSF_s*d_Fam*d_Foffset*acf!G124*d_ET_w*(1/24)*d_EF_w*(1/365)))*Rad_Spec!BF124,".")</f>
        <v>12743.244873689906</v>
      </c>
      <c r="R124" s="50">
        <f>IFERROR((d_DL/(Rad_Spec!AY124*d_GSF_s*d_Fam*d_Foffset*acf!C124*d_ET_w*(1/24)*d_EF_w*(1/365)))*Rad_Spec!BF124,".")</f>
        <v>6459.9955488417818</v>
      </c>
    </row>
    <row r="125" spans="1:18">
      <c r="A125" s="48" t="s">
        <v>130</v>
      </c>
      <c r="B125" s="48"/>
      <c r="C125" s="50">
        <f>IFERROR((d_DL/(Rad_Spec!V125*d_IFD_w*d_EF_w))*Rad_Spec!BF125,".")</f>
        <v>0.11810962861039413</v>
      </c>
      <c r="D125" s="50">
        <f>IFERROR((d_DL/(Rad_Spec!AN125*d_IRA_w*(1/d_PEFm_pp)*d_SLF*d_ET_w*d_EF_w))*Rad_Spec!BF125,".")</f>
        <v>1.6503981627787398E-5</v>
      </c>
      <c r="E125" s="50">
        <f>IFERROR((d_DL/(Rad_Spec!AN125*d_IRA_w*(1/d_PEF)*d_SLF*d_ET_w*d_EF_w))*Rad_Spec!BF125,".")</f>
        <v>1.2065940367775056E-2</v>
      </c>
      <c r="F125" s="50">
        <f>IFERROR((d_DL/(Rad_Spec!AY125*d_GSF_s*d_Fam*d_Foffset*acf!C125*d_ET_w*(1/24)*d_EF_w*(1/365)))*Rad_Spec!BF125,".")</f>
        <v>25.146255243656693</v>
      </c>
      <c r="G125" s="50">
        <f t="shared" si="6"/>
        <v>1.0942787426314065E-2</v>
      </c>
      <c r="H125" s="50">
        <f t="shared" si="7"/>
        <v>1.650166494667544E-5</v>
      </c>
      <c r="I125" s="56">
        <f>IFERROR((d_DL/(Rad_Spec!AV125*d_GSF_s*d_Fam*d_Foffset*Fsurf!C125*d_EF_w*(1/365)*d_ET_w*(1/24)))*Rad_Spec!BF125,".")</f>
        <v>4.8060541850751903</v>
      </c>
      <c r="J125" s="50">
        <f>IFERROR((d_DL/(Rad_Spec!AZ125*d_GSF_s*d_Fam*d_Foffset*Fsurf!C125*d_EF_w*(1/365)*d_ET_w*(1/24)))*Rad_Spec!BF125,".")</f>
        <v>19.152713277398469</v>
      </c>
      <c r="K125" s="50">
        <f>IFERROR((d_DL/(Rad_Spec!BA125*d_GSF_s*d_Fam*d_Foffset*Fsurf!C125*d_EF_w*(1/365)*d_ET_w*(1/24)))*Rad_Spec!BF125,".")</f>
        <v>6.9318089207815241</v>
      </c>
      <c r="L125" s="50">
        <f>IFERROR((d_DL/(Rad_Spec!BB125*d_GSF_s*d_Fam*d_Foffset*Fsurf!C125*d_EF_w*(1/365)*d_ET_w*(1/24)))*Rad_Spec!BF125,".")</f>
        <v>4.9377269024745107</v>
      </c>
      <c r="M125" s="50">
        <f>IFERROR((d_DL/(Rad_Spec!AY125*d_GSF_s*d_Fam*d_Foffset*Fsurf!C125*d_EF_w*(1/365)*d_ET_w*(1/24)))*Rad_Spec!BF125,".")</f>
        <v>19.328405260304915</v>
      </c>
      <c r="N125" s="50">
        <f>IFERROR((d_DL/(Rad_Spec!AV125*d_GSF_s*d_Fam*d_Foffset*acf!D125*d_ET_w*(1/24)*d_EF_w*(1/365)))*Rad_Spec!BF125,".")</f>
        <v>6.2526764947828219</v>
      </c>
      <c r="O125" s="50">
        <f>IFERROR((d_DL/(Rad_Spec!AZ125*d_GSF_s*d_Fam*d_Foffset*acf!E125*d_ET_w*(1/24)*d_EF_w*(1/365)))*Rad_Spec!BF125,".")</f>
        <v>24.917679973895407</v>
      </c>
      <c r="P125" s="50">
        <f>IFERROR((d_DL/(Rad_Spec!BA125*d_GSF_s*d_Fam*d_Foffset*acf!F125*d_ET_w*(1/24)*d_EF_w*(1/365)))*Rad_Spec!BF125,".")</f>
        <v>9.0182834059367618</v>
      </c>
      <c r="Q125" s="50">
        <f>IFERROR((d_DL/(Rad_Spec!BB125*d_GSF_s*d_Fam*d_Foffset*acf!G125*d_ET_w*(1/24)*d_EF_w*(1/365)))*Rad_Spec!BF125,".")</f>
        <v>6.4239827001193373</v>
      </c>
      <c r="R125" s="50">
        <f>IFERROR((d_DL/(Rad_Spec!AY125*d_GSF_s*d_Fam*d_Foffset*acf!C125*d_ET_w*(1/24)*d_EF_w*(1/365)))*Rad_Spec!BF125,".")</f>
        <v>25.146255243656693</v>
      </c>
    </row>
    <row r="126" spans="1:18">
      <c r="A126" s="48" t="s">
        <v>131</v>
      </c>
      <c r="B126" s="48"/>
      <c r="C126" s="50">
        <f>IFERROR((d_DL/(Rad_Spec!V126*d_IFD_w*d_EF_w))*Rad_Spec!BF126,".")</f>
        <v>0.1236708665768077</v>
      </c>
      <c r="D126" s="50">
        <f>IFERROR((d_DL/(Rad_Spec!AN126*d_IRA_w*(1/d_PEFm_pp)*d_SLF*d_ET_w*d_EF_w))*Rad_Spec!BF126,".")</f>
        <v>1.7359605921084694E-5</v>
      </c>
      <c r="E126" s="50">
        <f>IFERROR((d_DL/(Rad_Spec!AN126*d_IRA_w*(1/d_PEF)*d_SLF*d_ET_w*d_EF_w))*Rad_Spec!BF126,".")</f>
        <v>1.2691481036262147E-2</v>
      </c>
      <c r="F126" s="50">
        <f>IFERROR((d_DL/(Rad_Spec!AY126*d_GSF_s*d_Fam*d_Foffset*acf!C126*d_ET_w*(1/24)*d_EF_w*(1/365)))*Rad_Spec!BF126,".")</f>
        <v>9582.5900409022979</v>
      </c>
      <c r="G126" s="50">
        <f t="shared" si="6"/>
        <v>1.1510248980508618E-2</v>
      </c>
      <c r="H126" s="50">
        <f t="shared" si="7"/>
        <v>1.7357169474094341E-5</v>
      </c>
      <c r="I126" s="56">
        <f>IFERROR((d_DL/(Rad_Spec!AV126*d_GSF_s*d_Fam*d_Foffset*Fsurf!C126*d_EF_w*(1/365)*d_ET_w*(1/24)))*Rad_Spec!BF126,".")</f>
        <v>17831.128032296365</v>
      </c>
      <c r="J126" s="50">
        <f>IFERROR((d_DL/(Rad_Spec!AZ126*d_GSF_s*d_Fam*d_Foffset*Fsurf!C126*d_EF_w*(1/365)*d_ET_w*(1/24)))*Rad_Spec!BF126,".")</f>
        <v>38382.968088299916</v>
      </c>
      <c r="K126" s="50">
        <f>IFERROR((d_DL/(Rad_Spec!BA126*d_GSF_s*d_Fam*d_Foffset*Fsurf!C126*d_EF_w*(1/365)*d_ET_w*(1/24)))*Rad_Spec!BF126,".")</f>
        <v>22868.733434427642</v>
      </c>
      <c r="L126" s="50">
        <f>IFERROR((d_DL/(Rad_Spec!BB126*d_GSF_s*d_Fam*d_Foffset*Fsurf!C126*d_EF_w*(1/365)*d_ET_w*(1/24)))*Rad_Spec!BF126,".")</f>
        <v>18881.229105791877</v>
      </c>
      <c r="M126" s="50">
        <f>IFERROR((d_DL/(Rad_Spec!AY126*d_GSF_s*d_Fam*d_Foffset*Fsurf!C126*d_EF_w*(1/365)*d_ET_w*(1/24)))*Rad_Spec!BF126,".")</f>
        <v>6682.4198332652004</v>
      </c>
      <c r="N126" s="50">
        <f>IFERROR((d_DL/(Rad_Spec!AV126*d_GSF_s*d_Fam*d_Foffset*acf!D126*d_ET_w*(1/24)*d_EF_w*(1/365)))*Rad_Spec!BF126,".")</f>
        <v>25569.837598312977</v>
      </c>
      <c r="O126" s="50">
        <f>IFERROR((d_DL/(Rad_Spec!AZ126*d_GSF_s*d_Fam*d_Foffset*acf!E126*d_ET_w*(1/24)*d_EF_w*(1/365)))*Rad_Spec!BF126,".")</f>
        <v>55041.176238622073</v>
      </c>
      <c r="P126" s="50">
        <f>IFERROR((d_DL/(Rad_Spec!BA126*d_GSF_s*d_Fam*d_Foffset*acf!F126*d_ET_w*(1/24)*d_EF_w*(1/365)))*Rad_Spec!BF126,".")</f>
        <v>32793.763744969241</v>
      </c>
      <c r="Q126" s="50">
        <f>IFERROR((d_DL/(Rad_Spec!BB126*d_GSF_s*d_Fam*d_Foffset*acf!G126*d_ET_w*(1/24)*d_EF_w*(1/365)))*Rad_Spec!BF126,".")</f>
        <v>27075.68253770555</v>
      </c>
      <c r="R126" s="50">
        <f>IFERROR((d_DL/(Rad_Spec!AY126*d_GSF_s*d_Fam*d_Foffset*acf!C126*d_ET_w*(1/24)*d_EF_w*(1/365)))*Rad_Spec!BF126,".")</f>
        <v>9582.5900409022979</v>
      </c>
    </row>
    <row r="127" spans="1:18">
      <c r="A127" s="48" t="s">
        <v>132</v>
      </c>
      <c r="B127" s="48"/>
      <c r="C127" s="50" t="str">
        <f>IFERROR((d_DL/(Rad_Spec!V127*d_IFD_w*d_EF_w))*Rad_Spec!BF127,".")</f>
        <v>.</v>
      </c>
      <c r="D127" s="50" t="str">
        <f>IFERROR((d_DL/(Rad_Spec!AN127*d_IRA_w*(1/d_PEFm_pp)*d_SLF*d_ET_w*d_EF_w))*Rad_Spec!BF127,".")</f>
        <v>.</v>
      </c>
      <c r="E127" s="50" t="str">
        <f>IFERROR((d_DL/(Rad_Spec!AN127*d_IRA_w*(1/d_PEF)*d_SLF*d_ET_w*d_EF_w))*Rad_Spec!BF127,".")</f>
        <v>.</v>
      </c>
      <c r="F127" s="50" t="str">
        <f>IFERROR((d_DL/(Rad_Spec!AY127*d_GSF_s*d_Fam*d_Foffset*acf!C127*d_ET_w*(1/24)*d_EF_w*(1/365)))*Rad_Spec!BF127,".")</f>
        <v>.</v>
      </c>
      <c r="G127" s="50" t="str">
        <f t="shared" si="6"/>
        <v>.</v>
      </c>
      <c r="H127" s="50" t="str">
        <f t="shared" si="7"/>
        <v>.</v>
      </c>
      <c r="I127" s="56" t="str">
        <f>IFERROR((d_DL/(Rad_Spec!AV127*d_GSF_s*d_Fam*d_Foffset*Fsurf!C127*d_EF_w*(1/365)*d_ET_w*(1/24)))*Rad_Spec!BF127,".")</f>
        <v>.</v>
      </c>
      <c r="J127" s="50" t="str">
        <f>IFERROR((d_DL/(Rad_Spec!AZ127*d_GSF_s*d_Fam*d_Foffset*Fsurf!C127*d_EF_w*(1/365)*d_ET_w*(1/24)))*Rad_Spec!BF127,".")</f>
        <v>.</v>
      </c>
      <c r="K127" s="50" t="str">
        <f>IFERROR((d_DL/(Rad_Spec!BA127*d_GSF_s*d_Fam*d_Foffset*Fsurf!C127*d_EF_w*(1/365)*d_ET_w*(1/24)))*Rad_Spec!BF127,".")</f>
        <v>.</v>
      </c>
      <c r="L127" s="50" t="str">
        <f>IFERROR((d_DL/(Rad_Spec!BB127*d_GSF_s*d_Fam*d_Foffset*Fsurf!C127*d_EF_w*(1/365)*d_ET_w*(1/24)))*Rad_Spec!BF127,".")</f>
        <v>.</v>
      </c>
      <c r="M127" s="50" t="str">
        <f>IFERROR((d_DL/(Rad_Spec!AY127*d_GSF_s*d_Fam*d_Foffset*Fsurf!C127*d_EF_w*(1/365)*d_ET_w*(1/24)))*Rad_Spec!BF127,".")</f>
        <v>.</v>
      </c>
      <c r="N127" s="50" t="str">
        <f>IFERROR((d_DL/(Rad_Spec!AV127*d_GSF_s*d_Fam*d_Foffset*acf!D127*d_ET_w*(1/24)*d_EF_w*(1/365)))*Rad_Spec!BF127,".")</f>
        <v>.</v>
      </c>
      <c r="O127" s="50" t="str">
        <f>IFERROR((d_DL/(Rad_Spec!AZ127*d_GSF_s*d_Fam*d_Foffset*acf!E127*d_ET_w*(1/24)*d_EF_w*(1/365)))*Rad_Spec!BF127,".")</f>
        <v>.</v>
      </c>
      <c r="P127" s="50" t="str">
        <f>IFERROR((d_DL/(Rad_Spec!BA127*d_GSF_s*d_Fam*d_Foffset*acf!F127*d_ET_w*(1/24)*d_EF_w*(1/365)))*Rad_Spec!BF127,".")</f>
        <v>.</v>
      </c>
      <c r="Q127" s="50" t="str">
        <f>IFERROR((d_DL/(Rad_Spec!BB127*d_GSF_s*d_Fam*d_Foffset*acf!G127*d_ET_w*(1/24)*d_EF_w*(1/365)))*Rad_Spec!BF127,".")</f>
        <v>.</v>
      </c>
      <c r="R127" s="50" t="str">
        <f>IFERROR((d_DL/(Rad_Spec!AY127*d_GSF_s*d_Fam*d_Foffset*acf!C127*d_ET_w*(1/24)*d_EF_w*(1/365)))*Rad_Spec!BF127,".")</f>
        <v>.</v>
      </c>
    </row>
    <row r="128" spans="1:18">
      <c r="A128" s="48" t="s">
        <v>133</v>
      </c>
      <c r="B128" s="48"/>
      <c r="C128" s="50">
        <f>IFERROR((d_DL/(Rad_Spec!V128*d_IFD_w*d_EF_w))*Rad_Spec!BF128,".")</f>
        <v>43.334395643756288</v>
      </c>
      <c r="D128" s="50">
        <f>IFERROR((d_DL/(Rad_Spec!AN128*d_IRA_w*(1/d_PEFm_pp)*d_SLF*d_ET_w*d_EF_w))*Rad_Spec!BF128,".")</f>
        <v>0.12396731136822592</v>
      </c>
      <c r="E128" s="50">
        <f>IFERROR((d_DL/(Rad_Spec!AN128*d_IRA_w*(1/d_PEF)*d_SLF*d_ET_w*d_EF_w))*Rad_Spec!BF128,".")</f>
        <v>90.631595469301843</v>
      </c>
      <c r="F128" s="50">
        <f>IFERROR((d_DL/(Rad_Spec!AY128*d_GSF_s*d_Fam*d_Foffset*acf!C128*d_ET_w*(1/24)*d_EF_w*(1/365)))*Rad_Spec!BF128,".")</f>
        <v>78263.027957791128</v>
      </c>
      <c r="G128" s="50">
        <f t="shared" si="6"/>
        <v>29.305906133519649</v>
      </c>
      <c r="H128" s="50">
        <f t="shared" si="7"/>
        <v>0.12361349271999003</v>
      </c>
      <c r="I128" s="56">
        <f>IFERROR((d_DL/(Rad_Spec!AV128*d_GSF_s*d_Fam*d_Foffset*Fsurf!C128*d_EF_w*(1/365)*d_ET_w*(1/24)))*Rad_Spec!BF128,".")</f>
        <v>31059.461781042086</v>
      </c>
      <c r="J128" s="50">
        <f>IFERROR((d_DL/(Rad_Spec!AZ128*d_GSF_s*d_Fam*d_Foffset*Fsurf!C128*d_EF_w*(1/365)*d_ET_w*(1/24)))*Rad_Spec!BF128,".")</f>
        <v>84591.106363773491</v>
      </c>
      <c r="K128" s="50">
        <f>IFERROR((d_DL/(Rad_Spec!BA128*d_GSF_s*d_Fam*d_Foffset*Fsurf!C128*d_EF_w*(1/365)*d_ET_w*(1/24)))*Rad_Spec!BF128,".")</f>
        <v>38436.083954039575</v>
      </c>
      <c r="L128" s="50">
        <f>IFERROR((d_DL/(Rad_Spec!BB128*d_GSF_s*d_Fam*d_Foffset*Fsurf!C128*d_EF_w*(1/365)*d_ET_w*(1/24)))*Rad_Spec!BF128,".")</f>
        <v>31376.395064522105</v>
      </c>
      <c r="M128" s="50">
        <f>IFERROR((d_DL/(Rad_Spec!AY128*d_GSF_s*d_Fam*d_Foffset*Fsurf!C128*d_EF_w*(1/365)*d_ET_w*(1/24)))*Rad_Spec!BF128,".")</f>
        <v>58844.381923151224</v>
      </c>
      <c r="N128" s="50">
        <f>IFERROR((d_DL/(Rad_Spec!AV128*d_GSF_s*d_Fam*d_Foffset*acf!D128*d_ET_w*(1/24)*d_EF_w*(1/365)))*Rad_Spec!BF128,".")</f>
        <v>41309.084168785979</v>
      </c>
      <c r="O128" s="50">
        <f>IFERROR((d_DL/(Rad_Spec!AZ128*d_GSF_s*d_Fam*d_Foffset*acf!E128*d_ET_w*(1/24)*d_EF_w*(1/365)))*Rad_Spec!BF128,".")</f>
        <v>112506.17146381874</v>
      </c>
      <c r="P128" s="50">
        <f>IFERROR((d_DL/(Rad_Spec!BA128*d_GSF_s*d_Fam*d_Foffset*acf!F128*d_ET_w*(1/24)*d_EF_w*(1/365)))*Rad_Spec!BF128,".")</f>
        <v>51119.991658872648</v>
      </c>
      <c r="Q128" s="50">
        <f>IFERROR((d_DL/(Rad_Spec!BB128*d_GSF_s*d_Fam*d_Foffset*acf!G128*d_ET_w*(1/24)*d_EF_w*(1/365)))*Rad_Spec!BF128,".")</f>
        <v>41730.605435814403</v>
      </c>
      <c r="R128" s="50">
        <f>IFERROR((d_DL/(Rad_Spec!AY128*d_GSF_s*d_Fam*d_Foffset*acf!C128*d_ET_w*(1/24)*d_EF_w*(1/365)))*Rad_Spec!BF128,".")</f>
        <v>78263.027957791128</v>
      </c>
    </row>
    <row r="129" spans="1:18">
      <c r="A129" s="48" t="s">
        <v>134</v>
      </c>
      <c r="B129" s="48"/>
      <c r="C129" s="50" t="str">
        <f>IFERROR((d_DL/(Rad_Spec!V129*d_IFD_w*d_EF_w))*Rad_Spec!BF129,".")</f>
        <v>.</v>
      </c>
      <c r="D129" s="50" t="str">
        <f>IFERROR((d_DL/(Rad_Spec!AN129*d_IRA_w*(1/d_PEFm_pp)*d_SLF*d_ET_w*d_EF_w))*Rad_Spec!BF129,".")</f>
        <v>.</v>
      </c>
      <c r="E129" s="50" t="str">
        <f>IFERROR((d_DL/(Rad_Spec!AN129*d_IRA_w*(1/d_PEF)*d_SLF*d_ET_w*d_EF_w))*Rad_Spec!BF129,".")</f>
        <v>.</v>
      </c>
      <c r="F129" s="50">
        <f>IFERROR((d_DL/(Rad_Spec!AY129*d_GSF_s*d_Fam*d_Foffset*acf!C129*d_ET_w*(1/24)*d_EF_w*(1/365)))*Rad_Spec!BF129,".")</f>
        <v>91963.245476701602</v>
      </c>
      <c r="G129" s="50">
        <f t="shared" si="6"/>
        <v>91963.245476701602</v>
      </c>
      <c r="H129" s="50">
        <f t="shared" si="7"/>
        <v>91963.245476701602</v>
      </c>
      <c r="I129" s="56">
        <f>IFERROR((d_DL/(Rad_Spec!AV129*d_GSF_s*d_Fam*d_Foffset*Fsurf!C129*d_EF_w*(1/365)*d_ET_w*(1/24)))*Rad_Spec!BF129,".")</f>
        <v>16545.681365571145</v>
      </c>
      <c r="J129" s="50">
        <f>IFERROR((d_DL/(Rad_Spec!AZ129*d_GSF_s*d_Fam*d_Foffset*Fsurf!C129*d_EF_w*(1/365)*d_ET_w*(1/24)))*Rad_Spec!BF129,".")</f>
        <v>78256.601053377031</v>
      </c>
      <c r="K129" s="50">
        <f>IFERROR((d_DL/(Rad_Spec!BA129*d_GSF_s*d_Fam*d_Foffset*Fsurf!C129*d_EF_w*(1/365)*d_ET_w*(1/24)))*Rad_Spec!BF129,".")</f>
        <v>28066.180022374319</v>
      </c>
      <c r="L129" s="50">
        <f>IFERROR((d_DL/(Rad_Spec!BB129*d_GSF_s*d_Fam*d_Foffset*Fsurf!C129*d_EF_w*(1/365)*d_ET_w*(1/24)))*Rad_Spec!BF129,".")</f>
        <v>18345.264449682898</v>
      </c>
      <c r="M129" s="50">
        <f>IFERROR((d_DL/(Rad_Spec!AY129*d_GSF_s*d_Fam*d_Foffset*Fsurf!C129*d_EF_w*(1/365)*d_ET_w*(1/24)))*Rad_Spec!BF129,".")</f>
        <v>74827.701771116015</v>
      </c>
      <c r="N129" s="50">
        <f>IFERROR((d_DL/(Rad_Spec!AV129*d_GSF_s*d_Fam*d_Foffset*acf!D129*d_ET_w*(1/24)*d_EF_w*(1/365)))*Rad_Spec!BF129,".")</f>
        <v>20334.642398286942</v>
      </c>
      <c r="O129" s="50">
        <f>IFERROR((d_DL/(Rad_Spec!AZ129*d_GSF_s*d_Fam*d_Foffset*acf!E129*d_ET_w*(1/24)*d_EF_w*(1/365)))*Rad_Spec!BF129,".")</f>
        <v>96177.362694600379</v>
      </c>
      <c r="P129" s="50">
        <f>IFERROR((d_DL/(Rad_Spec!BA129*d_GSF_s*d_Fam*d_Foffset*acf!F129*d_ET_w*(1/24)*d_EF_w*(1/365)))*Rad_Spec!BF129,".")</f>
        <v>34493.335247498035</v>
      </c>
      <c r="Q129" s="50">
        <f>IFERROR((d_DL/(Rad_Spec!BB129*d_GSF_s*d_Fam*d_Foffset*acf!G129*d_ET_w*(1/24)*d_EF_w*(1/365)))*Rad_Spec!BF129,".")</f>
        <v>22546.330008660283</v>
      </c>
      <c r="R129" s="50">
        <f>IFERROR((d_DL/(Rad_Spec!AY129*d_GSF_s*d_Fam*d_Foffset*acf!C129*d_ET_w*(1/24)*d_EF_w*(1/365)))*Rad_Spec!BF129,".")</f>
        <v>91963.245476701602</v>
      </c>
    </row>
    <row r="130" spans="1:18">
      <c r="A130" s="48" t="s">
        <v>135</v>
      </c>
      <c r="B130" s="48"/>
      <c r="C130" s="50">
        <f>IFERROR((d_DL/(Rad_Spec!V130*d_IFD_w*d_EF_w))*Rad_Spec!BF130,".")</f>
        <v>68273.733553890095</v>
      </c>
      <c r="D130" s="50">
        <f>IFERROR((d_DL/(Rad_Spec!AN130*d_IRA_w*(1/d_PEFm_pp)*d_SLF*d_ET_w*d_EF_w))*Rad_Spec!BF130,".")</f>
        <v>2942.4160307824773</v>
      </c>
      <c r="E130" s="50">
        <f>IFERROR((d_DL/(Rad_Spec!AN130*d_IRA_w*(1/d_PEF)*d_SLF*d_ET_w*d_EF_w))*Rad_Spec!BF130,".")</f>
        <v>2151178.8588537374</v>
      </c>
      <c r="F130" s="50">
        <f>IFERROR((d_DL/(Rad_Spec!AY130*d_GSF_s*d_Fam*d_Foffset*acf!C130*d_ET_w*(1/24)*d_EF_w*(1/365)))*Rad_Spec!BF130,".")</f>
        <v>7786.3809557387967</v>
      </c>
      <c r="G130" s="50">
        <f t="shared" si="6"/>
        <v>6966.6432386642064</v>
      </c>
      <c r="H130" s="50">
        <f t="shared" si="7"/>
        <v>2070.6803616875609</v>
      </c>
      <c r="I130" s="56" t="str">
        <f>IFERROR((d_DL/(Rad_Spec!AV130*d_GSF_s*d_Fam*d_Foffset*Fsurf!C130*d_EF_w*(1/365)*d_ET_w*(1/24)))*Rad_Spec!BF130,".")</f>
        <v>.</v>
      </c>
      <c r="J130" s="50" t="str">
        <f>IFERROR((d_DL/(Rad_Spec!AZ130*d_GSF_s*d_Fam*d_Foffset*Fsurf!C130*d_EF_w*(1/365)*d_ET_w*(1/24)))*Rad_Spec!BF130,".")</f>
        <v>.</v>
      </c>
      <c r="K130" s="50" t="str">
        <f>IFERROR((d_DL/(Rad_Spec!BA130*d_GSF_s*d_Fam*d_Foffset*Fsurf!C130*d_EF_w*(1/365)*d_ET_w*(1/24)))*Rad_Spec!BF130,".")</f>
        <v>.</v>
      </c>
      <c r="L130" s="50" t="str">
        <f>IFERROR((d_DL/(Rad_Spec!BB130*d_GSF_s*d_Fam*d_Foffset*Fsurf!C130*d_EF_w*(1/365)*d_ET_w*(1/24)))*Rad_Spec!BF130,".")</f>
        <v>.</v>
      </c>
      <c r="M130" s="50" t="str">
        <f>IFERROR((d_DL/(Rad_Spec!AY130*d_GSF_s*d_Fam*d_Foffset*Fsurf!C130*d_EF_w*(1/365)*d_ET_w*(1/24)))*Rad_Spec!BF130,".")</f>
        <v>.</v>
      </c>
      <c r="N130" s="50">
        <f>IFERROR((d_DL/(Rad_Spec!AV130*d_GSF_s*d_Fam*d_Foffset*acf!D130*d_ET_w*(1/24)*d_EF_w*(1/365)))*Rad_Spec!BF130,".")</f>
        <v>1664.9803114678384</v>
      </c>
      <c r="O130" s="50">
        <f>IFERROR((d_DL/(Rad_Spec!AZ130*d_GSF_s*d_Fam*d_Foffset*acf!E130*d_ET_w*(1/24)*d_EF_w*(1/365)))*Rad_Spec!BF130,".")</f>
        <v>8071.8650358395207</v>
      </c>
      <c r="P130" s="50">
        <f>IFERROR((d_DL/(Rad_Spec!BA130*d_GSF_s*d_Fam*d_Foffset*acf!F130*d_ET_w*(1/24)*d_EF_w*(1/365)))*Rad_Spec!BF130,".")</f>
        <v>2840.2605313274889</v>
      </c>
      <c r="Q130" s="50">
        <f>IFERROR((d_DL/(Rad_Spec!BB130*d_GSF_s*d_Fam*d_Foffset*acf!G130*d_ET_w*(1/24)*d_EF_w*(1/365)))*Rad_Spec!BF130,".")</f>
        <v>1844.1969422161128</v>
      </c>
      <c r="R130" s="50">
        <f>IFERROR((d_DL/(Rad_Spec!AY130*d_GSF_s*d_Fam*d_Foffset*acf!C130*d_ET_w*(1/24)*d_EF_w*(1/365)))*Rad_Spec!BF130,".")</f>
        <v>7786.3809557387967</v>
      </c>
    </row>
    <row r="131" spans="1:18">
      <c r="A131" s="48" t="s">
        <v>136</v>
      </c>
      <c r="B131" s="48"/>
      <c r="C131" s="50">
        <f>IFERROR((d_DL/(Rad_Spec!V131*d_IFD_w*d_EF_w))*Rad_Spec!BF131,".")</f>
        <v>289351.74630004738</v>
      </c>
      <c r="D131" s="50">
        <f>IFERROR((d_DL/(Rad_Spec!AN131*d_IRA_w*(1/d_PEFm_pp)*d_SLF*d_ET_w*d_EF_w))*Rad_Spec!BF131,".")</f>
        <v>13635.918126047689</v>
      </c>
      <c r="E131" s="50">
        <f>IFERROR((d_DL/(Rad_Spec!AN131*d_IRA_w*(1/d_PEF)*d_SLF*d_ET_w*d_EF_w))*Rad_Spec!BF131,".")</f>
        <v>9969120.0995848458</v>
      </c>
      <c r="F131" s="50">
        <f>IFERROR((d_DL/(Rad_Spec!AY131*d_GSF_s*d_Fam*d_Foffset*acf!C131*d_ET_w*(1/24)*d_EF_w*(1/365)))*Rad_Spec!BF131,".")</f>
        <v>377451.02218523074</v>
      </c>
      <c r="G131" s="50">
        <f t="shared" si="6"/>
        <v>161143.17878742568</v>
      </c>
      <c r="H131" s="50">
        <f t="shared" si="7"/>
        <v>12587.945542468025</v>
      </c>
      <c r="I131" s="56" t="str">
        <f>IFERROR((d_DL/(Rad_Spec!AV131*d_GSF_s*d_Fam*d_Foffset*Fsurf!C131*d_EF_w*(1/365)*d_ET_w*(1/24)))*Rad_Spec!BF131,".")</f>
        <v>.</v>
      </c>
      <c r="J131" s="50" t="str">
        <f>IFERROR((d_DL/(Rad_Spec!AZ131*d_GSF_s*d_Fam*d_Foffset*Fsurf!C131*d_EF_w*(1/365)*d_ET_w*(1/24)))*Rad_Spec!BF131,".")</f>
        <v>.</v>
      </c>
      <c r="K131" s="50" t="str">
        <f>IFERROR((d_DL/(Rad_Spec!BA131*d_GSF_s*d_Fam*d_Foffset*Fsurf!C131*d_EF_w*(1/365)*d_ET_w*(1/24)))*Rad_Spec!BF131,".")</f>
        <v>.</v>
      </c>
      <c r="L131" s="50" t="str">
        <f>IFERROR((d_DL/(Rad_Spec!BB131*d_GSF_s*d_Fam*d_Foffset*Fsurf!C131*d_EF_w*(1/365)*d_ET_w*(1/24)))*Rad_Spec!BF131,".")</f>
        <v>.</v>
      </c>
      <c r="M131" s="50" t="str">
        <f>IFERROR((d_DL/(Rad_Spec!AY131*d_GSF_s*d_Fam*d_Foffset*Fsurf!C131*d_EF_w*(1/365)*d_ET_w*(1/24)))*Rad_Spec!BF131,".")</f>
        <v>.</v>
      </c>
      <c r="N131" s="50">
        <f>IFERROR((d_DL/(Rad_Spec!AV131*d_GSF_s*d_Fam*d_Foffset*acf!D131*d_ET_w*(1/24)*d_EF_w*(1/365)))*Rad_Spec!BF131,".")</f>
        <v>178561.26948639788</v>
      </c>
      <c r="O131" s="50">
        <f>IFERROR((d_DL/(Rad_Spec!AZ131*d_GSF_s*d_Fam*d_Foffset*acf!E131*d_ET_w*(1/24)*d_EF_w*(1/365)))*Rad_Spec!BF131,".")</f>
        <v>481504.96173468832</v>
      </c>
      <c r="P131" s="50">
        <f>IFERROR((d_DL/(Rad_Spec!BA131*d_GSF_s*d_Fam*d_Foffset*acf!F131*d_ET_w*(1/24)*d_EF_w*(1/365)))*Rad_Spec!BF131,".")</f>
        <v>234733.66884566052</v>
      </c>
      <c r="Q131" s="50">
        <f>IFERROR((d_DL/(Rad_Spec!BB131*d_GSF_s*d_Fam*d_Foffset*acf!G131*d_ET_w*(1/24)*d_EF_w*(1/365)))*Rad_Spec!BF131,".")</f>
        <v>188100.43580286653</v>
      </c>
      <c r="R131" s="50">
        <f>IFERROR((d_DL/(Rad_Spec!AY131*d_GSF_s*d_Fam*d_Foffset*acf!C131*d_ET_w*(1/24)*d_EF_w*(1/365)))*Rad_Spec!BF131,".")</f>
        <v>377451.02218523074</v>
      </c>
    </row>
    <row r="132" spans="1:18">
      <c r="A132" s="48" t="s">
        <v>137</v>
      </c>
      <c r="B132" s="48"/>
      <c r="C132" s="50">
        <f>IFERROR((d_DL/(Rad_Spec!V132*d_IFD_w*d_EF_w))*Rad_Spec!BF132,".")</f>
        <v>2.2599694134440766</v>
      </c>
      <c r="D132" s="50">
        <f>IFERROR((d_DL/(Rad_Spec!AN132*d_IRA_w*(1/d_PEFm_pp)*d_SLF*d_ET_w*d_EF_w))*Rad_Spec!BF132,".")</f>
        <v>9.453790800123435E-2</v>
      </c>
      <c r="E132" s="50">
        <f>IFERROR((d_DL/(Rad_Spec!AN132*d_IRA_w*(1/d_PEF)*d_SLF*d_ET_w*d_EF_w))*Rad_Spec!BF132,".")</f>
        <v>69.115973718520422</v>
      </c>
      <c r="F132" s="50">
        <f>IFERROR((d_DL/(Rad_Spec!AY132*d_GSF_s*d_Fam*d_Foffset*acf!C132*d_ET_w*(1/24)*d_EF_w*(1/365)))*Rad_Spec!BF132,".")</f>
        <v>11.206545175388865</v>
      </c>
      <c r="G132" s="50">
        <f t="shared" si="6"/>
        <v>1.8308785714725129</v>
      </c>
      <c r="H132" s="50">
        <f t="shared" si="7"/>
        <v>9.0013174905068064E-2</v>
      </c>
      <c r="I132" s="56">
        <f>IFERROR((d_DL/(Rad_Spec!AV132*d_GSF_s*d_Fam*d_Foffset*Fsurf!C132*d_EF_w*(1/365)*d_ET_w*(1/24)))*Rad_Spec!BF132,".")</f>
        <v>1.7331491422474552</v>
      </c>
      <c r="J132" s="50">
        <f>IFERROR((d_DL/(Rad_Spec!AZ132*d_GSF_s*d_Fam*d_Foffset*Fsurf!C132*d_EF_w*(1/365)*d_ET_w*(1/24)))*Rad_Spec!BF132,".")</f>
        <v>9.4489472186668841</v>
      </c>
      <c r="K132" s="50">
        <f>IFERROR((d_DL/(Rad_Spec!BA132*d_GSF_s*d_Fam*d_Foffset*Fsurf!C132*d_EF_w*(1/365)*d_ET_w*(1/24)))*Rad_Spec!BF132,".")</f>
        <v>3.2704227003054913</v>
      </c>
      <c r="L132" s="50">
        <f>IFERROR((d_DL/(Rad_Spec!BB132*d_GSF_s*d_Fam*d_Foffset*Fsurf!C132*d_EF_w*(1/365)*d_ET_w*(1/24)))*Rad_Spec!BF132,".")</f>
        <v>2.0383577962281394</v>
      </c>
      <c r="M132" s="50">
        <f>IFERROR((d_DL/(Rad_Spec!AY132*d_GSF_s*d_Fam*d_Foffset*Fsurf!C132*d_EF_w*(1/365)*d_ET_w*(1/24)))*Rad_Spec!BF132,".")</f>
        <v>9.644186897925012</v>
      </c>
      <c r="N132" s="50">
        <f>IFERROR((d_DL/(Rad_Spec!AV132*d_GSF_s*d_Fam*d_Foffset*acf!D132*d_ET_w*(1/24)*d_EF_w*(1/365)))*Rad_Spec!BF132,".")</f>
        <v>2.0139193032915426</v>
      </c>
      <c r="O132" s="50">
        <f>IFERROR((d_DL/(Rad_Spec!AZ132*d_GSF_s*d_Fam*d_Foffset*acf!E132*d_ET_w*(1/24)*d_EF_w*(1/365)))*Rad_Spec!BF132,".")</f>
        <v>10.979676668090921</v>
      </c>
      <c r="P132" s="50">
        <f>IFERROR((d_DL/(Rad_Spec!BA132*d_GSF_s*d_Fam*d_Foffset*acf!F132*d_ET_w*(1/24)*d_EF_w*(1/365)))*Rad_Spec!BF132,".")</f>
        <v>3.8002311777549802</v>
      </c>
      <c r="Q132" s="50">
        <f>IFERROR((d_DL/(Rad_Spec!BB132*d_GSF_s*d_Fam*d_Foffset*acf!G132*d_ET_w*(1/24)*d_EF_w*(1/365)))*Rad_Spec!BF132,".")</f>
        <v>2.3685717592170974</v>
      </c>
      <c r="R132" s="50">
        <f>IFERROR((d_DL/(Rad_Spec!AY132*d_GSF_s*d_Fam*d_Foffset*acf!C132*d_ET_w*(1/24)*d_EF_w*(1/365)))*Rad_Spec!BF132,".")</f>
        <v>11.206545175388865</v>
      </c>
    </row>
    <row r="133" spans="1:18">
      <c r="A133" s="48" t="s">
        <v>138</v>
      </c>
      <c r="B133" s="48"/>
      <c r="C133" s="50">
        <f>IFERROR((d_DL/(Rad_Spec!V133*d_IFD_w*d_EF_w))*Rad_Spec!BF133,".")</f>
        <v>5.1548794867889507</v>
      </c>
      <c r="D133" s="50">
        <f>IFERROR((d_DL/(Rad_Spec!AN133*d_IRA_w*(1/d_PEFm_pp)*d_SLF*d_ET_w*d_EF_w))*Rad_Spec!BF133,".")</f>
        <v>6.8491541074753685E-3</v>
      </c>
      <c r="E133" s="50">
        <f>IFERROR((d_DL/(Rad_Spec!AN133*d_IRA_w*(1/d_PEF)*d_SLF*d_ET_w*d_EF_w))*Rad_Spec!BF133,".")</f>
        <v>5.0073665188379568</v>
      </c>
      <c r="F133" s="50" t="str">
        <f>IFERROR((d_DL/(Rad_Spec!AY133*d_GSF_s*d_Fam*d_Foffset*acf!C133*d_ET_w*(1/24)*d_EF_w*(1/365)))*Rad_Spec!BF133,".")</f>
        <v>.</v>
      </c>
      <c r="G133" s="50">
        <f t="shared" si="6"/>
        <v>2.5400261848118113</v>
      </c>
      <c r="H133" s="50">
        <f t="shared" si="7"/>
        <v>6.8400658900870555E-3</v>
      </c>
      <c r="I133" s="56" t="str">
        <f>IFERROR((d_DL/(Rad_Spec!AV133*d_GSF_s*d_Fam*d_Foffset*Fsurf!C133*d_EF_w*(1/365)*d_ET_w*(1/24)))*Rad_Spec!BF133,".")</f>
        <v>.</v>
      </c>
      <c r="J133" s="50" t="str">
        <f>IFERROR((d_DL/(Rad_Spec!AZ133*d_GSF_s*d_Fam*d_Foffset*Fsurf!C133*d_EF_w*(1/365)*d_ET_w*(1/24)))*Rad_Spec!BF133,".")</f>
        <v>.</v>
      </c>
      <c r="K133" s="50" t="str">
        <f>IFERROR((d_DL/(Rad_Spec!BA133*d_GSF_s*d_Fam*d_Foffset*Fsurf!C133*d_EF_w*(1/365)*d_ET_w*(1/24)))*Rad_Spec!BF133,".")</f>
        <v>.</v>
      </c>
      <c r="L133" s="50" t="str">
        <f>IFERROR((d_DL/(Rad_Spec!BB133*d_GSF_s*d_Fam*d_Foffset*Fsurf!C133*d_EF_w*(1/365)*d_ET_w*(1/24)))*Rad_Spec!BF133,".")</f>
        <v>.</v>
      </c>
      <c r="M133" s="50" t="str">
        <f>IFERROR((d_DL/(Rad_Spec!AY133*d_GSF_s*d_Fam*d_Foffset*Fsurf!C133*d_EF_w*(1/365)*d_ET_w*(1/24)))*Rad_Spec!BF133,".")</f>
        <v>.</v>
      </c>
      <c r="N133" s="50" t="str">
        <f>IFERROR((d_DL/(Rad_Spec!AV133*d_GSF_s*d_Fam*d_Foffset*acf!D133*d_ET_w*(1/24)*d_EF_w*(1/365)))*Rad_Spec!BF133,".")</f>
        <v>.</v>
      </c>
      <c r="O133" s="50" t="str">
        <f>IFERROR((d_DL/(Rad_Spec!AZ133*d_GSF_s*d_Fam*d_Foffset*acf!E133*d_ET_w*(1/24)*d_EF_w*(1/365)))*Rad_Spec!BF133,".")</f>
        <v>.</v>
      </c>
      <c r="P133" s="50" t="str">
        <f>IFERROR((d_DL/(Rad_Spec!BA133*d_GSF_s*d_Fam*d_Foffset*acf!F133*d_ET_w*(1/24)*d_EF_w*(1/365)))*Rad_Spec!BF133,".")</f>
        <v>.</v>
      </c>
      <c r="Q133" s="50" t="str">
        <f>IFERROR((d_DL/(Rad_Spec!BB133*d_GSF_s*d_Fam*d_Foffset*acf!G133*d_ET_w*(1/24)*d_EF_w*(1/365)))*Rad_Spec!BF133,".")</f>
        <v>.</v>
      </c>
      <c r="R133" s="50" t="str">
        <f>IFERROR((d_DL/(Rad_Spec!AY133*d_GSF_s*d_Fam*d_Foffset*acf!C133*d_ET_w*(1/24)*d_EF_w*(1/365)))*Rad_Spec!BF133,".")</f>
        <v>.</v>
      </c>
    </row>
    <row r="134" spans="1:18">
      <c r="A134" s="48" t="s">
        <v>139</v>
      </c>
      <c r="B134" s="48"/>
      <c r="C134" s="50">
        <f>IFERROR((d_DL/(Rad_Spec!V134*d_IFD_w*d_EF_w))*Rad_Spec!BF134,".")</f>
        <v>970.76274486875809</v>
      </c>
      <c r="D134" s="50">
        <f>IFERROR((d_DL/(Rad_Spec!AN134*d_IRA_w*(1/d_PEFm_pp)*d_SLF*d_ET_w*d_EF_w))*Rad_Spec!BF134,".")</f>
        <v>46.693000664080621</v>
      </c>
      <c r="E134" s="50">
        <f>IFERROR((d_DL/(Rad_Spec!AN134*d_IRA_w*(1/d_PEF)*d_SLF*d_ET_w*d_EF_w))*Rad_Spec!BF134,".")</f>
        <v>34136.911583608526</v>
      </c>
      <c r="F134" s="50">
        <f>IFERROR((d_DL/(Rad_Spec!AY134*d_GSF_s*d_Fam*d_Foffset*acf!C134*d_ET_w*(1/24)*d_EF_w*(1/365)))*Rad_Spec!BF134,".")</f>
        <v>1479.7728115338434</v>
      </c>
      <c r="G134" s="50">
        <f t="shared" si="6"/>
        <v>576.30542162845052</v>
      </c>
      <c r="H134" s="50">
        <f t="shared" si="7"/>
        <v>43.248136901738718</v>
      </c>
      <c r="I134" s="56">
        <f>IFERROR((d_DL/(Rad_Spec!AV134*d_GSF_s*d_Fam*d_Foffset*Fsurf!C134*d_EF_w*(1/365)*d_ET_w*(1/24)))*Rad_Spec!BF134,".")</f>
        <v>266.15023579593918</v>
      </c>
      <c r="J134" s="50">
        <f>IFERROR((d_DL/(Rad_Spec!AZ134*d_GSF_s*d_Fam*d_Foffset*Fsurf!C134*d_EF_w*(1/365)*d_ET_w*(1/24)))*Rad_Spec!BF134,".")</f>
        <v>1355.5786263487203</v>
      </c>
      <c r="K134" s="50">
        <f>IFERROR((d_DL/(Rad_Spec!BA134*d_GSF_s*d_Fam*d_Foffset*Fsurf!C134*d_EF_w*(1/365)*d_ET_w*(1/24)))*Rad_Spec!BF134,".")</f>
        <v>474.89551877314648</v>
      </c>
      <c r="L134" s="50">
        <f>IFERROR((d_DL/(Rad_Spec!BB134*d_GSF_s*d_Fam*d_Foffset*Fsurf!C134*d_EF_w*(1/365)*d_ET_w*(1/24)))*Rad_Spec!BF134,".")</f>
        <v>302.74589321788085</v>
      </c>
      <c r="M134" s="50">
        <f>IFERROR((d_DL/(Rad_Spec!AY134*d_GSF_s*d_Fam*d_Foffset*Fsurf!C134*d_EF_w*(1/365)*d_ET_w*(1/24)))*Rad_Spec!BF134,".")</f>
        <v>1264.7630867810628</v>
      </c>
      <c r="N134" s="50">
        <f>IFERROR((d_DL/(Rad_Spec!AV134*d_GSF_s*d_Fam*d_Foffset*acf!D134*d_ET_w*(1/24)*d_EF_w*(1/365)))*Rad_Spec!BF134,".")</f>
        <v>311.39577588124882</v>
      </c>
      <c r="O134" s="50">
        <f>IFERROR((d_DL/(Rad_Spec!AZ134*d_GSF_s*d_Fam*d_Foffset*acf!E134*d_ET_w*(1/24)*d_EF_w*(1/365)))*Rad_Spec!BF134,".")</f>
        <v>1586.0269928280027</v>
      </c>
      <c r="P134" s="50">
        <f>IFERROR((d_DL/(Rad_Spec!BA134*d_GSF_s*d_Fam*d_Foffset*acf!F134*d_ET_w*(1/24)*d_EF_w*(1/365)))*Rad_Spec!BF134,".")</f>
        <v>555.62775696458129</v>
      </c>
      <c r="Q134" s="50">
        <f>IFERROR((d_DL/(Rad_Spec!BB134*d_GSF_s*d_Fam*d_Foffset*acf!G134*d_ET_w*(1/24)*d_EF_w*(1/365)))*Rad_Spec!BF134,".")</f>
        <v>354.21269506492058</v>
      </c>
      <c r="R134" s="50">
        <f>IFERROR((d_DL/(Rad_Spec!AY134*d_GSF_s*d_Fam*d_Foffset*acf!C134*d_ET_w*(1/24)*d_EF_w*(1/365)))*Rad_Spec!BF134,".")</f>
        <v>1479.7728115338434</v>
      </c>
    </row>
  </sheetData>
  <sheetProtection algorithmName="SHA-512" hashValue="4rk2YhzrLdQSWgrJSGPpeakz/+vlbnGRTgTWTChqKjy3NMP+YwGIYlY25cIoaDvDXkPdRL9Ef961B9NF1Rdh3w==" saltValue="mKoZF5n+KmpoG+yRy8vwyw==" spinCount="100000" sheet="1" objects="1" scenarios="1"/>
  <autoFilter ref="A1:R134" xr:uid="{00000000-0009-0000-0000-000008000000}"/>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O23"/>
  <sheetViews>
    <sheetView workbookViewId="0">
      <selection sqref="A1:C1"/>
    </sheetView>
  </sheetViews>
  <sheetFormatPr defaultRowHeight="15"/>
  <cols>
    <col min="1" max="1" width="9.85546875" style="64" bestFit="1" customWidth="1"/>
    <col min="2" max="2" width="8.5703125" style="64" bestFit="1" customWidth="1"/>
    <col min="3" max="3" width="11" style="64" bestFit="1" customWidth="1"/>
    <col min="4" max="4" width="16.85546875" style="64" bestFit="1" customWidth="1"/>
    <col min="5" max="5" width="9" style="64" bestFit="1" customWidth="1"/>
    <col min="6" max="6" width="11.140625" style="64" bestFit="1" customWidth="1"/>
    <col min="7" max="7" width="15.7109375" style="64" bestFit="1" customWidth="1"/>
    <col min="8" max="8" width="8.28515625" style="64" bestFit="1" customWidth="1"/>
    <col min="9" max="9" width="11.140625" style="64" bestFit="1" customWidth="1"/>
    <col min="10" max="10" width="16.85546875" style="64" bestFit="1" customWidth="1"/>
    <col min="11" max="11" width="8.28515625" style="64" bestFit="1" customWidth="1"/>
    <col min="12" max="12" width="11.140625" style="64" bestFit="1" customWidth="1"/>
    <col min="13" max="13" width="16.28515625" style="64" bestFit="1" customWidth="1"/>
    <col min="14" max="14" width="8.28515625" style="64" bestFit="1" customWidth="1"/>
    <col min="15" max="15" width="11.140625" style="64" bestFit="1" customWidth="1"/>
    <col min="16" max="256" width="9.140625" style="64"/>
    <col min="257" max="257" width="9.42578125" style="64" bestFit="1" customWidth="1"/>
    <col min="258" max="258" width="10" style="64" bestFit="1" customWidth="1"/>
    <col min="259" max="259" width="9.140625" style="64"/>
    <col min="260" max="260" width="11.7109375" style="64" bestFit="1" customWidth="1"/>
    <col min="261" max="261" width="9.5703125" style="64" customWidth="1"/>
    <col min="262" max="262" width="11.140625" style="64" bestFit="1" customWidth="1"/>
    <col min="263" max="263" width="8.140625" style="64" bestFit="1" customWidth="1"/>
    <col min="264" max="264" width="8" style="64" customWidth="1"/>
    <col min="265" max="265" width="11.140625" style="64" bestFit="1" customWidth="1"/>
    <col min="266" max="266" width="9.28515625" style="64" bestFit="1" customWidth="1"/>
    <col min="267" max="267" width="7.28515625" style="64" customWidth="1"/>
    <col min="268" max="268" width="11.140625" style="64" bestFit="1" customWidth="1"/>
    <col min="269" max="269" width="8.7109375" style="64" customWidth="1"/>
    <col min="270" max="270" width="9" style="64" customWidth="1"/>
    <col min="271" max="271" width="11.140625" style="64" bestFit="1" customWidth="1"/>
    <col min="272" max="512" width="9.140625" style="64"/>
    <col min="513" max="513" width="9.42578125" style="64" bestFit="1" customWidth="1"/>
    <col min="514" max="514" width="10" style="64" bestFit="1" customWidth="1"/>
    <col min="515" max="515" width="9.140625" style="64"/>
    <col min="516" max="516" width="11.7109375" style="64" bestFit="1" customWidth="1"/>
    <col min="517" max="517" width="9.5703125" style="64" customWidth="1"/>
    <col min="518" max="518" width="11.140625" style="64" bestFit="1" customWidth="1"/>
    <col min="519" max="519" width="8.140625" style="64" bestFit="1" customWidth="1"/>
    <col min="520" max="520" width="8" style="64" customWidth="1"/>
    <col min="521" max="521" width="11.140625" style="64" bestFit="1" customWidth="1"/>
    <col min="522" max="522" width="9.28515625" style="64" bestFit="1" customWidth="1"/>
    <col min="523" max="523" width="7.28515625" style="64" customWidth="1"/>
    <col min="524" max="524" width="11.140625" style="64" bestFit="1" customWidth="1"/>
    <col min="525" max="525" width="8.7109375" style="64" customWidth="1"/>
    <col min="526" max="526" width="9" style="64" customWidth="1"/>
    <col min="527" max="527" width="11.140625" style="64" bestFit="1" customWidth="1"/>
    <col min="528" max="768" width="9.140625" style="64"/>
    <col min="769" max="769" width="9.42578125" style="64" bestFit="1" customWidth="1"/>
    <col min="770" max="770" width="10" style="64" bestFit="1" customWidth="1"/>
    <col min="771" max="771" width="9.140625" style="64"/>
    <col min="772" max="772" width="11.7109375" style="64" bestFit="1" customWidth="1"/>
    <col min="773" max="773" width="9.5703125" style="64" customWidth="1"/>
    <col min="774" max="774" width="11.140625" style="64" bestFit="1" customWidth="1"/>
    <col min="775" max="775" width="8.140625" style="64" bestFit="1" customWidth="1"/>
    <col min="776" max="776" width="8" style="64" customWidth="1"/>
    <col min="777" max="777" width="11.140625" style="64" bestFit="1" customWidth="1"/>
    <col min="778" max="778" width="9.28515625" style="64" bestFit="1" customWidth="1"/>
    <col min="779" max="779" width="7.28515625" style="64" customWidth="1"/>
    <col min="780" max="780" width="11.140625" style="64" bestFit="1" customWidth="1"/>
    <col min="781" max="781" width="8.7109375" style="64" customWidth="1"/>
    <col min="782" max="782" width="9" style="64" customWidth="1"/>
    <col min="783" max="783" width="11.140625" style="64" bestFit="1" customWidth="1"/>
    <col min="784" max="1024" width="9.140625" style="64"/>
    <col min="1025" max="1025" width="9.42578125" style="64" bestFit="1" customWidth="1"/>
    <col min="1026" max="1026" width="10" style="64" bestFit="1" customWidth="1"/>
    <col min="1027" max="1027" width="9.140625" style="64"/>
    <col min="1028" max="1028" width="11.7109375" style="64" bestFit="1" customWidth="1"/>
    <col min="1029" max="1029" width="9.5703125" style="64" customWidth="1"/>
    <col min="1030" max="1030" width="11.140625" style="64" bestFit="1" customWidth="1"/>
    <col min="1031" max="1031" width="8.140625" style="64" bestFit="1" customWidth="1"/>
    <col min="1032" max="1032" width="8" style="64" customWidth="1"/>
    <col min="1033" max="1033" width="11.140625" style="64" bestFit="1" customWidth="1"/>
    <col min="1034" max="1034" width="9.28515625" style="64" bestFit="1" customWidth="1"/>
    <col min="1035" max="1035" width="7.28515625" style="64" customWidth="1"/>
    <col min="1036" max="1036" width="11.140625" style="64" bestFit="1" customWidth="1"/>
    <col min="1037" max="1037" width="8.7109375" style="64" customWidth="1"/>
    <col min="1038" max="1038" width="9" style="64" customWidth="1"/>
    <col min="1039" max="1039" width="11.140625" style="64" bestFit="1" customWidth="1"/>
    <col min="1040" max="1280" width="9.140625" style="64"/>
    <col min="1281" max="1281" width="9.42578125" style="64" bestFit="1" customWidth="1"/>
    <col min="1282" max="1282" width="10" style="64" bestFit="1" customWidth="1"/>
    <col min="1283" max="1283" width="9.140625" style="64"/>
    <col min="1284" max="1284" width="11.7109375" style="64" bestFit="1" customWidth="1"/>
    <col min="1285" max="1285" width="9.5703125" style="64" customWidth="1"/>
    <col min="1286" max="1286" width="11.140625" style="64" bestFit="1" customWidth="1"/>
    <col min="1287" max="1287" width="8.140625" style="64" bestFit="1" customWidth="1"/>
    <col min="1288" max="1288" width="8" style="64" customWidth="1"/>
    <col min="1289" max="1289" width="11.140625" style="64" bestFit="1" customWidth="1"/>
    <col min="1290" max="1290" width="9.28515625" style="64" bestFit="1" customWidth="1"/>
    <col min="1291" max="1291" width="7.28515625" style="64" customWidth="1"/>
    <col min="1292" max="1292" width="11.140625" style="64" bestFit="1" customWidth="1"/>
    <col min="1293" max="1293" width="8.7109375" style="64" customWidth="1"/>
    <col min="1294" max="1294" width="9" style="64" customWidth="1"/>
    <col min="1295" max="1295" width="11.140625" style="64" bestFit="1" customWidth="1"/>
    <col min="1296" max="1536" width="9.140625" style="64"/>
    <col min="1537" max="1537" width="9.42578125" style="64" bestFit="1" customWidth="1"/>
    <col min="1538" max="1538" width="10" style="64" bestFit="1" customWidth="1"/>
    <col min="1539" max="1539" width="9.140625" style="64"/>
    <col min="1540" max="1540" width="11.7109375" style="64" bestFit="1" customWidth="1"/>
    <col min="1541" max="1541" width="9.5703125" style="64" customWidth="1"/>
    <col min="1542" max="1542" width="11.140625" style="64" bestFit="1" customWidth="1"/>
    <col min="1543" max="1543" width="8.140625" style="64" bestFit="1" customWidth="1"/>
    <col min="1544" max="1544" width="8" style="64" customWidth="1"/>
    <col min="1545" max="1545" width="11.140625" style="64" bestFit="1" customWidth="1"/>
    <col min="1546" max="1546" width="9.28515625" style="64" bestFit="1" customWidth="1"/>
    <col min="1547" max="1547" width="7.28515625" style="64" customWidth="1"/>
    <col min="1548" max="1548" width="11.140625" style="64" bestFit="1" customWidth="1"/>
    <col min="1549" max="1549" width="8.7109375" style="64" customWidth="1"/>
    <col min="1550" max="1550" width="9" style="64" customWidth="1"/>
    <col min="1551" max="1551" width="11.140625" style="64" bestFit="1" customWidth="1"/>
    <col min="1552" max="1792" width="9.140625" style="64"/>
    <col min="1793" max="1793" width="9.42578125" style="64" bestFit="1" customWidth="1"/>
    <col min="1794" max="1794" width="10" style="64" bestFit="1" customWidth="1"/>
    <col min="1795" max="1795" width="9.140625" style="64"/>
    <col min="1796" max="1796" width="11.7109375" style="64" bestFit="1" customWidth="1"/>
    <col min="1797" max="1797" width="9.5703125" style="64" customWidth="1"/>
    <col min="1798" max="1798" width="11.140625" style="64" bestFit="1" customWidth="1"/>
    <col min="1799" max="1799" width="8.140625" style="64" bestFit="1" customWidth="1"/>
    <col min="1800" max="1800" width="8" style="64" customWidth="1"/>
    <col min="1801" max="1801" width="11.140625" style="64" bestFit="1" customWidth="1"/>
    <col min="1802" max="1802" width="9.28515625" style="64" bestFit="1" customWidth="1"/>
    <col min="1803" max="1803" width="7.28515625" style="64" customWidth="1"/>
    <col min="1804" max="1804" width="11.140625" style="64" bestFit="1" customWidth="1"/>
    <col min="1805" max="1805" width="8.7109375" style="64" customWidth="1"/>
    <col min="1806" max="1806" width="9" style="64" customWidth="1"/>
    <col min="1807" max="1807" width="11.140625" style="64" bestFit="1" customWidth="1"/>
    <col min="1808" max="2048" width="9.140625" style="64"/>
    <col min="2049" max="2049" width="9.42578125" style="64" bestFit="1" customWidth="1"/>
    <col min="2050" max="2050" width="10" style="64" bestFit="1" customWidth="1"/>
    <col min="2051" max="2051" width="9.140625" style="64"/>
    <col min="2052" max="2052" width="11.7109375" style="64" bestFit="1" customWidth="1"/>
    <col min="2053" max="2053" width="9.5703125" style="64" customWidth="1"/>
    <col min="2054" max="2054" width="11.140625" style="64" bestFit="1" customWidth="1"/>
    <col min="2055" max="2055" width="8.140625" style="64" bestFit="1" customWidth="1"/>
    <col min="2056" max="2056" width="8" style="64" customWidth="1"/>
    <col min="2057" max="2057" width="11.140625" style="64" bestFit="1" customWidth="1"/>
    <col min="2058" max="2058" width="9.28515625" style="64" bestFit="1" customWidth="1"/>
    <col min="2059" max="2059" width="7.28515625" style="64" customWidth="1"/>
    <col min="2060" max="2060" width="11.140625" style="64" bestFit="1" customWidth="1"/>
    <col min="2061" max="2061" width="8.7109375" style="64" customWidth="1"/>
    <col min="2062" max="2062" width="9" style="64" customWidth="1"/>
    <col min="2063" max="2063" width="11.140625" style="64" bestFit="1" customWidth="1"/>
    <col min="2064" max="2304" width="9.140625" style="64"/>
    <col min="2305" max="2305" width="9.42578125" style="64" bestFit="1" customWidth="1"/>
    <col min="2306" max="2306" width="10" style="64" bestFit="1" customWidth="1"/>
    <col min="2307" max="2307" width="9.140625" style="64"/>
    <col min="2308" max="2308" width="11.7109375" style="64" bestFit="1" customWidth="1"/>
    <col min="2309" max="2309" width="9.5703125" style="64" customWidth="1"/>
    <col min="2310" max="2310" width="11.140625" style="64" bestFit="1" customWidth="1"/>
    <col min="2311" max="2311" width="8.140625" style="64" bestFit="1" customWidth="1"/>
    <col min="2312" max="2312" width="8" style="64" customWidth="1"/>
    <col min="2313" max="2313" width="11.140625" style="64" bestFit="1" customWidth="1"/>
    <col min="2314" max="2314" width="9.28515625" style="64" bestFit="1" customWidth="1"/>
    <col min="2315" max="2315" width="7.28515625" style="64" customWidth="1"/>
    <col min="2316" max="2316" width="11.140625" style="64" bestFit="1" customWidth="1"/>
    <col min="2317" max="2317" width="8.7109375" style="64" customWidth="1"/>
    <col min="2318" max="2318" width="9" style="64" customWidth="1"/>
    <col min="2319" max="2319" width="11.140625" style="64" bestFit="1" customWidth="1"/>
    <col min="2320" max="2560" width="9.140625" style="64"/>
    <col min="2561" max="2561" width="9.42578125" style="64" bestFit="1" customWidth="1"/>
    <col min="2562" max="2562" width="10" style="64" bestFit="1" customWidth="1"/>
    <col min="2563" max="2563" width="9.140625" style="64"/>
    <col min="2564" max="2564" width="11.7109375" style="64" bestFit="1" customWidth="1"/>
    <col min="2565" max="2565" width="9.5703125" style="64" customWidth="1"/>
    <col min="2566" max="2566" width="11.140625" style="64" bestFit="1" customWidth="1"/>
    <col min="2567" max="2567" width="8.140625" style="64" bestFit="1" customWidth="1"/>
    <col min="2568" max="2568" width="8" style="64" customWidth="1"/>
    <col min="2569" max="2569" width="11.140625" style="64" bestFit="1" customWidth="1"/>
    <col min="2570" max="2570" width="9.28515625" style="64" bestFit="1" customWidth="1"/>
    <col min="2571" max="2571" width="7.28515625" style="64" customWidth="1"/>
    <col min="2572" max="2572" width="11.140625" style="64" bestFit="1" customWidth="1"/>
    <col min="2573" max="2573" width="8.7109375" style="64" customWidth="1"/>
    <col min="2574" max="2574" width="9" style="64" customWidth="1"/>
    <col min="2575" max="2575" width="11.140625" style="64" bestFit="1" customWidth="1"/>
    <col min="2576" max="2816" width="9.140625" style="64"/>
    <col min="2817" max="2817" width="9.42578125" style="64" bestFit="1" customWidth="1"/>
    <col min="2818" max="2818" width="10" style="64" bestFit="1" customWidth="1"/>
    <col min="2819" max="2819" width="9.140625" style="64"/>
    <col min="2820" max="2820" width="11.7109375" style="64" bestFit="1" customWidth="1"/>
    <col min="2821" max="2821" width="9.5703125" style="64" customWidth="1"/>
    <col min="2822" max="2822" width="11.140625" style="64" bestFit="1" customWidth="1"/>
    <col min="2823" max="2823" width="8.140625" style="64" bestFit="1" customWidth="1"/>
    <col min="2824" max="2824" width="8" style="64" customWidth="1"/>
    <col min="2825" max="2825" width="11.140625" style="64" bestFit="1" customWidth="1"/>
    <col min="2826" max="2826" width="9.28515625" style="64" bestFit="1" customWidth="1"/>
    <col min="2827" max="2827" width="7.28515625" style="64" customWidth="1"/>
    <col min="2828" max="2828" width="11.140625" style="64" bestFit="1" customWidth="1"/>
    <col min="2829" max="2829" width="8.7109375" style="64" customWidth="1"/>
    <col min="2830" max="2830" width="9" style="64" customWidth="1"/>
    <col min="2831" max="2831" width="11.140625" style="64" bestFit="1" customWidth="1"/>
    <col min="2832" max="3072" width="9.140625" style="64"/>
    <col min="3073" max="3073" width="9.42578125" style="64" bestFit="1" customWidth="1"/>
    <col min="3074" max="3074" width="10" style="64" bestFit="1" customWidth="1"/>
    <col min="3075" max="3075" width="9.140625" style="64"/>
    <col min="3076" max="3076" width="11.7109375" style="64" bestFit="1" customWidth="1"/>
    <col min="3077" max="3077" width="9.5703125" style="64" customWidth="1"/>
    <col min="3078" max="3078" width="11.140625" style="64" bestFit="1" customWidth="1"/>
    <col min="3079" max="3079" width="8.140625" style="64" bestFit="1" customWidth="1"/>
    <col min="3080" max="3080" width="8" style="64" customWidth="1"/>
    <col min="3081" max="3081" width="11.140625" style="64" bestFit="1" customWidth="1"/>
    <col min="3082" max="3082" width="9.28515625" style="64" bestFit="1" customWidth="1"/>
    <col min="3083" max="3083" width="7.28515625" style="64" customWidth="1"/>
    <col min="3084" max="3084" width="11.140625" style="64" bestFit="1" customWidth="1"/>
    <col min="3085" max="3085" width="8.7109375" style="64" customWidth="1"/>
    <col min="3086" max="3086" width="9" style="64" customWidth="1"/>
    <col min="3087" max="3087" width="11.140625" style="64" bestFit="1" customWidth="1"/>
    <col min="3088" max="3328" width="9.140625" style="64"/>
    <col min="3329" max="3329" width="9.42578125" style="64" bestFit="1" customWidth="1"/>
    <col min="3330" max="3330" width="10" style="64" bestFit="1" customWidth="1"/>
    <col min="3331" max="3331" width="9.140625" style="64"/>
    <col min="3332" max="3332" width="11.7109375" style="64" bestFit="1" customWidth="1"/>
    <col min="3333" max="3333" width="9.5703125" style="64" customWidth="1"/>
    <col min="3334" max="3334" width="11.140625" style="64" bestFit="1" customWidth="1"/>
    <col min="3335" max="3335" width="8.140625" style="64" bestFit="1" customWidth="1"/>
    <col min="3336" max="3336" width="8" style="64" customWidth="1"/>
    <col min="3337" max="3337" width="11.140625" style="64" bestFit="1" customWidth="1"/>
    <col min="3338" max="3338" width="9.28515625" style="64" bestFit="1" customWidth="1"/>
    <col min="3339" max="3339" width="7.28515625" style="64" customWidth="1"/>
    <col min="3340" max="3340" width="11.140625" style="64" bestFit="1" customWidth="1"/>
    <col min="3341" max="3341" width="8.7109375" style="64" customWidth="1"/>
    <col min="3342" max="3342" width="9" style="64" customWidth="1"/>
    <col min="3343" max="3343" width="11.140625" style="64" bestFit="1" customWidth="1"/>
    <col min="3344" max="3584" width="9.140625" style="64"/>
    <col min="3585" max="3585" width="9.42578125" style="64" bestFit="1" customWidth="1"/>
    <col min="3586" max="3586" width="10" style="64" bestFit="1" customWidth="1"/>
    <col min="3587" max="3587" width="9.140625" style="64"/>
    <col min="3588" max="3588" width="11.7109375" style="64" bestFit="1" customWidth="1"/>
    <col min="3589" max="3589" width="9.5703125" style="64" customWidth="1"/>
    <col min="3590" max="3590" width="11.140625" style="64" bestFit="1" customWidth="1"/>
    <col min="3591" max="3591" width="8.140625" style="64" bestFit="1" customWidth="1"/>
    <col min="3592" max="3592" width="8" style="64" customWidth="1"/>
    <col min="3593" max="3593" width="11.140625" style="64" bestFit="1" customWidth="1"/>
    <col min="3594" max="3594" width="9.28515625" style="64" bestFit="1" customWidth="1"/>
    <col min="3595" max="3595" width="7.28515625" style="64" customWidth="1"/>
    <col min="3596" max="3596" width="11.140625" style="64" bestFit="1" customWidth="1"/>
    <col min="3597" max="3597" width="8.7109375" style="64" customWidth="1"/>
    <col min="3598" max="3598" width="9" style="64" customWidth="1"/>
    <col min="3599" max="3599" width="11.140625" style="64" bestFit="1" customWidth="1"/>
    <col min="3600" max="3840" width="9.140625" style="64"/>
    <col min="3841" max="3841" width="9.42578125" style="64" bestFit="1" customWidth="1"/>
    <col min="3842" max="3842" width="10" style="64" bestFit="1" customWidth="1"/>
    <col min="3843" max="3843" width="9.140625" style="64"/>
    <col min="3844" max="3844" width="11.7109375" style="64" bestFit="1" customWidth="1"/>
    <col min="3845" max="3845" width="9.5703125" style="64" customWidth="1"/>
    <col min="3846" max="3846" width="11.140625" style="64" bestFit="1" customWidth="1"/>
    <col min="3847" max="3847" width="8.140625" style="64" bestFit="1" customWidth="1"/>
    <col min="3848" max="3848" width="8" style="64" customWidth="1"/>
    <col min="3849" max="3849" width="11.140625" style="64" bestFit="1" customWidth="1"/>
    <col min="3850" max="3850" width="9.28515625" style="64" bestFit="1" customWidth="1"/>
    <col min="3851" max="3851" width="7.28515625" style="64" customWidth="1"/>
    <col min="3852" max="3852" width="11.140625" style="64" bestFit="1" customWidth="1"/>
    <col min="3853" max="3853" width="8.7109375" style="64" customWidth="1"/>
    <col min="3854" max="3854" width="9" style="64" customWidth="1"/>
    <col min="3855" max="3855" width="11.140625" style="64" bestFit="1" customWidth="1"/>
    <col min="3856" max="4096" width="9.140625" style="64"/>
    <col min="4097" max="4097" width="9.42578125" style="64" bestFit="1" customWidth="1"/>
    <col min="4098" max="4098" width="10" style="64" bestFit="1" customWidth="1"/>
    <col min="4099" max="4099" width="9.140625" style="64"/>
    <col min="4100" max="4100" width="11.7109375" style="64" bestFit="1" customWidth="1"/>
    <col min="4101" max="4101" width="9.5703125" style="64" customWidth="1"/>
    <col min="4102" max="4102" width="11.140625" style="64" bestFit="1" customWidth="1"/>
    <col min="4103" max="4103" width="8.140625" style="64" bestFit="1" customWidth="1"/>
    <col min="4104" max="4104" width="8" style="64" customWidth="1"/>
    <col min="4105" max="4105" width="11.140625" style="64" bestFit="1" customWidth="1"/>
    <col min="4106" max="4106" width="9.28515625" style="64" bestFit="1" customWidth="1"/>
    <col min="4107" max="4107" width="7.28515625" style="64" customWidth="1"/>
    <col min="4108" max="4108" width="11.140625" style="64" bestFit="1" customWidth="1"/>
    <col min="4109" max="4109" width="8.7109375" style="64" customWidth="1"/>
    <col min="4110" max="4110" width="9" style="64" customWidth="1"/>
    <col min="4111" max="4111" width="11.140625" style="64" bestFit="1" customWidth="1"/>
    <col min="4112" max="4352" width="9.140625" style="64"/>
    <col min="4353" max="4353" width="9.42578125" style="64" bestFit="1" customWidth="1"/>
    <col min="4354" max="4354" width="10" style="64" bestFit="1" customWidth="1"/>
    <col min="4355" max="4355" width="9.140625" style="64"/>
    <col min="4356" max="4356" width="11.7109375" style="64" bestFit="1" customWidth="1"/>
    <col min="4357" max="4357" width="9.5703125" style="64" customWidth="1"/>
    <col min="4358" max="4358" width="11.140625" style="64" bestFit="1" customWidth="1"/>
    <col min="4359" max="4359" width="8.140625" style="64" bestFit="1" customWidth="1"/>
    <col min="4360" max="4360" width="8" style="64" customWidth="1"/>
    <col min="4361" max="4361" width="11.140625" style="64" bestFit="1" customWidth="1"/>
    <col min="4362" max="4362" width="9.28515625" style="64" bestFit="1" customWidth="1"/>
    <col min="4363" max="4363" width="7.28515625" style="64" customWidth="1"/>
    <col min="4364" max="4364" width="11.140625" style="64" bestFit="1" customWidth="1"/>
    <col min="4365" max="4365" width="8.7109375" style="64" customWidth="1"/>
    <col min="4366" max="4366" width="9" style="64" customWidth="1"/>
    <col min="4367" max="4367" width="11.140625" style="64" bestFit="1" customWidth="1"/>
    <col min="4368" max="4608" width="9.140625" style="64"/>
    <col min="4609" max="4609" width="9.42578125" style="64" bestFit="1" customWidth="1"/>
    <col min="4610" max="4610" width="10" style="64" bestFit="1" customWidth="1"/>
    <col min="4611" max="4611" width="9.140625" style="64"/>
    <col min="4612" max="4612" width="11.7109375" style="64" bestFit="1" customWidth="1"/>
    <col min="4613" max="4613" width="9.5703125" style="64" customWidth="1"/>
    <col min="4614" max="4614" width="11.140625" style="64" bestFit="1" customWidth="1"/>
    <col min="4615" max="4615" width="8.140625" style="64" bestFit="1" customWidth="1"/>
    <col min="4616" max="4616" width="8" style="64" customWidth="1"/>
    <col min="4617" max="4617" width="11.140625" style="64" bestFit="1" customWidth="1"/>
    <col min="4618" max="4618" width="9.28515625" style="64" bestFit="1" customWidth="1"/>
    <col min="4619" max="4619" width="7.28515625" style="64" customWidth="1"/>
    <col min="4620" max="4620" width="11.140625" style="64" bestFit="1" customWidth="1"/>
    <col min="4621" max="4621" width="8.7109375" style="64" customWidth="1"/>
    <col min="4622" max="4622" width="9" style="64" customWidth="1"/>
    <col min="4623" max="4623" width="11.140625" style="64" bestFit="1" customWidth="1"/>
    <col min="4624" max="4864" width="9.140625" style="64"/>
    <col min="4865" max="4865" width="9.42578125" style="64" bestFit="1" customWidth="1"/>
    <col min="4866" max="4866" width="10" style="64" bestFit="1" customWidth="1"/>
    <col min="4867" max="4867" width="9.140625" style="64"/>
    <col min="4868" max="4868" width="11.7109375" style="64" bestFit="1" customWidth="1"/>
    <col min="4869" max="4869" width="9.5703125" style="64" customWidth="1"/>
    <col min="4870" max="4870" width="11.140625" style="64" bestFit="1" customWidth="1"/>
    <col min="4871" max="4871" width="8.140625" style="64" bestFit="1" customWidth="1"/>
    <col min="4872" max="4872" width="8" style="64" customWidth="1"/>
    <col min="4873" max="4873" width="11.140625" style="64" bestFit="1" customWidth="1"/>
    <col min="4874" max="4874" width="9.28515625" style="64" bestFit="1" customWidth="1"/>
    <col min="4875" max="4875" width="7.28515625" style="64" customWidth="1"/>
    <col min="4876" max="4876" width="11.140625" style="64" bestFit="1" customWidth="1"/>
    <col min="4877" max="4877" width="8.7109375" style="64" customWidth="1"/>
    <col min="4878" max="4878" width="9" style="64" customWidth="1"/>
    <col min="4879" max="4879" width="11.140625" style="64" bestFit="1" customWidth="1"/>
    <col min="4880" max="5120" width="9.140625" style="64"/>
    <col min="5121" max="5121" width="9.42578125" style="64" bestFit="1" customWidth="1"/>
    <col min="5122" max="5122" width="10" style="64" bestFit="1" customWidth="1"/>
    <col min="5123" max="5123" width="9.140625" style="64"/>
    <col min="5124" max="5124" width="11.7109375" style="64" bestFit="1" customWidth="1"/>
    <col min="5125" max="5125" width="9.5703125" style="64" customWidth="1"/>
    <col min="5126" max="5126" width="11.140625" style="64" bestFit="1" customWidth="1"/>
    <col min="5127" max="5127" width="8.140625" style="64" bestFit="1" customWidth="1"/>
    <col min="5128" max="5128" width="8" style="64" customWidth="1"/>
    <col min="5129" max="5129" width="11.140625" style="64" bestFit="1" customWidth="1"/>
    <col min="5130" max="5130" width="9.28515625" style="64" bestFit="1" customWidth="1"/>
    <col min="5131" max="5131" width="7.28515625" style="64" customWidth="1"/>
    <col min="5132" max="5132" width="11.140625" style="64" bestFit="1" customWidth="1"/>
    <col min="5133" max="5133" width="8.7109375" style="64" customWidth="1"/>
    <col min="5134" max="5134" width="9" style="64" customWidth="1"/>
    <col min="5135" max="5135" width="11.140625" style="64" bestFit="1" customWidth="1"/>
    <col min="5136" max="5376" width="9.140625" style="64"/>
    <col min="5377" max="5377" width="9.42578125" style="64" bestFit="1" customWidth="1"/>
    <col min="5378" max="5378" width="10" style="64" bestFit="1" customWidth="1"/>
    <col min="5379" max="5379" width="9.140625" style="64"/>
    <col min="5380" max="5380" width="11.7109375" style="64" bestFit="1" customWidth="1"/>
    <col min="5381" max="5381" width="9.5703125" style="64" customWidth="1"/>
    <col min="5382" max="5382" width="11.140625" style="64" bestFit="1" customWidth="1"/>
    <col min="5383" max="5383" width="8.140625" style="64" bestFit="1" customWidth="1"/>
    <col min="5384" max="5384" width="8" style="64" customWidth="1"/>
    <col min="5385" max="5385" width="11.140625" style="64" bestFit="1" customWidth="1"/>
    <col min="5386" max="5386" width="9.28515625" style="64" bestFit="1" customWidth="1"/>
    <col min="5387" max="5387" width="7.28515625" style="64" customWidth="1"/>
    <col min="5388" max="5388" width="11.140625" style="64" bestFit="1" customWidth="1"/>
    <col min="5389" max="5389" width="8.7109375" style="64" customWidth="1"/>
    <col min="5390" max="5390" width="9" style="64" customWidth="1"/>
    <col min="5391" max="5391" width="11.140625" style="64" bestFit="1" customWidth="1"/>
    <col min="5392" max="5632" width="9.140625" style="64"/>
    <col min="5633" max="5633" width="9.42578125" style="64" bestFit="1" customWidth="1"/>
    <col min="5634" max="5634" width="10" style="64" bestFit="1" customWidth="1"/>
    <col min="5635" max="5635" width="9.140625" style="64"/>
    <col min="5636" max="5636" width="11.7109375" style="64" bestFit="1" customWidth="1"/>
    <col min="5637" max="5637" width="9.5703125" style="64" customWidth="1"/>
    <col min="5638" max="5638" width="11.140625" style="64" bestFit="1" customWidth="1"/>
    <col min="5639" max="5639" width="8.140625" style="64" bestFit="1" customWidth="1"/>
    <col min="5640" max="5640" width="8" style="64" customWidth="1"/>
    <col min="5641" max="5641" width="11.140625" style="64" bestFit="1" customWidth="1"/>
    <col min="5642" max="5642" width="9.28515625" style="64" bestFit="1" customWidth="1"/>
    <col min="5643" max="5643" width="7.28515625" style="64" customWidth="1"/>
    <col min="5644" max="5644" width="11.140625" style="64" bestFit="1" customWidth="1"/>
    <col min="5645" max="5645" width="8.7109375" style="64" customWidth="1"/>
    <col min="5646" max="5646" width="9" style="64" customWidth="1"/>
    <col min="5647" max="5647" width="11.140625" style="64" bestFit="1" customWidth="1"/>
    <col min="5648" max="5888" width="9.140625" style="64"/>
    <col min="5889" max="5889" width="9.42578125" style="64" bestFit="1" customWidth="1"/>
    <col min="5890" max="5890" width="10" style="64" bestFit="1" customWidth="1"/>
    <col min="5891" max="5891" width="9.140625" style="64"/>
    <col min="5892" max="5892" width="11.7109375" style="64" bestFit="1" customWidth="1"/>
    <col min="5893" max="5893" width="9.5703125" style="64" customWidth="1"/>
    <col min="5894" max="5894" width="11.140625" style="64" bestFit="1" customWidth="1"/>
    <col min="5895" max="5895" width="8.140625" style="64" bestFit="1" customWidth="1"/>
    <col min="5896" max="5896" width="8" style="64" customWidth="1"/>
    <col min="5897" max="5897" width="11.140625" style="64" bestFit="1" customWidth="1"/>
    <col min="5898" max="5898" width="9.28515625" style="64" bestFit="1" customWidth="1"/>
    <col min="5899" max="5899" width="7.28515625" style="64" customWidth="1"/>
    <col min="5900" max="5900" width="11.140625" style="64" bestFit="1" customWidth="1"/>
    <col min="5901" max="5901" width="8.7109375" style="64" customWidth="1"/>
    <col min="5902" max="5902" width="9" style="64" customWidth="1"/>
    <col min="5903" max="5903" width="11.140625" style="64" bestFit="1" customWidth="1"/>
    <col min="5904" max="6144" width="9.140625" style="64"/>
    <col min="6145" max="6145" width="9.42578125" style="64" bestFit="1" customWidth="1"/>
    <col min="6146" max="6146" width="10" style="64" bestFit="1" customWidth="1"/>
    <col min="6147" max="6147" width="9.140625" style="64"/>
    <col min="6148" max="6148" width="11.7109375" style="64" bestFit="1" customWidth="1"/>
    <col min="6149" max="6149" width="9.5703125" style="64" customWidth="1"/>
    <col min="6150" max="6150" width="11.140625" style="64" bestFit="1" customWidth="1"/>
    <col min="6151" max="6151" width="8.140625" style="64" bestFit="1" customWidth="1"/>
    <col min="6152" max="6152" width="8" style="64" customWidth="1"/>
    <col min="6153" max="6153" width="11.140625" style="64" bestFit="1" customWidth="1"/>
    <col min="6154" max="6154" width="9.28515625" style="64" bestFit="1" customWidth="1"/>
    <col min="6155" max="6155" width="7.28515625" style="64" customWidth="1"/>
    <col min="6156" max="6156" width="11.140625" style="64" bestFit="1" customWidth="1"/>
    <col min="6157" max="6157" width="8.7109375" style="64" customWidth="1"/>
    <col min="6158" max="6158" width="9" style="64" customWidth="1"/>
    <col min="6159" max="6159" width="11.140625" style="64" bestFit="1" customWidth="1"/>
    <col min="6160" max="6400" width="9.140625" style="64"/>
    <col min="6401" max="6401" width="9.42578125" style="64" bestFit="1" customWidth="1"/>
    <col min="6402" max="6402" width="10" style="64" bestFit="1" customWidth="1"/>
    <col min="6403" max="6403" width="9.140625" style="64"/>
    <col min="6404" max="6404" width="11.7109375" style="64" bestFit="1" customWidth="1"/>
    <col min="6405" max="6405" width="9.5703125" style="64" customWidth="1"/>
    <col min="6406" max="6406" width="11.140625" style="64" bestFit="1" customWidth="1"/>
    <col min="6407" max="6407" width="8.140625" style="64" bestFit="1" customWidth="1"/>
    <col min="6408" max="6408" width="8" style="64" customWidth="1"/>
    <col min="6409" max="6409" width="11.140625" style="64" bestFit="1" customWidth="1"/>
    <col min="6410" max="6410" width="9.28515625" style="64" bestFit="1" customWidth="1"/>
    <col min="6411" max="6411" width="7.28515625" style="64" customWidth="1"/>
    <col min="6412" max="6412" width="11.140625" style="64" bestFit="1" customWidth="1"/>
    <col min="6413" max="6413" width="8.7109375" style="64" customWidth="1"/>
    <col min="6414" max="6414" width="9" style="64" customWidth="1"/>
    <col min="6415" max="6415" width="11.140625" style="64" bestFit="1" customWidth="1"/>
    <col min="6416" max="6656" width="9.140625" style="64"/>
    <col min="6657" max="6657" width="9.42578125" style="64" bestFit="1" customWidth="1"/>
    <col min="6658" max="6658" width="10" style="64" bestFit="1" customWidth="1"/>
    <col min="6659" max="6659" width="9.140625" style="64"/>
    <col min="6660" max="6660" width="11.7109375" style="64" bestFit="1" customWidth="1"/>
    <col min="6661" max="6661" width="9.5703125" style="64" customWidth="1"/>
    <col min="6662" max="6662" width="11.140625" style="64" bestFit="1" customWidth="1"/>
    <col min="6663" max="6663" width="8.140625" style="64" bestFit="1" customWidth="1"/>
    <col min="6664" max="6664" width="8" style="64" customWidth="1"/>
    <col min="6665" max="6665" width="11.140625" style="64" bestFit="1" customWidth="1"/>
    <col min="6666" max="6666" width="9.28515625" style="64" bestFit="1" customWidth="1"/>
    <col min="6667" max="6667" width="7.28515625" style="64" customWidth="1"/>
    <col min="6668" max="6668" width="11.140625" style="64" bestFit="1" customWidth="1"/>
    <col min="6669" max="6669" width="8.7109375" style="64" customWidth="1"/>
    <col min="6670" max="6670" width="9" style="64" customWidth="1"/>
    <col min="6671" max="6671" width="11.140625" style="64" bestFit="1" customWidth="1"/>
    <col min="6672" max="6912" width="9.140625" style="64"/>
    <col min="6913" max="6913" width="9.42578125" style="64" bestFit="1" customWidth="1"/>
    <col min="6914" max="6914" width="10" style="64" bestFit="1" customWidth="1"/>
    <col min="6915" max="6915" width="9.140625" style="64"/>
    <col min="6916" max="6916" width="11.7109375" style="64" bestFit="1" customWidth="1"/>
    <col min="6917" max="6917" width="9.5703125" style="64" customWidth="1"/>
    <col min="6918" max="6918" width="11.140625" style="64" bestFit="1" customWidth="1"/>
    <col min="6919" max="6919" width="8.140625" style="64" bestFit="1" customWidth="1"/>
    <col min="6920" max="6920" width="8" style="64" customWidth="1"/>
    <col min="6921" max="6921" width="11.140625" style="64" bestFit="1" customWidth="1"/>
    <col min="6922" max="6922" width="9.28515625" style="64" bestFit="1" customWidth="1"/>
    <col min="6923" max="6923" width="7.28515625" style="64" customWidth="1"/>
    <col min="6924" max="6924" width="11.140625" style="64" bestFit="1" customWidth="1"/>
    <col min="6925" max="6925" width="8.7109375" style="64" customWidth="1"/>
    <col min="6926" max="6926" width="9" style="64" customWidth="1"/>
    <col min="6927" max="6927" width="11.140625" style="64" bestFit="1" customWidth="1"/>
    <col min="6928" max="7168" width="9.140625" style="64"/>
    <col min="7169" max="7169" width="9.42578125" style="64" bestFit="1" customWidth="1"/>
    <col min="7170" max="7170" width="10" style="64" bestFit="1" customWidth="1"/>
    <col min="7171" max="7171" width="9.140625" style="64"/>
    <col min="7172" max="7172" width="11.7109375" style="64" bestFit="1" customWidth="1"/>
    <col min="7173" max="7173" width="9.5703125" style="64" customWidth="1"/>
    <col min="7174" max="7174" width="11.140625" style="64" bestFit="1" customWidth="1"/>
    <col min="7175" max="7175" width="8.140625" style="64" bestFit="1" customWidth="1"/>
    <col min="7176" max="7176" width="8" style="64" customWidth="1"/>
    <col min="7177" max="7177" width="11.140625" style="64" bestFit="1" customWidth="1"/>
    <col min="7178" max="7178" width="9.28515625" style="64" bestFit="1" customWidth="1"/>
    <col min="7179" max="7179" width="7.28515625" style="64" customWidth="1"/>
    <col min="7180" max="7180" width="11.140625" style="64" bestFit="1" customWidth="1"/>
    <col min="7181" max="7181" width="8.7109375" style="64" customWidth="1"/>
    <col min="7182" max="7182" width="9" style="64" customWidth="1"/>
    <col min="7183" max="7183" width="11.140625" style="64" bestFit="1" customWidth="1"/>
    <col min="7184" max="7424" width="9.140625" style="64"/>
    <col min="7425" max="7425" width="9.42578125" style="64" bestFit="1" customWidth="1"/>
    <col min="7426" max="7426" width="10" style="64" bestFit="1" customWidth="1"/>
    <col min="7427" max="7427" width="9.140625" style="64"/>
    <col min="7428" max="7428" width="11.7109375" style="64" bestFit="1" customWidth="1"/>
    <col min="7429" max="7429" width="9.5703125" style="64" customWidth="1"/>
    <col min="7430" max="7430" width="11.140625" style="64" bestFit="1" customWidth="1"/>
    <col min="7431" max="7431" width="8.140625" style="64" bestFit="1" customWidth="1"/>
    <col min="7432" max="7432" width="8" style="64" customWidth="1"/>
    <col min="7433" max="7433" width="11.140625" style="64" bestFit="1" customWidth="1"/>
    <col min="7434" max="7434" width="9.28515625" style="64" bestFit="1" customWidth="1"/>
    <col min="7435" max="7435" width="7.28515625" style="64" customWidth="1"/>
    <col min="7436" max="7436" width="11.140625" style="64" bestFit="1" customWidth="1"/>
    <col min="7437" max="7437" width="8.7109375" style="64" customWidth="1"/>
    <col min="7438" max="7438" width="9" style="64" customWidth="1"/>
    <col min="7439" max="7439" width="11.140625" style="64" bestFit="1" customWidth="1"/>
    <col min="7440" max="7680" width="9.140625" style="64"/>
    <col min="7681" max="7681" width="9.42578125" style="64" bestFit="1" customWidth="1"/>
    <col min="7682" max="7682" width="10" style="64" bestFit="1" customWidth="1"/>
    <col min="7683" max="7683" width="9.140625" style="64"/>
    <col min="7684" max="7684" width="11.7109375" style="64" bestFit="1" customWidth="1"/>
    <col min="7685" max="7685" width="9.5703125" style="64" customWidth="1"/>
    <col min="7686" max="7686" width="11.140625" style="64" bestFit="1" customWidth="1"/>
    <col min="7687" max="7687" width="8.140625" style="64" bestFit="1" customWidth="1"/>
    <col min="7688" max="7688" width="8" style="64" customWidth="1"/>
    <col min="7689" max="7689" width="11.140625" style="64" bestFit="1" customWidth="1"/>
    <col min="7690" max="7690" width="9.28515625" style="64" bestFit="1" customWidth="1"/>
    <col min="7691" max="7691" width="7.28515625" style="64" customWidth="1"/>
    <col min="7692" max="7692" width="11.140625" style="64" bestFit="1" customWidth="1"/>
    <col min="7693" max="7693" width="8.7109375" style="64" customWidth="1"/>
    <col min="7694" max="7694" width="9" style="64" customWidth="1"/>
    <col min="7695" max="7695" width="11.140625" style="64" bestFit="1" customWidth="1"/>
    <col min="7696" max="7936" width="9.140625" style="64"/>
    <col min="7937" max="7937" width="9.42578125" style="64" bestFit="1" customWidth="1"/>
    <col min="7938" max="7938" width="10" style="64" bestFit="1" customWidth="1"/>
    <col min="7939" max="7939" width="9.140625" style="64"/>
    <col min="7940" max="7940" width="11.7109375" style="64" bestFit="1" customWidth="1"/>
    <col min="7941" max="7941" width="9.5703125" style="64" customWidth="1"/>
    <col min="7942" max="7942" width="11.140625" style="64" bestFit="1" customWidth="1"/>
    <col min="7943" max="7943" width="8.140625" style="64" bestFit="1" customWidth="1"/>
    <col min="7944" max="7944" width="8" style="64" customWidth="1"/>
    <col min="7945" max="7945" width="11.140625" style="64" bestFit="1" customWidth="1"/>
    <col min="7946" max="7946" width="9.28515625" style="64" bestFit="1" customWidth="1"/>
    <col min="7947" max="7947" width="7.28515625" style="64" customWidth="1"/>
    <col min="7948" max="7948" width="11.140625" style="64" bestFit="1" customWidth="1"/>
    <col min="7949" max="7949" width="8.7109375" style="64" customWidth="1"/>
    <col min="7950" max="7950" width="9" style="64" customWidth="1"/>
    <col min="7951" max="7951" width="11.140625" style="64" bestFit="1" customWidth="1"/>
    <col min="7952" max="8192" width="9.140625" style="64"/>
    <col min="8193" max="8193" width="9.42578125" style="64" bestFit="1" customWidth="1"/>
    <col min="8194" max="8194" width="10" style="64" bestFit="1" customWidth="1"/>
    <col min="8195" max="8195" width="9.140625" style="64"/>
    <col min="8196" max="8196" width="11.7109375" style="64" bestFit="1" customWidth="1"/>
    <col min="8197" max="8197" width="9.5703125" style="64" customWidth="1"/>
    <col min="8198" max="8198" width="11.140625" style="64" bestFit="1" customWidth="1"/>
    <col min="8199" max="8199" width="8.140625" style="64" bestFit="1" customWidth="1"/>
    <col min="8200" max="8200" width="8" style="64" customWidth="1"/>
    <col min="8201" max="8201" width="11.140625" style="64" bestFit="1" customWidth="1"/>
    <col min="8202" max="8202" width="9.28515625" style="64" bestFit="1" customWidth="1"/>
    <col min="8203" max="8203" width="7.28515625" style="64" customWidth="1"/>
    <col min="8204" max="8204" width="11.140625" style="64" bestFit="1" customWidth="1"/>
    <col min="8205" max="8205" width="8.7109375" style="64" customWidth="1"/>
    <col min="8206" max="8206" width="9" style="64" customWidth="1"/>
    <col min="8207" max="8207" width="11.140625" style="64" bestFit="1" customWidth="1"/>
    <col min="8208" max="8448" width="9.140625" style="64"/>
    <col min="8449" max="8449" width="9.42578125" style="64" bestFit="1" customWidth="1"/>
    <col min="8450" max="8450" width="10" style="64" bestFit="1" customWidth="1"/>
    <col min="8451" max="8451" width="9.140625" style="64"/>
    <col min="8452" max="8452" width="11.7109375" style="64" bestFit="1" customWidth="1"/>
    <col min="8453" max="8453" width="9.5703125" style="64" customWidth="1"/>
    <col min="8454" max="8454" width="11.140625" style="64" bestFit="1" customWidth="1"/>
    <col min="8455" max="8455" width="8.140625" style="64" bestFit="1" customWidth="1"/>
    <col min="8456" max="8456" width="8" style="64" customWidth="1"/>
    <col min="8457" max="8457" width="11.140625" style="64" bestFit="1" customWidth="1"/>
    <col min="8458" max="8458" width="9.28515625" style="64" bestFit="1" customWidth="1"/>
    <col min="8459" max="8459" width="7.28515625" style="64" customWidth="1"/>
    <col min="8460" max="8460" width="11.140625" style="64" bestFit="1" customWidth="1"/>
    <col min="8461" max="8461" width="8.7109375" style="64" customWidth="1"/>
    <col min="8462" max="8462" width="9" style="64" customWidth="1"/>
    <col min="8463" max="8463" width="11.140625" style="64" bestFit="1" customWidth="1"/>
    <col min="8464" max="8704" width="9.140625" style="64"/>
    <col min="8705" max="8705" width="9.42578125" style="64" bestFit="1" customWidth="1"/>
    <col min="8706" max="8706" width="10" style="64" bestFit="1" customWidth="1"/>
    <col min="8707" max="8707" width="9.140625" style="64"/>
    <col min="8708" max="8708" width="11.7109375" style="64" bestFit="1" customWidth="1"/>
    <col min="8709" max="8709" width="9.5703125" style="64" customWidth="1"/>
    <col min="8710" max="8710" width="11.140625" style="64" bestFit="1" customWidth="1"/>
    <col min="8711" max="8711" width="8.140625" style="64" bestFit="1" customWidth="1"/>
    <col min="8712" max="8712" width="8" style="64" customWidth="1"/>
    <col min="8713" max="8713" width="11.140625" style="64" bestFit="1" customWidth="1"/>
    <col min="8714" max="8714" width="9.28515625" style="64" bestFit="1" customWidth="1"/>
    <col min="8715" max="8715" width="7.28515625" style="64" customWidth="1"/>
    <col min="8716" max="8716" width="11.140625" style="64" bestFit="1" customWidth="1"/>
    <col min="8717" max="8717" width="8.7109375" style="64" customWidth="1"/>
    <col min="8718" max="8718" width="9" style="64" customWidth="1"/>
    <col min="8719" max="8719" width="11.140625" style="64" bestFit="1" customWidth="1"/>
    <col min="8720" max="8960" width="9.140625" style="64"/>
    <col min="8961" max="8961" width="9.42578125" style="64" bestFit="1" customWidth="1"/>
    <col min="8962" max="8962" width="10" style="64" bestFit="1" customWidth="1"/>
    <col min="8963" max="8963" width="9.140625" style="64"/>
    <col min="8964" max="8964" width="11.7109375" style="64" bestFit="1" customWidth="1"/>
    <col min="8965" max="8965" width="9.5703125" style="64" customWidth="1"/>
    <col min="8966" max="8966" width="11.140625" style="64" bestFit="1" customWidth="1"/>
    <col min="8967" max="8967" width="8.140625" style="64" bestFit="1" customWidth="1"/>
    <col min="8968" max="8968" width="8" style="64" customWidth="1"/>
    <col min="8969" max="8969" width="11.140625" style="64" bestFit="1" customWidth="1"/>
    <col min="8970" max="8970" width="9.28515625" style="64" bestFit="1" customWidth="1"/>
    <col min="8971" max="8971" width="7.28515625" style="64" customWidth="1"/>
    <col min="8972" max="8972" width="11.140625" style="64" bestFit="1" customWidth="1"/>
    <col min="8973" max="8973" width="8.7109375" style="64" customWidth="1"/>
    <col min="8974" max="8974" width="9" style="64" customWidth="1"/>
    <col min="8975" max="8975" width="11.140625" style="64" bestFit="1" customWidth="1"/>
    <col min="8976" max="9216" width="9.140625" style="64"/>
    <col min="9217" max="9217" width="9.42578125" style="64" bestFit="1" customWidth="1"/>
    <col min="9218" max="9218" width="10" style="64" bestFit="1" customWidth="1"/>
    <col min="9219" max="9219" width="9.140625" style="64"/>
    <col min="9220" max="9220" width="11.7109375" style="64" bestFit="1" customWidth="1"/>
    <col min="9221" max="9221" width="9.5703125" style="64" customWidth="1"/>
    <col min="9222" max="9222" width="11.140625" style="64" bestFit="1" customWidth="1"/>
    <col min="9223" max="9223" width="8.140625" style="64" bestFit="1" customWidth="1"/>
    <col min="9224" max="9224" width="8" style="64" customWidth="1"/>
    <col min="9225" max="9225" width="11.140625" style="64" bestFit="1" customWidth="1"/>
    <col min="9226" max="9226" width="9.28515625" style="64" bestFit="1" customWidth="1"/>
    <col min="9227" max="9227" width="7.28515625" style="64" customWidth="1"/>
    <col min="9228" max="9228" width="11.140625" style="64" bestFit="1" customWidth="1"/>
    <col min="9229" max="9229" width="8.7109375" style="64" customWidth="1"/>
    <col min="9230" max="9230" width="9" style="64" customWidth="1"/>
    <col min="9231" max="9231" width="11.140625" style="64" bestFit="1" customWidth="1"/>
    <col min="9232" max="9472" width="9.140625" style="64"/>
    <col min="9473" max="9473" width="9.42578125" style="64" bestFit="1" customWidth="1"/>
    <col min="9474" max="9474" width="10" style="64" bestFit="1" customWidth="1"/>
    <col min="9475" max="9475" width="9.140625" style="64"/>
    <col min="9476" max="9476" width="11.7109375" style="64" bestFit="1" customWidth="1"/>
    <col min="9477" max="9477" width="9.5703125" style="64" customWidth="1"/>
    <col min="9478" max="9478" width="11.140625" style="64" bestFit="1" customWidth="1"/>
    <col min="9479" max="9479" width="8.140625" style="64" bestFit="1" customWidth="1"/>
    <col min="9480" max="9480" width="8" style="64" customWidth="1"/>
    <col min="9481" max="9481" width="11.140625" style="64" bestFit="1" customWidth="1"/>
    <col min="9482" max="9482" width="9.28515625" style="64" bestFit="1" customWidth="1"/>
    <col min="9483" max="9483" width="7.28515625" style="64" customWidth="1"/>
    <col min="9484" max="9484" width="11.140625" style="64" bestFit="1" customWidth="1"/>
    <col min="9485" max="9485" width="8.7109375" style="64" customWidth="1"/>
    <col min="9486" max="9486" width="9" style="64" customWidth="1"/>
    <col min="9487" max="9487" width="11.140625" style="64" bestFit="1" customWidth="1"/>
    <col min="9488" max="9728" width="9.140625" style="64"/>
    <col min="9729" max="9729" width="9.42578125" style="64" bestFit="1" customWidth="1"/>
    <col min="9730" max="9730" width="10" style="64" bestFit="1" customWidth="1"/>
    <col min="9731" max="9731" width="9.140625" style="64"/>
    <col min="9732" max="9732" width="11.7109375" style="64" bestFit="1" customWidth="1"/>
    <col min="9733" max="9733" width="9.5703125" style="64" customWidth="1"/>
    <col min="9734" max="9734" width="11.140625" style="64" bestFit="1" customWidth="1"/>
    <col min="9735" max="9735" width="8.140625" style="64" bestFit="1" customWidth="1"/>
    <col min="9736" max="9736" width="8" style="64" customWidth="1"/>
    <col min="9737" max="9737" width="11.140625" style="64" bestFit="1" customWidth="1"/>
    <col min="9738" max="9738" width="9.28515625" style="64" bestFit="1" customWidth="1"/>
    <col min="9739" max="9739" width="7.28515625" style="64" customWidth="1"/>
    <col min="9740" max="9740" width="11.140625" style="64" bestFit="1" customWidth="1"/>
    <col min="9741" max="9741" width="8.7109375" style="64" customWidth="1"/>
    <col min="9742" max="9742" width="9" style="64" customWidth="1"/>
    <col min="9743" max="9743" width="11.140625" style="64" bestFit="1" customWidth="1"/>
    <col min="9744" max="9984" width="9.140625" style="64"/>
    <col min="9985" max="9985" width="9.42578125" style="64" bestFit="1" customWidth="1"/>
    <col min="9986" max="9986" width="10" style="64" bestFit="1" customWidth="1"/>
    <col min="9987" max="9987" width="9.140625" style="64"/>
    <col min="9988" max="9988" width="11.7109375" style="64" bestFit="1" customWidth="1"/>
    <col min="9989" max="9989" width="9.5703125" style="64" customWidth="1"/>
    <col min="9990" max="9990" width="11.140625" style="64" bestFit="1" customWidth="1"/>
    <col min="9991" max="9991" width="8.140625" style="64" bestFit="1" customWidth="1"/>
    <col min="9992" max="9992" width="8" style="64" customWidth="1"/>
    <col min="9993" max="9993" width="11.140625" style="64" bestFit="1" customWidth="1"/>
    <col min="9994" max="9994" width="9.28515625" style="64" bestFit="1" customWidth="1"/>
    <col min="9995" max="9995" width="7.28515625" style="64" customWidth="1"/>
    <col min="9996" max="9996" width="11.140625" style="64" bestFit="1" customWidth="1"/>
    <col min="9997" max="9997" width="8.7109375" style="64" customWidth="1"/>
    <col min="9998" max="9998" width="9" style="64" customWidth="1"/>
    <col min="9999" max="9999" width="11.140625" style="64" bestFit="1" customWidth="1"/>
    <col min="10000" max="10240" width="9.140625" style="64"/>
    <col min="10241" max="10241" width="9.42578125" style="64" bestFit="1" customWidth="1"/>
    <col min="10242" max="10242" width="10" style="64" bestFit="1" customWidth="1"/>
    <col min="10243" max="10243" width="9.140625" style="64"/>
    <col min="10244" max="10244" width="11.7109375" style="64" bestFit="1" customWidth="1"/>
    <col min="10245" max="10245" width="9.5703125" style="64" customWidth="1"/>
    <col min="10246" max="10246" width="11.140625" style="64" bestFit="1" customWidth="1"/>
    <col min="10247" max="10247" width="8.140625" style="64" bestFit="1" customWidth="1"/>
    <col min="10248" max="10248" width="8" style="64" customWidth="1"/>
    <col min="10249" max="10249" width="11.140625" style="64" bestFit="1" customWidth="1"/>
    <col min="10250" max="10250" width="9.28515625" style="64" bestFit="1" customWidth="1"/>
    <col min="10251" max="10251" width="7.28515625" style="64" customWidth="1"/>
    <col min="10252" max="10252" width="11.140625" style="64" bestFit="1" customWidth="1"/>
    <col min="10253" max="10253" width="8.7109375" style="64" customWidth="1"/>
    <col min="10254" max="10254" width="9" style="64" customWidth="1"/>
    <col min="10255" max="10255" width="11.140625" style="64" bestFit="1" customWidth="1"/>
    <col min="10256" max="10496" width="9.140625" style="64"/>
    <col min="10497" max="10497" width="9.42578125" style="64" bestFit="1" customWidth="1"/>
    <col min="10498" max="10498" width="10" style="64" bestFit="1" customWidth="1"/>
    <col min="10499" max="10499" width="9.140625" style="64"/>
    <col min="10500" max="10500" width="11.7109375" style="64" bestFit="1" customWidth="1"/>
    <col min="10501" max="10501" width="9.5703125" style="64" customWidth="1"/>
    <col min="10502" max="10502" width="11.140625" style="64" bestFit="1" customWidth="1"/>
    <col min="10503" max="10503" width="8.140625" style="64" bestFit="1" customWidth="1"/>
    <col min="10504" max="10504" width="8" style="64" customWidth="1"/>
    <col min="10505" max="10505" width="11.140625" style="64" bestFit="1" customWidth="1"/>
    <col min="10506" max="10506" width="9.28515625" style="64" bestFit="1" customWidth="1"/>
    <col min="10507" max="10507" width="7.28515625" style="64" customWidth="1"/>
    <col min="10508" max="10508" width="11.140625" style="64" bestFit="1" customWidth="1"/>
    <col min="10509" max="10509" width="8.7109375" style="64" customWidth="1"/>
    <col min="10510" max="10510" width="9" style="64" customWidth="1"/>
    <col min="10511" max="10511" width="11.140625" style="64" bestFit="1" customWidth="1"/>
    <col min="10512" max="10752" width="9.140625" style="64"/>
    <col min="10753" max="10753" width="9.42578125" style="64" bestFit="1" customWidth="1"/>
    <col min="10754" max="10754" width="10" style="64" bestFit="1" customWidth="1"/>
    <col min="10755" max="10755" width="9.140625" style="64"/>
    <col min="10756" max="10756" width="11.7109375" style="64" bestFit="1" customWidth="1"/>
    <col min="10757" max="10757" width="9.5703125" style="64" customWidth="1"/>
    <col min="10758" max="10758" width="11.140625" style="64" bestFit="1" customWidth="1"/>
    <col min="10759" max="10759" width="8.140625" style="64" bestFit="1" customWidth="1"/>
    <col min="10760" max="10760" width="8" style="64" customWidth="1"/>
    <col min="10761" max="10761" width="11.140625" style="64" bestFit="1" customWidth="1"/>
    <col min="10762" max="10762" width="9.28515625" style="64" bestFit="1" customWidth="1"/>
    <col min="10763" max="10763" width="7.28515625" style="64" customWidth="1"/>
    <col min="10764" max="10764" width="11.140625" style="64" bestFit="1" customWidth="1"/>
    <col min="10765" max="10765" width="8.7109375" style="64" customWidth="1"/>
    <col min="10766" max="10766" width="9" style="64" customWidth="1"/>
    <col min="10767" max="10767" width="11.140625" style="64" bestFit="1" customWidth="1"/>
    <col min="10768" max="11008" width="9.140625" style="64"/>
    <col min="11009" max="11009" width="9.42578125" style="64" bestFit="1" customWidth="1"/>
    <col min="11010" max="11010" width="10" style="64" bestFit="1" customWidth="1"/>
    <col min="11011" max="11011" width="9.140625" style="64"/>
    <col min="11012" max="11012" width="11.7109375" style="64" bestFit="1" customWidth="1"/>
    <col min="11013" max="11013" width="9.5703125" style="64" customWidth="1"/>
    <col min="11014" max="11014" width="11.140625" style="64" bestFit="1" customWidth="1"/>
    <col min="11015" max="11015" width="8.140625" style="64" bestFit="1" customWidth="1"/>
    <col min="11016" max="11016" width="8" style="64" customWidth="1"/>
    <col min="11017" max="11017" width="11.140625" style="64" bestFit="1" customWidth="1"/>
    <col min="11018" max="11018" width="9.28515625" style="64" bestFit="1" customWidth="1"/>
    <col min="11019" max="11019" width="7.28515625" style="64" customWidth="1"/>
    <col min="11020" max="11020" width="11.140625" style="64" bestFit="1" customWidth="1"/>
    <col min="11021" max="11021" width="8.7109375" style="64" customWidth="1"/>
    <col min="11022" max="11022" width="9" style="64" customWidth="1"/>
    <col min="11023" max="11023" width="11.140625" style="64" bestFit="1" customWidth="1"/>
    <col min="11024" max="11264" width="9.140625" style="64"/>
    <col min="11265" max="11265" width="9.42578125" style="64" bestFit="1" customWidth="1"/>
    <col min="11266" max="11266" width="10" style="64" bestFit="1" customWidth="1"/>
    <col min="11267" max="11267" width="9.140625" style="64"/>
    <col min="11268" max="11268" width="11.7109375" style="64" bestFit="1" customWidth="1"/>
    <col min="11269" max="11269" width="9.5703125" style="64" customWidth="1"/>
    <col min="11270" max="11270" width="11.140625" style="64" bestFit="1" customWidth="1"/>
    <col min="11271" max="11271" width="8.140625" style="64" bestFit="1" customWidth="1"/>
    <col min="11272" max="11272" width="8" style="64" customWidth="1"/>
    <col min="11273" max="11273" width="11.140625" style="64" bestFit="1" customWidth="1"/>
    <col min="11274" max="11274" width="9.28515625" style="64" bestFit="1" customWidth="1"/>
    <col min="11275" max="11275" width="7.28515625" style="64" customWidth="1"/>
    <col min="11276" max="11276" width="11.140625" style="64" bestFit="1" customWidth="1"/>
    <col min="11277" max="11277" width="8.7109375" style="64" customWidth="1"/>
    <col min="11278" max="11278" width="9" style="64" customWidth="1"/>
    <col min="11279" max="11279" width="11.140625" style="64" bestFit="1" customWidth="1"/>
    <col min="11280" max="11520" width="9.140625" style="64"/>
    <col min="11521" max="11521" width="9.42578125" style="64" bestFit="1" customWidth="1"/>
    <col min="11522" max="11522" width="10" style="64" bestFit="1" customWidth="1"/>
    <col min="11523" max="11523" width="9.140625" style="64"/>
    <col min="11524" max="11524" width="11.7109375" style="64" bestFit="1" customWidth="1"/>
    <col min="11525" max="11525" width="9.5703125" style="64" customWidth="1"/>
    <col min="11526" max="11526" width="11.140625" style="64" bestFit="1" customWidth="1"/>
    <col min="11527" max="11527" width="8.140625" style="64" bestFit="1" customWidth="1"/>
    <col min="11528" max="11528" width="8" style="64" customWidth="1"/>
    <col min="11529" max="11529" width="11.140625" style="64" bestFit="1" customWidth="1"/>
    <col min="11530" max="11530" width="9.28515625" style="64" bestFit="1" customWidth="1"/>
    <col min="11531" max="11531" width="7.28515625" style="64" customWidth="1"/>
    <col min="11532" max="11532" width="11.140625" style="64" bestFit="1" customWidth="1"/>
    <col min="11533" max="11533" width="8.7109375" style="64" customWidth="1"/>
    <col min="11534" max="11534" width="9" style="64" customWidth="1"/>
    <col min="11535" max="11535" width="11.140625" style="64" bestFit="1" customWidth="1"/>
    <col min="11536" max="11776" width="9.140625" style="64"/>
    <col min="11777" max="11777" width="9.42578125" style="64" bestFit="1" customWidth="1"/>
    <col min="11778" max="11778" width="10" style="64" bestFit="1" customWidth="1"/>
    <col min="11779" max="11779" width="9.140625" style="64"/>
    <col min="11780" max="11780" width="11.7109375" style="64" bestFit="1" customWidth="1"/>
    <col min="11781" max="11781" width="9.5703125" style="64" customWidth="1"/>
    <col min="11782" max="11782" width="11.140625" style="64" bestFit="1" customWidth="1"/>
    <col min="11783" max="11783" width="8.140625" style="64" bestFit="1" customWidth="1"/>
    <col min="11784" max="11784" width="8" style="64" customWidth="1"/>
    <col min="11785" max="11785" width="11.140625" style="64" bestFit="1" customWidth="1"/>
    <col min="11786" max="11786" width="9.28515625" style="64" bestFit="1" customWidth="1"/>
    <col min="11787" max="11787" width="7.28515625" style="64" customWidth="1"/>
    <col min="11788" max="11788" width="11.140625" style="64" bestFit="1" customWidth="1"/>
    <col min="11789" max="11789" width="8.7109375" style="64" customWidth="1"/>
    <col min="11790" max="11790" width="9" style="64" customWidth="1"/>
    <col min="11791" max="11791" width="11.140625" style="64" bestFit="1" customWidth="1"/>
    <col min="11792" max="12032" width="9.140625" style="64"/>
    <col min="12033" max="12033" width="9.42578125" style="64" bestFit="1" customWidth="1"/>
    <col min="12034" max="12034" width="10" style="64" bestFit="1" customWidth="1"/>
    <col min="12035" max="12035" width="9.140625" style="64"/>
    <col min="12036" max="12036" width="11.7109375" style="64" bestFit="1" customWidth="1"/>
    <col min="12037" max="12037" width="9.5703125" style="64" customWidth="1"/>
    <col min="12038" max="12038" width="11.140625" style="64" bestFit="1" customWidth="1"/>
    <col min="12039" max="12039" width="8.140625" style="64" bestFit="1" customWidth="1"/>
    <col min="12040" max="12040" width="8" style="64" customWidth="1"/>
    <col min="12041" max="12041" width="11.140625" style="64" bestFit="1" customWidth="1"/>
    <col min="12042" max="12042" width="9.28515625" style="64" bestFit="1" customWidth="1"/>
    <col min="12043" max="12043" width="7.28515625" style="64" customWidth="1"/>
    <col min="12044" max="12044" width="11.140625" style="64" bestFit="1" customWidth="1"/>
    <col min="12045" max="12045" width="8.7109375" style="64" customWidth="1"/>
    <col min="12046" max="12046" width="9" style="64" customWidth="1"/>
    <col min="12047" max="12047" width="11.140625" style="64" bestFit="1" customWidth="1"/>
    <col min="12048" max="12288" width="9.140625" style="64"/>
    <col min="12289" max="12289" width="9.42578125" style="64" bestFit="1" customWidth="1"/>
    <col min="12290" max="12290" width="10" style="64" bestFit="1" customWidth="1"/>
    <col min="12291" max="12291" width="9.140625" style="64"/>
    <col min="12292" max="12292" width="11.7109375" style="64" bestFit="1" customWidth="1"/>
    <col min="12293" max="12293" width="9.5703125" style="64" customWidth="1"/>
    <col min="12294" max="12294" width="11.140625" style="64" bestFit="1" customWidth="1"/>
    <col min="12295" max="12295" width="8.140625" style="64" bestFit="1" customWidth="1"/>
    <col min="12296" max="12296" width="8" style="64" customWidth="1"/>
    <col min="12297" max="12297" width="11.140625" style="64" bestFit="1" customWidth="1"/>
    <col min="12298" max="12298" width="9.28515625" style="64" bestFit="1" customWidth="1"/>
    <col min="12299" max="12299" width="7.28515625" style="64" customWidth="1"/>
    <col min="12300" max="12300" width="11.140625" style="64" bestFit="1" customWidth="1"/>
    <col min="12301" max="12301" width="8.7109375" style="64" customWidth="1"/>
    <col min="12302" max="12302" width="9" style="64" customWidth="1"/>
    <col min="12303" max="12303" width="11.140625" style="64" bestFit="1" customWidth="1"/>
    <col min="12304" max="12544" width="9.140625" style="64"/>
    <col min="12545" max="12545" width="9.42578125" style="64" bestFit="1" customWidth="1"/>
    <col min="12546" max="12546" width="10" style="64" bestFit="1" customWidth="1"/>
    <col min="12547" max="12547" width="9.140625" style="64"/>
    <col min="12548" max="12548" width="11.7109375" style="64" bestFit="1" customWidth="1"/>
    <col min="12549" max="12549" width="9.5703125" style="64" customWidth="1"/>
    <col min="12550" max="12550" width="11.140625" style="64" bestFit="1" customWidth="1"/>
    <col min="12551" max="12551" width="8.140625" style="64" bestFit="1" customWidth="1"/>
    <col min="12552" max="12552" width="8" style="64" customWidth="1"/>
    <col min="12553" max="12553" width="11.140625" style="64" bestFit="1" customWidth="1"/>
    <col min="12554" max="12554" width="9.28515625" style="64" bestFit="1" customWidth="1"/>
    <col min="12555" max="12555" width="7.28515625" style="64" customWidth="1"/>
    <col min="12556" max="12556" width="11.140625" style="64" bestFit="1" customWidth="1"/>
    <col min="12557" max="12557" width="8.7109375" style="64" customWidth="1"/>
    <col min="12558" max="12558" width="9" style="64" customWidth="1"/>
    <col min="12559" max="12559" width="11.140625" style="64" bestFit="1" customWidth="1"/>
    <col min="12560" max="12800" width="9.140625" style="64"/>
    <col min="12801" max="12801" width="9.42578125" style="64" bestFit="1" customWidth="1"/>
    <col min="12802" max="12802" width="10" style="64" bestFit="1" customWidth="1"/>
    <col min="12803" max="12803" width="9.140625" style="64"/>
    <col min="12804" max="12804" width="11.7109375" style="64" bestFit="1" customWidth="1"/>
    <col min="12805" max="12805" width="9.5703125" style="64" customWidth="1"/>
    <col min="12806" max="12806" width="11.140625" style="64" bestFit="1" customWidth="1"/>
    <col min="12807" max="12807" width="8.140625" style="64" bestFit="1" customWidth="1"/>
    <col min="12808" max="12808" width="8" style="64" customWidth="1"/>
    <col min="12809" max="12809" width="11.140625" style="64" bestFit="1" customWidth="1"/>
    <col min="12810" max="12810" width="9.28515625" style="64" bestFit="1" customWidth="1"/>
    <col min="12811" max="12811" width="7.28515625" style="64" customWidth="1"/>
    <col min="12812" max="12812" width="11.140625" style="64" bestFit="1" customWidth="1"/>
    <col min="12813" max="12813" width="8.7109375" style="64" customWidth="1"/>
    <col min="12814" max="12814" width="9" style="64" customWidth="1"/>
    <col min="12815" max="12815" width="11.140625" style="64" bestFit="1" customWidth="1"/>
    <col min="12816" max="13056" width="9.140625" style="64"/>
    <col min="13057" max="13057" width="9.42578125" style="64" bestFit="1" customWidth="1"/>
    <col min="13058" max="13058" width="10" style="64" bestFit="1" customWidth="1"/>
    <col min="13059" max="13059" width="9.140625" style="64"/>
    <col min="13060" max="13060" width="11.7109375" style="64" bestFit="1" customWidth="1"/>
    <col min="13061" max="13061" width="9.5703125" style="64" customWidth="1"/>
    <col min="13062" max="13062" width="11.140625" style="64" bestFit="1" customWidth="1"/>
    <col min="13063" max="13063" width="8.140625" style="64" bestFit="1" customWidth="1"/>
    <col min="13064" max="13064" width="8" style="64" customWidth="1"/>
    <col min="13065" max="13065" width="11.140625" style="64" bestFit="1" customWidth="1"/>
    <col min="13066" max="13066" width="9.28515625" style="64" bestFit="1" customWidth="1"/>
    <col min="13067" max="13067" width="7.28515625" style="64" customWidth="1"/>
    <col min="13068" max="13068" width="11.140625" style="64" bestFit="1" customWidth="1"/>
    <col min="13069" max="13069" width="8.7109375" style="64" customWidth="1"/>
    <col min="13070" max="13070" width="9" style="64" customWidth="1"/>
    <col min="13071" max="13071" width="11.140625" style="64" bestFit="1" customWidth="1"/>
    <col min="13072" max="13312" width="9.140625" style="64"/>
    <col min="13313" max="13313" width="9.42578125" style="64" bestFit="1" customWidth="1"/>
    <col min="13314" max="13314" width="10" style="64" bestFit="1" customWidth="1"/>
    <col min="13315" max="13315" width="9.140625" style="64"/>
    <col min="13316" max="13316" width="11.7109375" style="64" bestFit="1" customWidth="1"/>
    <col min="13317" max="13317" width="9.5703125" style="64" customWidth="1"/>
    <col min="13318" max="13318" width="11.140625" style="64" bestFit="1" customWidth="1"/>
    <col min="13319" max="13319" width="8.140625" style="64" bestFit="1" customWidth="1"/>
    <col min="13320" max="13320" width="8" style="64" customWidth="1"/>
    <col min="13321" max="13321" width="11.140625" style="64" bestFit="1" customWidth="1"/>
    <col min="13322" max="13322" width="9.28515625" style="64" bestFit="1" customWidth="1"/>
    <col min="13323" max="13323" width="7.28515625" style="64" customWidth="1"/>
    <col min="13324" max="13324" width="11.140625" style="64" bestFit="1" customWidth="1"/>
    <col min="13325" max="13325" width="8.7109375" style="64" customWidth="1"/>
    <col min="13326" max="13326" width="9" style="64" customWidth="1"/>
    <col min="13327" max="13327" width="11.140625" style="64" bestFit="1" customWidth="1"/>
    <col min="13328" max="13568" width="9.140625" style="64"/>
    <col min="13569" max="13569" width="9.42578125" style="64" bestFit="1" customWidth="1"/>
    <col min="13570" max="13570" width="10" style="64" bestFit="1" customWidth="1"/>
    <col min="13571" max="13571" width="9.140625" style="64"/>
    <col min="13572" max="13572" width="11.7109375" style="64" bestFit="1" customWidth="1"/>
    <col min="13573" max="13573" width="9.5703125" style="64" customWidth="1"/>
    <col min="13574" max="13574" width="11.140625" style="64" bestFit="1" customWidth="1"/>
    <col min="13575" max="13575" width="8.140625" style="64" bestFit="1" customWidth="1"/>
    <col min="13576" max="13576" width="8" style="64" customWidth="1"/>
    <col min="13577" max="13577" width="11.140625" style="64" bestFit="1" customWidth="1"/>
    <col min="13578" max="13578" width="9.28515625" style="64" bestFit="1" customWidth="1"/>
    <col min="13579" max="13579" width="7.28515625" style="64" customWidth="1"/>
    <col min="13580" max="13580" width="11.140625" style="64" bestFit="1" customWidth="1"/>
    <col min="13581" max="13581" width="8.7109375" style="64" customWidth="1"/>
    <col min="13582" max="13582" width="9" style="64" customWidth="1"/>
    <col min="13583" max="13583" width="11.140625" style="64" bestFit="1" customWidth="1"/>
    <col min="13584" max="13824" width="9.140625" style="64"/>
    <col min="13825" max="13825" width="9.42578125" style="64" bestFit="1" customWidth="1"/>
    <col min="13826" max="13826" width="10" style="64" bestFit="1" customWidth="1"/>
    <col min="13827" max="13827" width="9.140625" style="64"/>
    <col min="13828" max="13828" width="11.7109375" style="64" bestFit="1" customWidth="1"/>
    <col min="13829" max="13829" width="9.5703125" style="64" customWidth="1"/>
    <col min="13830" max="13830" width="11.140625" style="64" bestFit="1" customWidth="1"/>
    <col min="13831" max="13831" width="8.140625" style="64" bestFit="1" customWidth="1"/>
    <col min="13832" max="13832" width="8" style="64" customWidth="1"/>
    <col min="13833" max="13833" width="11.140625" style="64" bestFit="1" customWidth="1"/>
    <col min="13834" max="13834" width="9.28515625" style="64" bestFit="1" customWidth="1"/>
    <col min="13835" max="13835" width="7.28515625" style="64" customWidth="1"/>
    <col min="13836" max="13836" width="11.140625" style="64" bestFit="1" customWidth="1"/>
    <col min="13837" max="13837" width="8.7109375" style="64" customWidth="1"/>
    <col min="13838" max="13838" width="9" style="64" customWidth="1"/>
    <col min="13839" max="13839" width="11.140625" style="64" bestFit="1" customWidth="1"/>
    <col min="13840" max="14080" width="9.140625" style="64"/>
    <col min="14081" max="14081" width="9.42578125" style="64" bestFit="1" customWidth="1"/>
    <col min="14082" max="14082" width="10" style="64" bestFit="1" customWidth="1"/>
    <col min="14083" max="14083" width="9.140625" style="64"/>
    <col min="14084" max="14084" width="11.7109375" style="64" bestFit="1" customWidth="1"/>
    <col min="14085" max="14085" width="9.5703125" style="64" customWidth="1"/>
    <col min="14086" max="14086" width="11.140625" style="64" bestFit="1" customWidth="1"/>
    <col min="14087" max="14087" width="8.140625" style="64" bestFit="1" customWidth="1"/>
    <col min="14088" max="14088" width="8" style="64" customWidth="1"/>
    <col min="14089" max="14089" width="11.140625" style="64" bestFit="1" customWidth="1"/>
    <col min="14090" max="14090" width="9.28515625" style="64" bestFit="1" customWidth="1"/>
    <col min="14091" max="14091" width="7.28515625" style="64" customWidth="1"/>
    <col min="14092" max="14092" width="11.140625" style="64" bestFit="1" customWidth="1"/>
    <col min="14093" max="14093" width="8.7109375" style="64" customWidth="1"/>
    <col min="14094" max="14094" width="9" style="64" customWidth="1"/>
    <col min="14095" max="14095" width="11.140625" style="64" bestFit="1" customWidth="1"/>
    <col min="14096" max="14336" width="9.140625" style="64"/>
    <col min="14337" max="14337" width="9.42578125" style="64" bestFit="1" customWidth="1"/>
    <col min="14338" max="14338" width="10" style="64" bestFit="1" customWidth="1"/>
    <col min="14339" max="14339" width="9.140625" style="64"/>
    <col min="14340" max="14340" width="11.7109375" style="64" bestFit="1" customWidth="1"/>
    <col min="14341" max="14341" width="9.5703125" style="64" customWidth="1"/>
    <col min="14342" max="14342" width="11.140625" style="64" bestFit="1" customWidth="1"/>
    <col min="14343" max="14343" width="8.140625" style="64" bestFit="1" customWidth="1"/>
    <col min="14344" max="14344" width="8" style="64" customWidth="1"/>
    <col min="14345" max="14345" width="11.140625" style="64" bestFit="1" customWidth="1"/>
    <col min="14346" max="14346" width="9.28515625" style="64" bestFit="1" customWidth="1"/>
    <col min="14347" max="14347" width="7.28515625" style="64" customWidth="1"/>
    <col min="14348" max="14348" width="11.140625" style="64" bestFit="1" customWidth="1"/>
    <col min="14349" max="14349" width="8.7109375" style="64" customWidth="1"/>
    <col min="14350" max="14350" width="9" style="64" customWidth="1"/>
    <col min="14351" max="14351" width="11.140625" style="64" bestFit="1" customWidth="1"/>
    <col min="14352" max="14592" width="9.140625" style="64"/>
    <col min="14593" max="14593" width="9.42578125" style="64" bestFit="1" customWidth="1"/>
    <col min="14594" max="14594" width="10" style="64" bestFit="1" customWidth="1"/>
    <col min="14595" max="14595" width="9.140625" style="64"/>
    <col min="14596" max="14596" width="11.7109375" style="64" bestFit="1" customWidth="1"/>
    <col min="14597" max="14597" width="9.5703125" style="64" customWidth="1"/>
    <col min="14598" max="14598" width="11.140625" style="64" bestFit="1" customWidth="1"/>
    <col min="14599" max="14599" width="8.140625" style="64" bestFit="1" customWidth="1"/>
    <col min="14600" max="14600" width="8" style="64" customWidth="1"/>
    <col min="14601" max="14601" width="11.140625" style="64" bestFit="1" customWidth="1"/>
    <col min="14602" max="14602" width="9.28515625" style="64" bestFit="1" customWidth="1"/>
    <col min="14603" max="14603" width="7.28515625" style="64" customWidth="1"/>
    <col min="14604" max="14604" width="11.140625" style="64" bestFit="1" customWidth="1"/>
    <col min="14605" max="14605" width="8.7109375" style="64" customWidth="1"/>
    <col min="14606" max="14606" width="9" style="64" customWidth="1"/>
    <col min="14607" max="14607" width="11.140625" style="64" bestFit="1" customWidth="1"/>
    <col min="14608" max="14848" width="9.140625" style="64"/>
    <col min="14849" max="14849" width="9.42578125" style="64" bestFit="1" customWidth="1"/>
    <col min="14850" max="14850" width="10" style="64" bestFit="1" customWidth="1"/>
    <col min="14851" max="14851" width="9.140625" style="64"/>
    <col min="14852" max="14852" width="11.7109375" style="64" bestFit="1" customWidth="1"/>
    <col min="14853" max="14853" width="9.5703125" style="64" customWidth="1"/>
    <col min="14854" max="14854" width="11.140625" style="64" bestFit="1" customWidth="1"/>
    <col min="14855" max="14855" width="8.140625" style="64" bestFit="1" customWidth="1"/>
    <col min="14856" max="14856" width="8" style="64" customWidth="1"/>
    <col min="14857" max="14857" width="11.140625" style="64" bestFit="1" customWidth="1"/>
    <col min="14858" max="14858" width="9.28515625" style="64" bestFit="1" customWidth="1"/>
    <col min="14859" max="14859" width="7.28515625" style="64" customWidth="1"/>
    <col min="14860" max="14860" width="11.140625" style="64" bestFit="1" customWidth="1"/>
    <col min="14861" max="14861" width="8.7109375" style="64" customWidth="1"/>
    <col min="14862" max="14862" width="9" style="64" customWidth="1"/>
    <col min="14863" max="14863" width="11.140625" style="64" bestFit="1" customWidth="1"/>
    <col min="14864" max="15104" width="9.140625" style="64"/>
    <col min="15105" max="15105" width="9.42578125" style="64" bestFit="1" customWidth="1"/>
    <col min="15106" max="15106" width="10" style="64" bestFit="1" customWidth="1"/>
    <col min="15107" max="15107" width="9.140625" style="64"/>
    <col min="15108" max="15108" width="11.7109375" style="64" bestFit="1" customWidth="1"/>
    <col min="15109" max="15109" width="9.5703125" style="64" customWidth="1"/>
    <col min="15110" max="15110" width="11.140625" style="64" bestFit="1" customWidth="1"/>
    <col min="15111" max="15111" width="8.140625" style="64" bestFit="1" customWidth="1"/>
    <col min="15112" max="15112" width="8" style="64" customWidth="1"/>
    <col min="15113" max="15113" width="11.140625" style="64" bestFit="1" customWidth="1"/>
    <col min="15114" max="15114" width="9.28515625" style="64" bestFit="1" customWidth="1"/>
    <col min="15115" max="15115" width="7.28515625" style="64" customWidth="1"/>
    <col min="15116" max="15116" width="11.140625" style="64" bestFit="1" customWidth="1"/>
    <col min="15117" max="15117" width="8.7109375" style="64" customWidth="1"/>
    <col min="15118" max="15118" width="9" style="64" customWidth="1"/>
    <col min="15119" max="15119" width="11.140625" style="64" bestFit="1" customWidth="1"/>
    <col min="15120" max="15360" width="9.140625" style="64"/>
    <col min="15361" max="15361" width="9.42578125" style="64" bestFit="1" customWidth="1"/>
    <col min="15362" max="15362" width="10" style="64" bestFit="1" customWidth="1"/>
    <col min="15363" max="15363" width="9.140625" style="64"/>
    <col min="15364" max="15364" width="11.7109375" style="64" bestFit="1" customWidth="1"/>
    <col min="15365" max="15365" width="9.5703125" style="64" customWidth="1"/>
    <col min="15366" max="15366" width="11.140625" style="64" bestFit="1" customWidth="1"/>
    <col min="15367" max="15367" width="8.140625" style="64" bestFit="1" customWidth="1"/>
    <col min="15368" max="15368" width="8" style="64" customWidth="1"/>
    <col min="15369" max="15369" width="11.140625" style="64" bestFit="1" customWidth="1"/>
    <col min="15370" max="15370" width="9.28515625" style="64" bestFit="1" customWidth="1"/>
    <col min="15371" max="15371" width="7.28515625" style="64" customWidth="1"/>
    <col min="15372" max="15372" width="11.140625" style="64" bestFit="1" customWidth="1"/>
    <col min="15373" max="15373" width="8.7109375" style="64" customWidth="1"/>
    <col min="15374" max="15374" width="9" style="64" customWidth="1"/>
    <col min="15375" max="15375" width="11.140625" style="64" bestFit="1" customWidth="1"/>
    <col min="15376" max="15616" width="9.140625" style="64"/>
    <col min="15617" max="15617" width="9.42578125" style="64" bestFit="1" customWidth="1"/>
    <col min="15618" max="15618" width="10" style="64" bestFit="1" customWidth="1"/>
    <col min="15619" max="15619" width="9.140625" style="64"/>
    <col min="15620" max="15620" width="11.7109375" style="64" bestFit="1" customWidth="1"/>
    <col min="15621" max="15621" width="9.5703125" style="64" customWidth="1"/>
    <col min="15622" max="15622" width="11.140625" style="64" bestFit="1" customWidth="1"/>
    <col min="15623" max="15623" width="8.140625" style="64" bestFit="1" customWidth="1"/>
    <col min="15624" max="15624" width="8" style="64" customWidth="1"/>
    <col min="15625" max="15625" width="11.140625" style="64" bestFit="1" customWidth="1"/>
    <col min="15626" max="15626" width="9.28515625" style="64" bestFit="1" customWidth="1"/>
    <col min="15627" max="15627" width="7.28515625" style="64" customWidth="1"/>
    <col min="15628" max="15628" width="11.140625" style="64" bestFit="1" customWidth="1"/>
    <col min="15629" max="15629" width="8.7109375" style="64" customWidth="1"/>
    <col min="15630" max="15630" width="9" style="64" customWidth="1"/>
    <col min="15631" max="15631" width="11.140625" style="64" bestFit="1" customWidth="1"/>
    <col min="15632" max="15872" width="9.140625" style="64"/>
    <col min="15873" max="15873" width="9.42578125" style="64" bestFit="1" customWidth="1"/>
    <col min="15874" max="15874" width="10" style="64" bestFit="1" customWidth="1"/>
    <col min="15875" max="15875" width="9.140625" style="64"/>
    <col min="15876" max="15876" width="11.7109375" style="64" bestFit="1" customWidth="1"/>
    <col min="15877" max="15877" width="9.5703125" style="64" customWidth="1"/>
    <col min="15878" max="15878" width="11.140625" style="64" bestFit="1" customWidth="1"/>
    <col min="15879" max="15879" width="8.140625" style="64" bestFit="1" customWidth="1"/>
    <col min="15880" max="15880" width="8" style="64" customWidth="1"/>
    <col min="15881" max="15881" width="11.140625" style="64" bestFit="1" customWidth="1"/>
    <col min="15882" max="15882" width="9.28515625" style="64" bestFit="1" customWidth="1"/>
    <col min="15883" max="15883" width="7.28515625" style="64" customWidth="1"/>
    <col min="15884" max="15884" width="11.140625" style="64" bestFit="1" customWidth="1"/>
    <col min="15885" max="15885" width="8.7109375" style="64" customWidth="1"/>
    <col min="15886" max="15886" width="9" style="64" customWidth="1"/>
    <col min="15887" max="15887" width="11.140625" style="64" bestFit="1" customWidth="1"/>
    <col min="15888" max="16128" width="9.140625" style="64"/>
    <col min="16129" max="16129" width="9.42578125" style="64" bestFit="1" customWidth="1"/>
    <col min="16130" max="16130" width="10" style="64" bestFit="1" customWidth="1"/>
    <col min="16131" max="16131" width="9.140625" style="64"/>
    <col min="16132" max="16132" width="11.7109375" style="64" bestFit="1" customWidth="1"/>
    <col min="16133" max="16133" width="9.5703125" style="64" customWidth="1"/>
    <col min="16134" max="16134" width="11.140625" style="64" bestFit="1" customWidth="1"/>
    <col min="16135" max="16135" width="8.140625" style="64" bestFit="1" customWidth="1"/>
    <col min="16136" max="16136" width="8" style="64" customWidth="1"/>
    <col min="16137" max="16137" width="11.140625" style="64" bestFit="1" customWidth="1"/>
    <col min="16138" max="16138" width="9.28515625" style="64" bestFit="1" customWidth="1"/>
    <col min="16139" max="16139" width="7.28515625" style="64" customWidth="1"/>
    <col min="16140" max="16140" width="11.140625" style="64" bestFit="1" customWidth="1"/>
    <col min="16141" max="16141" width="8.7109375" style="64" customWidth="1"/>
    <col min="16142" max="16142" width="9" style="64" customWidth="1"/>
    <col min="16143" max="16143" width="11.140625" style="64" bestFit="1" customWidth="1"/>
    <col min="16144" max="16384" width="9.140625" style="64"/>
  </cols>
  <sheetData>
    <row r="1" spans="1:15">
      <c r="A1" s="109" t="s">
        <v>140</v>
      </c>
      <c r="B1" s="109"/>
      <c r="C1" s="109"/>
      <c r="D1" s="110" t="s">
        <v>141</v>
      </c>
      <c r="E1" s="110"/>
      <c r="F1" s="110"/>
      <c r="G1" s="111" t="s">
        <v>142</v>
      </c>
      <c r="H1" s="111"/>
      <c r="I1" s="111"/>
      <c r="J1" s="112" t="s">
        <v>143</v>
      </c>
      <c r="K1" s="112"/>
      <c r="L1" s="112"/>
      <c r="M1" s="113" t="s">
        <v>144</v>
      </c>
      <c r="N1" s="113"/>
      <c r="O1" s="113"/>
    </row>
    <row r="2" spans="1:15">
      <c r="A2" s="64" t="s">
        <v>508</v>
      </c>
      <c r="B2" s="65">
        <v>5</v>
      </c>
      <c r="C2" s="2" t="s">
        <v>547</v>
      </c>
      <c r="D2" s="66" t="s">
        <v>378</v>
      </c>
      <c r="E2" s="67">
        <v>5</v>
      </c>
      <c r="F2" s="68" t="s">
        <v>146</v>
      </c>
      <c r="G2" s="69" t="s">
        <v>379</v>
      </c>
      <c r="H2" s="70">
        <v>2.5</v>
      </c>
      <c r="I2" s="66" t="s">
        <v>148</v>
      </c>
      <c r="J2" s="69" t="s">
        <v>380</v>
      </c>
      <c r="K2" s="70">
        <v>2.5</v>
      </c>
      <c r="L2" s="66" t="s">
        <v>148</v>
      </c>
      <c r="M2" s="69" t="s">
        <v>381</v>
      </c>
      <c r="N2" s="70">
        <v>2.5</v>
      </c>
      <c r="O2" s="66" t="s">
        <v>148</v>
      </c>
    </row>
    <row r="3" spans="1:15">
      <c r="A3" s="71" t="s">
        <v>382</v>
      </c>
      <c r="B3" s="72">
        <v>0.25</v>
      </c>
      <c r="C3" s="2" t="s">
        <v>548</v>
      </c>
      <c r="D3" s="66" t="s">
        <v>383</v>
      </c>
      <c r="E3" s="67">
        <v>15</v>
      </c>
      <c r="F3" s="68" t="s">
        <v>146</v>
      </c>
      <c r="G3" s="73" t="s">
        <v>384</v>
      </c>
      <c r="H3" s="67">
        <v>20</v>
      </c>
      <c r="I3" s="73" t="s">
        <v>146</v>
      </c>
      <c r="J3" s="73" t="s">
        <v>385</v>
      </c>
      <c r="K3" s="67">
        <v>20</v>
      </c>
      <c r="L3" s="73" t="s">
        <v>146</v>
      </c>
      <c r="M3" s="73" t="s">
        <v>386</v>
      </c>
      <c r="N3" s="67">
        <v>20</v>
      </c>
      <c r="O3" s="73" t="s">
        <v>146</v>
      </c>
    </row>
    <row r="4" spans="1:15">
      <c r="A4" s="74" t="s">
        <v>391</v>
      </c>
      <c r="B4" s="72">
        <v>2</v>
      </c>
      <c r="C4" s="2" t="s">
        <v>532</v>
      </c>
      <c r="D4" s="66" t="s">
        <v>387</v>
      </c>
      <c r="E4" s="81">
        <f>SUM(E2:E3)</f>
        <v>20</v>
      </c>
      <c r="F4" s="68" t="s">
        <v>146</v>
      </c>
      <c r="G4" s="73" t="s">
        <v>388</v>
      </c>
      <c r="H4" s="67">
        <v>55</v>
      </c>
      <c r="I4" s="73" t="s">
        <v>158</v>
      </c>
      <c r="J4" s="73" t="s">
        <v>389</v>
      </c>
      <c r="K4" s="67">
        <v>55</v>
      </c>
      <c r="L4" s="73" t="s">
        <v>158</v>
      </c>
      <c r="M4" s="73" t="s">
        <v>390</v>
      </c>
      <c r="N4" s="67">
        <v>55</v>
      </c>
      <c r="O4" s="73" t="s">
        <v>158</v>
      </c>
    </row>
    <row r="5" spans="1:15">
      <c r="A5" s="74" t="s">
        <v>396</v>
      </c>
      <c r="B5" s="72">
        <v>2</v>
      </c>
      <c r="C5" s="2" t="s">
        <v>532</v>
      </c>
      <c r="D5" s="75" t="s">
        <v>392</v>
      </c>
      <c r="E5" s="67">
        <v>55</v>
      </c>
      <c r="F5" s="68" t="s">
        <v>163</v>
      </c>
      <c r="G5" s="73" t="s">
        <v>393</v>
      </c>
      <c r="H5" s="67">
        <v>5</v>
      </c>
      <c r="I5" s="73" t="s">
        <v>165</v>
      </c>
      <c r="J5" s="73" t="s">
        <v>394</v>
      </c>
      <c r="K5" s="67">
        <v>5</v>
      </c>
      <c r="L5" s="73" t="s">
        <v>165</v>
      </c>
      <c r="M5" s="73" t="s">
        <v>395</v>
      </c>
      <c r="N5" s="67">
        <v>5</v>
      </c>
      <c r="O5" s="73" t="s">
        <v>165</v>
      </c>
    </row>
    <row r="6" spans="1:15">
      <c r="A6" s="74" t="s">
        <v>401</v>
      </c>
      <c r="B6" s="72">
        <v>0.7</v>
      </c>
      <c r="C6" s="2" t="s">
        <v>532</v>
      </c>
      <c r="D6" s="75" t="s">
        <v>397</v>
      </c>
      <c r="E6" s="67">
        <v>55</v>
      </c>
      <c r="F6" s="68" t="s">
        <v>163</v>
      </c>
      <c r="G6" s="69" t="s">
        <v>398</v>
      </c>
      <c r="H6" s="70">
        <v>5</v>
      </c>
      <c r="I6" s="69" t="s">
        <v>148</v>
      </c>
      <c r="J6" s="69" t="s">
        <v>399</v>
      </c>
      <c r="K6" s="70">
        <v>5</v>
      </c>
      <c r="L6" s="69" t="s">
        <v>148</v>
      </c>
      <c r="M6" s="69" t="s">
        <v>400</v>
      </c>
      <c r="N6" s="70">
        <v>5</v>
      </c>
      <c r="O6" s="69" t="s">
        <v>148</v>
      </c>
    </row>
    <row r="7" spans="1:15">
      <c r="A7" s="74" t="s">
        <v>406</v>
      </c>
      <c r="B7" s="72">
        <v>0.7</v>
      </c>
      <c r="C7" s="2" t="s">
        <v>532</v>
      </c>
      <c r="D7" s="76" t="s">
        <v>402</v>
      </c>
      <c r="E7" s="67">
        <v>55</v>
      </c>
      <c r="F7" s="68" t="s">
        <v>163</v>
      </c>
      <c r="G7" s="69" t="s">
        <v>403</v>
      </c>
      <c r="H7" s="70">
        <v>55</v>
      </c>
      <c r="I7" s="69" t="s">
        <v>176</v>
      </c>
      <c r="J7" s="69" t="s">
        <v>404</v>
      </c>
      <c r="K7" s="70">
        <v>55</v>
      </c>
      <c r="L7" s="69" t="s">
        <v>176</v>
      </c>
      <c r="M7" s="69" t="s">
        <v>405</v>
      </c>
      <c r="N7" s="70">
        <v>55</v>
      </c>
      <c r="O7" s="69" t="s">
        <v>176</v>
      </c>
    </row>
    <row r="8" spans="1:15">
      <c r="A8" s="77" t="s">
        <v>411</v>
      </c>
      <c r="B8" s="72">
        <v>2</v>
      </c>
      <c r="C8" s="2" t="s">
        <v>532</v>
      </c>
      <c r="D8" s="66" t="s">
        <v>407</v>
      </c>
      <c r="E8" s="70">
        <v>5</v>
      </c>
      <c r="F8" s="69" t="s">
        <v>181</v>
      </c>
      <c r="G8" s="69" t="s">
        <v>408</v>
      </c>
      <c r="H8" s="70">
        <v>5</v>
      </c>
      <c r="I8" s="69" t="s">
        <v>181</v>
      </c>
      <c r="J8" s="69" t="s">
        <v>409</v>
      </c>
      <c r="K8" s="70">
        <v>5</v>
      </c>
      <c r="L8" s="69" t="s">
        <v>181</v>
      </c>
      <c r="M8" s="69" t="s">
        <v>410</v>
      </c>
      <c r="N8" s="70">
        <v>5</v>
      </c>
      <c r="O8" s="69" t="s">
        <v>181</v>
      </c>
    </row>
    <row r="9" spans="1:15">
      <c r="A9" s="77" t="s">
        <v>416</v>
      </c>
      <c r="B9" s="72">
        <v>0.4</v>
      </c>
      <c r="C9" s="2" t="s">
        <v>532</v>
      </c>
      <c r="D9" s="66" t="s">
        <v>412</v>
      </c>
      <c r="E9" s="70">
        <v>5</v>
      </c>
      <c r="F9" s="69" t="s">
        <v>181</v>
      </c>
      <c r="G9" s="69" t="s">
        <v>413</v>
      </c>
      <c r="H9" s="79">
        <v>1</v>
      </c>
      <c r="I9" s="2" t="s">
        <v>146</v>
      </c>
      <c r="J9" s="69" t="s">
        <v>414</v>
      </c>
      <c r="K9" s="79">
        <v>1</v>
      </c>
      <c r="L9" s="2" t="s">
        <v>146</v>
      </c>
      <c r="M9" s="69" t="s">
        <v>415</v>
      </c>
      <c r="N9" s="79">
        <v>1</v>
      </c>
      <c r="O9" s="2" t="s">
        <v>146</v>
      </c>
    </row>
    <row r="10" spans="1:15">
      <c r="A10" s="77" t="s">
        <v>421</v>
      </c>
      <c r="B10" s="78">
        <v>666666666.66666603</v>
      </c>
      <c r="C10" s="2" t="s">
        <v>549</v>
      </c>
      <c r="D10" s="66" t="s">
        <v>417</v>
      </c>
      <c r="E10" s="67">
        <v>5</v>
      </c>
      <c r="F10" s="73" t="s">
        <v>192</v>
      </c>
      <c r="G10" s="66" t="s">
        <v>418</v>
      </c>
      <c r="H10" s="79">
        <f>(st_FTSS_h*st_ET_w*st_SE*st_SA_w*st_FQ_w)</f>
        <v>673.74999999999989</v>
      </c>
      <c r="I10" s="2" t="s">
        <v>552</v>
      </c>
      <c r="J10" s="66" t="s">
        <v>419</v>
      </c>
      <c r="K10" s="79">
        <f>(st_FTSS_h*st_ET_ow*st_SE*st_SA_ow*st_FQ_ow)</f>
        <v>673.74999999999989</v>
      </c>
      <c r="L10" s="2" t="s">
        <v>552</v>
      </c>
      <c r="M10" s="66" t="s">
        <v>420</v>
      </c>
      <c r="N10" s="79">
        <f>(st_FTSS_h*st_ET_iw*st_SE*st_SA_iw*st_FQ_iw)</f>
        <v>673.74999999999989</v>
      </c>
      <c r="O10" s="2" t="s">
        <v>552</v>
      </c>
    </row>
    <row r="11" spans="1:15">
      <c r="D11" s="66" t="s">
        <v>422</v>
      </c>
      <c r="E11" s="67">
        <v>10</v>
      </c>
      <c r="F11" s="73" t="s">
        <v>192</v>
      </c>
      <c r="G11" s="66" t="s">
        <v>433</v>
      </c>
      <c r="H11" s="80">
        <f>(1-EXP(-st_k*st_t_com))/(st_k*st_t_com)</f>
        <v>0.88479686771438049</v>
      </c>
      <c r="I11" s="66"/>
      <c r="J11" s="66" t="s">
        <v>434</v>
      </c>
      <c r="K11" s="80">
        <f>(1-EXP(-st_k*st_t_out))/(st_k*st_t_out)</f>
        <v>0.88479686771438049</v>
      </c>
      <c r="L11" s="66"/>
      <c r="M11" s="66" t="s">
        <v>435</v>
      </c>
      <c r="N11" s="80">
        <f>(1-EXP(-st_k*st_t_ind))/(st_k*st_t_ind)</f>
        <v>0.88479686771438049</v>
      </c>
      <c r="O11" s="66"/>
    </row>
    <row r="12" spans="1:15">
      <c r="D12" s="75" t="s">
        <v>423</v>
      </c>
      <c r="E12" s="70">
        <v>5</v>
      </c>
      <c r="F12" s="69" t="s">
        <v>196</v>
      </c>
      <c r="G12" s="66"/>
      <c r="H12" s="66"/>
      <c r="I12" s="66"/>
      <c r="J12" s="66"/>
      <c r="K12" s="66"/>
      <c r="L12" s="66"/>
      <c r="M12" s="66"/>
      <c r="N12" s="66"/>
      <c r="O12" s="66"/>
    </row>
    <row r="13" spans="1:15">
      <c r="D13" s="75" t="s">
        <v>424</v>
      </c>
      <c r="E13" s="70">
        <v>5</v>
      </c>
      <c r="F13" s="69" t="s">
        <v>196</v>
      </c>
      <c r="G13" s="66"/>
      <c r="H13" s="66"/>
      <c r="I13" s="66"/>
      <c r="J13" s="66"/>
      <c r="K13" s="66"/>
      <c r="L13" s="66"/>
      <c r="M13" s="66"/>
      <c r="N13" s="66"/>
      <c r="O13" s="66"/>
    </row>
    <row r="14" spans="1:15">
      <c r="D14" s="66" t="s">
        <v>425</v>
      </c>
      <c r="E14" s="70">
        <v>5</v>
      </c>
      <c r="F14" s="69" t="s">
        <v>196</v>
      </c>
      <c r="G14" s="66"/>
      <c r="H14" s="66"/>
      <c r="I14" s="66"/>
      <c r="J14" s="66"/>
      <c r="K14" s="66"/>
      <c r="L14" s="66"/>
      <c r="M14" s="66"/>
      <c r="N14" s="66"/>
      <c r="O14" s="66"/>
    </row>
    <row r="15" spans="1:15">
      <c r="D15" s="66" t="s">
        <v>426</v>
      </c>
      <c r="E15" s="70">
        <v>10</v>
      </c>
      <c r="F15" s="69" t="s">
        <v>196</v>
      </c>
      <c r="G15" s="66"/>
      <c r="H15" s="66"/>
      <c r="I15" s="66"/>
      <c r="J15" s="66"/>
      <c r="K15" s="66"/>
      <c r="L15" s="66"/>
      <c r="M15" s="66"/>
      <c r="N15" s="66"/>
      <c r="O15" s="66"/>
    </row>
    <row r="16" spans="1:15">
      <c r="D16" s="66" t="s">
        <v>427</v>
      </c>
      <c r="E16" s="70">
        <v>55</v>
      </c>
      <c r="F16" s="69" t="s">
        <v>176</v>
      </c>
      <c r="G16" s="66"/>
      <c r="H16" s="66"/>
      <c r="I16" s="66"/>
      <c r="J16" s="66"/>
      <c r="K16" s="66"/>
      <c r="L16" s="66"/>
      <c r="M16" s="66"/>
      <c r="N16" s="66"/>
      <c r="O16" s="66"/>
    </row>
    <row r="17" spans="4:15">
      <c r="D17" s="66" t="s">
        <v>428</v>
      </c>
      <c r="E17" s="70">
        <v>55</v>
      </c>
      <c r="F17" s="69" t="s">
        <v>176</v>
      </c>
      <c r="G17" s="66"/>
      <c r="H17" s="66"/>
      <c r="I17" s="66"/>
      <c r="J17" s="66"/>
      <c r="K17" s="66"/>
      <c r="L17" s="66"/>
      <c r="M17" s="66"/>
      <c r="N17" s="66"/>
      <c r="O17" s="66"/>
    </row>
    <row r="18" spans="4:15">
      <c r="D18" s="66" t="s">
        <v>509</v>
      </c>
      <c r="E18" s="79">
        <f>st_ED_res_c/st_ED_res</f>
        <v>0.25</v>
      </c>
      <c r="F18" s="2" t="s">
        <v>531</v>
      </c>
      <c r="G18" s="66"/>
      <c r="H18" s="66"/>
      <c r="I18" s="66"/>
      <c r="J18" s="66"/>
      <c r="K18" s="66"/>
      <c r="L18" s="66"/>
      <c r="M18" s="66"/>
      <c r="N18" s="66"/>
      <c r="O18" s="66"/>
    </row>
    <row r="19" spans="4:15">
      <c r="D19" s="66" t="s">
        <v>510</v>
      </c>
      <c r="E19" s="79">
        <f>st_ED_res_a/st_ED_res</f>
        <v>0.75</v>
      </c>
      <c r="F19" s="2" t="s">
        <v>531</v>
      </c>
      <c r="G19" s="66"/>
      <c r="H19" s="66"/>
      <c r="I19" s="66"/>
      <c r="J19" s="66"/>
      <c r="K19" s="66"/>
      <c r="L19" s="66"/>
      <c r="M19" s="66"/>
      <c r="N19" s="66"/>
      <c r="O19" s="66"/>
    </row>
    <row r="20" spans="4:15">
      <c r="D20" s="66" t="s">
        <v>429</v>
      </c>
      <c r="E20" s="79">
        <v>1</v>
      </c>
      <c r="F20" s="2" t="s">
        <v>146</v>
      </c>
      <c r="G20" s="66"/>
      <c r="H20" s="66"/>
      <c r="I20" s="66"/>
      <c r="J20" s="66"/>
      <c r="K20" s="66"/>
      <c r="L20" s="66"/>
      <c r="M20" s="66"/>
      <c r="N20" s="66"/>
      <c r="O20" s="66"/>
    </row>
    <row r="21" spans="4:15">
      <c r="D21" s="66" t="s">
        <v>430</v>
      </c>
      <c r="E21" s="79">
        <f>((st_FTSS_h*st_ET_res_c_h*st_EF_res_c*st_SE*st_AAFres_c*st_SA_res_c*st_FQ_res_c)+(st_FTSS_h*st_ET_res_a_h*st_EF_res_a*st_SE*st_AAFres_a*st_SA_res_a*st_FQ_res_a))</f>
        <v>37056.25</v>
      </c>
      <c r="F21" s="2" t="s">
        <v>550</v>
      </c>
    </row>
    <row r="22" spans="4:15">
      <c r="D22" s="66" t="s">
        <v>431</v>
      </c>
      <c r="E22" s="79">
        <f>((st_IRA_res_c*st_EF_res_c*st_AAFres_c)+(st_IRA_res_a*st_EF_res_a*st_AAFres_a))</f>
        <v>481.25</v>
      </c>
      <c r="F22" s="2" t="s">
        <v>551</v>
      </c>
    </row>
    <row r="23" spans="4:15">
      <c r="D23" s="66" t="s">
        <v>432</v>
      </c>
      <c r="E23" s="80">
        <f>(1-EXP(-st_k*st_t_res))/(st_k*st_t_res)</f>
        <v>0.88479686771438049</v>
      </c>
    </row>
  </sheetData>
  <sheetProtection algorithmName="SHA-512" hashValue="vbvTf4DyWTJ9gvGfJZ3iAtjWVEtPButn3yPEXXNVuypouCVVT1w70gibmju7o8s/q/EkdLce7A2kW0a0d4gKcQ==" saltValue="V3gVpk8RPwlXFNNqjiLHmQ==" spinCount="100000" sheet="1" objects="1" scenarios="1"/>
  <mergeCells count="5">
    <mergeCell ref="A1:C1"/>
    <mergeCell ref="D1:F1"/>
    <mergeCell ref="G1:I1"/>
    <mergeCell ref="J1:L1"/>
    <mergeCell ref="M1:O1"/>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9" tint="-0.499984740745262"/>
  </sheetPr>
  <dimension ref="A1:H134"/>
  <sheetViews>
    <sheetView workbookViewId="0">
      <pane xSplit="2" ySplit="1" topLeftCell="C2" activePane="bottomRight" state="frozen"/>
      <selection activeCell="C2" sqref="C2"/>
      <selection pane="topRight" activeCell="C2" sqref="C2"/>
      <selection pane="bottomLeft" activeCell="C2" sqref="C2"/>
      <selection pane="bottomRight" activeCell="H27" sqref="H27"/>
    </sheetView>
  </sheetViews>
  <sheetFormatPr defaultRowHeight="15"/>
  <cols>
    <col min="1" max="1" width="12.5703125" style="2" bestFit="1" customWidth="1"/>
    <col min="2" max="2" width="8" style="2" bestFit="1" customWidth="1"/>
    <col min="3" max="3" width="14.5703125" style="2" bestFit="1" customWidth="1"/>
    <col min="4" max="4" width="17.5703125" style="2" bestFit="1" customWidth="1"/>
    <col min="5" max="5" width="17.42578125" style="2" bestFit="1" customWidth="1"/>
    <col min="6" max="6" width="14.7109375" style="2" bestFit="1" customWidth="1"/>
    <col min="7" max="7" width="16.140625" style="2" bestFit="1" customWidth="1"/>
    <col min="8" max="8" width="16.28515625" style="2" bestFit="1" customWidth="1"/>
    <col min="9" max="245" width="9.140625" style="2"/>
    <col min="246" max="246" width="15.42578125" style="2" bestFit="1" customWidth="1"/>
    <col min="247" max="247" width="11.140625" style="2" bestFit="1" customWidth="1"/>
    <col min="248" max="248" width="14.5703125" style="2" bestFit="1" customWidth="1"/>
    <col min="249" max="249" width="17.42578125" style="2" bestFit="1" customWidth="1"/>
    <col min="250" max="250" width="17.5703125" style="2" bestFit="1" customWidth="1"/>
    <col min="251" max="251" width="14.7109375" style="2" bestFit="1" customWidth="1"/>
    <col min="252" max="252" width="14.42578125" style="2" bestFit="1" customWidth="1"/>
    <col min="253" max="253" width="12.140625" style="2" bestFit="1" customWidth="1"/>
    <col min="254" max="254" width="12.42578125" style="2" bestFit="1" customWidth="1"/>
    <col min="255" max="256" width="13.85546875" style="2" bestFit="1" customWidth="1"/>
    <col min="257" max="257" width="14.85546875" style="2" bestFit="1" customWidth="1"/>
    <col min="258" max="258" width="12.140625" style="2" bestFit="1" customWidth="1"/>
    <col min="259" max="259" width="12.42578125" style="2" bestFit="1" customWidth="1"/>
    <col min="260" max="261" width="13.85546875" style="2" bestFit="1" customWidth="1"/>
    <col min="262" max="262" width="14.85546875" style="2" bestFit="1" customWidth="1"/>
    <col min="263" max="501" width="9.140625" style="2"/>
    <col min="502" max="502" width="15.42578125" style="2" bestFit="1" customWidth="1"/>
    <col min="503" max="503" width="11.140625" style="2" bestFit="1" customWidth="1"/>
    <col min="504" max="504" width="14.5703125" style="2" bestFit="1" customWidth="1"/>
    <col min="505" max="505" width="17.42578125" style="2" bestFit="1" customWidth="1"/>
    <col min="506" max="506" width="17.5703125" style="2" bestFit="1" customWidth="1"/>
    <col min="507" max="507" width="14.7109375" style="2" bestFit="1" customWidth="1"/>
    <col min="508" max="508" width="14.42578125" style="2" bestFit="1" customWidth="1"/>
    <col min="509" max="509" width="12.140625" style="2" bestFit="1" customWidth="1"/>
    <col min="510" max="510" width="12.42578125" style="2" bestFit="1" customWidth="1"/>
    <col min="511" max="512" width="13.85546875" style="2" bestFit="1" customWidth="1"/>
    <col min="513" max="513" width="14.85546875" style="2" bestFit="1" customWidth="1"/>
    <col min="514" max="514" width="12.140625" style="2" bestFit="1" customWidth="1"/>
    <col min="515" max="515" width="12.42578125" style="2" bestFit="1" customWidth="1"/>
    <col min="516" max="517" width="13.85546875" style="2" bestFit="1" customWidth="1"/>
    <col min="518" max="518" width="14.85546875" style="2" bestFit="1" customWidth="1"/>
    <col min="519" max="757" width="9.140625" style="2"/>
    <col min="758" max="758" width="15.42578125" style="2" bestFit="1" customWidth="1"/>
    <col min="759" max="759" width="11.140625" style="2" bestFit="1" customWidth="1"/>
    <col min="760" max="760" width="14.5703125" style="2" bestFit="1" customWidth="1"/>
    <col min="761" max="761" width="17.42578125" style="2" bestFit="1" customWidth="1"/>
    <col min="762" max="762" width="17.5703125" style="2" bestFit="1" customWidth="1"/>
    <col min="763" max="763" width="14.7109375" style="2" bestFit="1" customWidth="1"/>
    <col min="764" max="764" width="14.42578125" style="2" bestFit="1" customWidth="1"/>
    <col min="765" max="765" width="12.140625" style="2" bestFit="1" customWidth="1"/>
    <col min="766" max="766" width="12.42578125" style="2" bestFit="1" customWidth="1"/>
    <col min="767" max="768" width="13.85546875" style="2" bestFit="1" customWidth="1"/>
    <col min="769" max="769" width="14.85546875" style="2" bestFit="1" customWidth="1"/>
    <col min="770" max="770" width="12.140625" style="2" bestFit="1" customWidth="1"/>
    <col min="771" max="771" width="12.42578125" style="2" bestFit="1" customWidth="1"/>
    <col min="772" max="773" width="13.85546875" style="2" bestFit="1" customWidth="1"/>
    <col min="774" max="774" width="14.85546875" style="2" bestFit="1" customWidth="1"/>
    <col min="775" max="1013" width="9.140625" style="2"/>
    <col min="1014" max="1014" width="15.42578125" style="2" bestFit="1" customWidth="1"/>
    <col min="1015" max="1015" width="11.140625" style="2" bestFit="1" customWidth="1"/>
    <col min="1016" max="1016" width="14.5703125" style="2" bestFit="1" customWidth="1"/>
    <col min="1017" max="1017" width="17.42578125" style="2" bestFit="1" customWidth="1"/>
    <col min="1018" max="1018" width="17.5703125" style="2" bestFit="1" customWidth="1"/>
    <col min="1019" max="1019" width="14.7109375" style="2" bestFit="1" customWidth="1"/>
    <col min="1020" max="1020" width="14.42578125" style="2" bestFit="1" customWidth="1"/>
    <col min="1021" max="1021" width="12.140625" style="2" bestFit="1" customWidth="1"/>
    <col min="1022" max="1022" width="12.42578125" style="2" bestFit="1" customWidth="1"/>
    <col min="1023" max="1024" width="13.85546875" style="2" bestFit="1" customWidth="1"/>
    <col min="1025" max="1025" width="14.85546875" style="2" bestFit="1" customWidth="1"/>
    <col min="1026" max="1026" width="12.140625" style="2" bestFit="1" customWidth="1"/>
    <col min="1027" max="1027" width="12.42578125" style="2" bestFit="1" customWidth="1"/>
    <col min="1028" max="1029" width="13.85546875" style="2" bestFit="1" customWidth="1"/>
    <col min="1030" max="1030" width="14.85546875" style="2" bestFit="1" customWidth="1"/>
    <col min="1031" max="1269" width="9.140625" style="2"/>
    <col min="1270" max="1270" width="15.42578125" style="2" bestFit="1" customWidth="1"/>
    <col min="1271" max="1271" width="11.140625" style="2" bestFit="1" customWidth="1"/>
    <col min="1272" max="1272" width="14.5703125" style="2" bestFit="1" customWidth="1"/>
    <col min="1273" max="1273" width="17.42578125" style="2" bestFit="1" customWidth="1"/>
    <col min="1274" max="1274" width="17.5703125" style="2" bestFit="1" customWidth="1"/>
    <col min="1275" max="1275" width="14.7109375" style="2" bestFit="1" customWidth="1"/>
    <col min="1276" max="1276" width="14.42578125" style="2" bestFit="1" customWidth="1"/>
    <col min="1277" max="1277" width="12.140625" style="2" bestFit="1" customWidth="1"/>
    <col min="1278" max="1278" width="12.42578125" style="2" bestFit="1" customWidth="1"/>
    <col min="1279" max="1280" width="13.85546875" style="2" bestFit="1" customWidth="1"/>
    <col min="1281" max="1281" width="14.85546875" style="2" bestFit="1" customWidth="1"/>
    <col min="1282" max="1282" width="12.140625" style="2" bestFit="1" customWidth="1"/>
    <col min="1283" max="1283" width="12.42578125" style="2" bestFit="1" customWidth="1"/>
    <col min="1284" max="1285" width="13.85546875" style="2" bestFit="1" customWidth="1"/>
    <col min="1286" max="1286" width="14.85546875" style="2" bestFit="1" customWidth="1"/>
    <col min="1287" max="1525" width="9.140625" style="2"/>
    <col min="1526" max="1526" width="15.42578125" style="2" bestFit="1" customWidth="1"/>
    <col min="1527" max="1527" width="11.140625" style="2" bestFit="1" customWidth="1"/>
    <col min="1528" max="1528" width="14.5703125" style="2" bestFit="1" customWidth="1"/>
    <col min="1529" max="1529" width="17.42578125" style="2" bestFit="1" customWidth="1"/>
    <col min="1530" max="1530" width="17.5703125" style="2" bestFit="1" customWidth="1"/>
    <col min="1531" max="1531" width="14.7109375" style="2" bestFit="1" customWidth="1"/>
    <col min="1532" max="1532" width="14.42578125" style="2" bestFit="1" customWidth="1"/>
    <col min="1533" max="1533" width="12.140625" style="2" bestFit="1" customWidth="1"/>
    <col min="1534" max="1534" width="12.42578125" style="2" bestFit="1" customWidth="1"/>
    <col min="1535" max="1536" width="13.85546875" style="2" bestFit="1" customWidth="1"/>
    <col min="1537" max="1537" width="14.85546875" style="2" bestFit="1" customWidth="1"/>
    <col min="1538" max="1538" width="12.140625" style="2" bestFit="1" customWidth="1"/>
    <col min="1539" max="1539" width="12.42578125" style="2" bestFit="1" customWidth="1"/>
    <col min="1540" max="1541" width="13.85546875" style="2" bestFit="1" customWidth="1"/>
    <col min="1542" max="1542" width="14.85546875" style="2" bestFit="1" customWidth="1"/>
    <col min="1543" max="1781" width="9.140625" style="2"/>
    <col min="1782" max="1782" width="15.42578125" style="2" bestFit="1" customWidth="1"/>
    <col min="1783" max="1783" width="11.140625" style="2" bestFit="1" customWidth="1"/>
    <col min="1784" max="1784" width="14.5703125" style="2" bestFit="1" customWidth="1"/>
    <col min="1785" max="1785" width="17.42578125" style="2" bestFit="1" customWidth="1"/>
    <col min="1786" max="1786" width="17.5703125" style="2" bestFit="1" customWidth="1"/>
    <col min="1787" max="1787" width="14.7109375" style="2" bestFit="1" customWidth="1"/>
    <col min="1788" max="1788" width="14.42578125" style="2" bestFit="1" customWidth="1"/>
    <col min="1789" max="1789" width="12.140625" style="2" bestFit="1" customWidth="1"/>
    <col min="1790" max="1790" width="12.42578125" style="2" bestFit="1" customWidth="1"/>
    <col min="1791" max="1792" width="13.85546875" style="2" bestFit="1" customWidth="1"/>
    <col min="1793" max="1793" width="14.85546875" style="2" bestFit="1" customWidth="1"/>
    <col min="1794" max="1794" width="12.140625" style="2" bestFit="1" customWidth="1"/>
    <col min="1795" max="1795" width="12.42578125" style="2" bestFit="1" customWidth="1"/>
    <col min="1796" max="1797" width="13.85546875" style="2" bestFit="1" customWidth="1"/>
    <col min="1798" max="1798" width="14.85546875" style="2" bestFit="1" customWidth="1"/>
    <col min="1799" max="2037" width="9.140625" style="2"/>
    <col min="2038" max="2038" width="15.42578125" style="2" bestFit="1" customWidth="1"/>
    <col min="2039" max="2039" width="11.140625" style="2" bestFit="1" customWidth="1"/>
    <col min="2040" max="2040" width="14.5703125" style="2" bestFit="1" customWidth="1"/>
    <col min="2041" max="2041" width="17.42578125" style="2" bestFit="1" customWidth="1"/>
    <col min="2042" max="2042" width="17.5703125" style="2" bestFit="1" customWidth="1"/>
    <col min="2043" max="2043" width="14.7109375" style="2" bestFit="1" customWidth="1"/>
    <col min="2044" max="2044" width="14.42578125" style="2" bestFit="1" customWidth="1"/>
    <col min="2045" max="2045" width="12.140625" style="2" bestFit="1" customWidth="1"/>
    <col min="2046" max="2046" width="12.42578125" style="2" bestFit="1" customWidth="1"/>
    <col min="2047" max="2048" width="13.85546875" style="2" bestFit="1" customWidth="1"/>
    <col min="2049" max="2049" width="14.85546875" style="2" bestFit="1" customWidth="1"/>
    <col min="2050" max="2050" width="12.140625" style="2" bestFit="1" customWidth="1"/>
    <col min="2051" max="2051" width="12.42578125" style="2" bestFit="1" customWidth="1"/>
    <col min="2052" max="2053" width="13.85546875" style="2" bestFit="1" customWidth="1"/>
    <col min="2054" max="2054" width="14.85546875" style="2" bestFit="1" customWidth="1"/>
    <col min="2055" max="2293" width="9.140625" style="2"/>
    <col min="2294" max="2294" width="15.42578125" style="2" bestFit="1" customWidth="1"/>
    <col min="2295" max="2295" width="11.140625" style="2" bestFit="1" customWidth="1"/>
    <col min="2296" max="2296" width="14.5703125" style="2" bestFit="1" customWidth="1"/>
    <col min="2297" max="2297" width="17.42578125" style="2" bestFit="1" customWidth="1"/>
    <col min="2298" max="2298" width="17.5703125" style="2" bestFit="1" customWidth="1"/>
    <col min="2299" max="2299" width="14.7109375" style="2" bestFit="1" customWidth="1"/>
    <col min="2300" max="2300" width="14.42578125" style="2" bestFit="1" customWidth="1"/>
    <col min="2301" max="2301" width="12.140625" style="2" bestFit="1" customWidth="1"/>
    <col min="2302" max="2302" width="12.42578125" style="2" bestFit="1" customWidth="1"/>
    <col min="2303" max="2304" width="13.85546875" style="2" bestFit="1" customWidth="1"/>
    <col min="2305" max="2305" width="14.85546875" style="2" bestFit="1" customWidth="1"/>
    <col min="2306" max="2306" width="12.140625" style="2" bestFit="1" customWidth="1"/>
    <col min="2307" max="2307" width="12.42578125" style="2" bestFit="1" customWidth="1"/>
    <col min="2308" max="2309" width="13.85546875" style="2" bestFit="1" customWidth="1"/>
    <col min="2310" max="2310" width="14.85546875" style="2" bestFit="1" customWidth="1"/>
    <col min="2311" max="2549" width="9.140625" style="2"/>
    <col min="2550" max="2550" width="15.42578125" style="2" bestFit="1" customWidth="1"/>
    <col min="2551" max="2551" width="11.140625" style="2" bestFit="1" customWidth="1"/>
    <col min="2552" max="2552" width="14.5703125" style="2" bestFit="1" customWidth="1"/>
    <col min="2553" max="2553" width="17.42578125" style="2" bestFit="1" customWidth="1"/>
    <col min="2554" max="2554" width="17.5703125" style="2" bestFit="1" customWidth="1"/>
    <col min="2555" max="2555" width="14.7109375" style="2" bestFit="1" customWidth="1"/>
    <col min="2556" max="2556" width="14.42578125" style="2" bestFit="1" customWidth="1"/>
    <col min="2557" max="2557" width="12.140625" style="2" bestFit="1" customWidth="1"/>
    <col min="2558" max="2558" width="12.42578125" style="2" bestFit="1" customWidth="1"/>
    <col min="2559" max="2560" width="13.85546875" style="2" bestFit="1" customWidth="1"/>
    <col min="2561" max="2561" width="14.85546875" style="2" bestFit="1" customWidth="1"/>
    <col min="2562" max="2562" width="12.140625" style="2" bestFit="1" customWidth="1"/>
    <col min="2563" max="2563" width="12.42578125" style="2" bestFit="1" customWidth="1"/>
    <col min="2564" max="2565" width="13.85546875" style="2" bestFit="1" customWidth="1"/>
    <col min="2566" max="2566" width="14.85546875" style="2" bestFit="1" customWidth="1"/>
    <col min="2567" max="2805" width="9.140625" style="2"/>
    <col min="2806" max="2806" width="15.42578125" style="2" bestFit="1" customWidth="1"/>
    <col min="2807" max="2807" width="11.140625" style="2" bestFit="1" customWidth="1"/>
    <col min="2808" max="2808" width="14.5703125" style="2" bestFit="1" customWidth="1"/>
    <col min="2809" max="2809" width="17.42578125" style="2" bestFit="1" customWidth="1"/>
    <col min="2810" max="2810" width="17.5703125" style="2" bestFit="1" customWidth="1"/>
    <col min="2811" max="2811" width="14.7109375" style="2" bestFit="1" customWidth="1"/>
    <col min="2812" max="2812" width="14.42578125" style="2" bestFit="1" customWidth="1"/>
    <col min="2813" max="2813" width="12.140625" style="2" bestFit="1" customWidth="1"/>
    <col min="2814" max="2814" width="12.42578125" style="2" bestFit="1" customWidth="1"/>
    <col min="2815" max="2816" width="13.85546875" style="2" bestFit="1" customWidth="1"/>
    <col min="2817" max="2817" width="14.85546875" style="2" bestFit="1" customWidth="1"/>
    <col min="2818" max="2818" width="12.140625" style="2" bestFit="1" customWidth="1"/>
    <col min="2819" max="2819" width="12.42578125" style="2" bestFit="1" customWidth="1"/>
    <col min="2820" max="2821" width="13.85546875" style="2" bestFit="1" customWidth="1"/>
    <col min="2822" max="2822" width="14.85546875" style="2" bestFit="1" customWidth="1"/>
    <col min="2823" max="3061" width="9.140625" style="2"/>
    <col min="3062" max="3062" width="15.42578125" style="2" bestFit="1" customWidth="1"/>
    <col min="3063" max="3063" width="11.140625" style="2" bestFit="1" customWidth="1"/>
    <col min="3064" max="3064" width="14.5703125" style="2" bestFit="1" customWidth="1"/>
    <col min="3065" max="3065" width="17.42578125" style="2" bestFit="1" customWidth="1"/>
    <col min="3066" max="3066" width="17.5703125" style="2" bestFit="1" customWidth="1"/>
    <col min="3067" max="3067" width="14.7109375" style="2" bestFit="1" customWidth="1"/>
    <col min="3068" max="3068" width="14.42578125" style="2" bestFit="1" customWidth="1"/>
    <col min="3069" max="3069" width="12.140625" style="2" bestFit="1" customWidth="1"/>
    <col min="3070" max="3070" width="12.42578125" style="2" bestFit="1" customWidth="1"/>
    <col min="3071" max="3072" width="13.85546875" style="2" bestFit="1" customWidth="1"/>
    <col min="3073" max="3073" width="14.85546875" style="2" bestFit="1" customWidth="1"/>
    <col min="3074" max="3074" width="12.140625" style="2" bestFit="1" customWidth="1"/>
    <col min="3075" max="3075" width="12.42578125" style="2" bestFit="1" customWidth="1"/>
    <col min="3076" max="3077" width="13.85546875" style="2" bestFit="1" customWidth="1"/>
    <col min="3078" max="3078" width="14.85546875" style="2" bestFit="1" customWidth="1"/>
    <col min="3079" max="3317" width="9.140625" style="2"/>
    <col min="3318" max="3318" width="15.42578125" style="2" bestFit="1" customWidth="1"/>
    <col min="3319" max="3319" width="11.140625" style="2" bestFit="1" customWidth="1"/>
    <col min="3320" max="3320" width="14.5703125" style="2" bestFit="1" customWidth="1"/>
    <col min="3321" max="3321" width="17.42578125" style="2" bestFit="1" customWidth="1"/>
    <col min="3322" max="3322" width="17.5703125" style="2" bestFit="1" customWidth="1"/>
    <col min="3323" max="3323" width="14.7109375" style="2" bestFit="1" customWidth="1"/>
    <col min="3324" max="3324" width="14.42578125" style="2" bestFit="1" customWidth="1"/>
    <col min="3325" max="3325" width="12.140625" style="2" bestFit="1" customWidth="1"/>
    <col min="3326" max="3326" width="12.42578125" style="2" bestFit="1" customWidth="1"/>
    <col min="3327" max="3328" width="13.85546875" style="2" bestFit="1" customWidth="1"/>
    <col min="3329" max="3329" width="14.85546875" style="2" bestFit="1" customWidth="1"/>
    <col min="3330" max="3330" width="12.140625" style="2" bestFit="1" customWidth="1"/>
    <col min="3331" max="3331" width="12.42578125" style="2" bestFit="1" customWidth="1"/>
    <col min="3332" max="3333" width="13.85546875" style="2" bestFit="1" customWidth="1"/>
    <col min="3334" max="3334" width="14.85546875" style="2" bestFit="1" customWidth="1"/>
    <col min="3335" max="3573" width="9.140625" style="2"/>
    <col min="3574" max="3574" width="15.42578125" style="2" bestFit="1" customWidth="1"/>
    <col min="3575" max="3575" width="11.140625" style="2" bestFit="1" customWidth="1"/>
    <col min="3576" max="3576" width="14.5703125" style="2" bestFit="1" customWidth="1"/>
    <col min="3577" max="3577" width="17.42578125" style="2" bestFit="1" customWidth="1"/>
    <col min="3578" max="3578" width="17.5703125" style="2" bestFit="1" customWidth="1"/>
    <col min="3579" max="3579" width="14.7109375" style="2" bestFit="1" customWidth="1"/>
    <col min="3580" max="3580" width="14.42578125" style="2" bestFit="1" customWidth="1"/>
    <col min="3581" max="3581" width="12.140625" style="2" bestFit="1" customWidth="1"/>
    <col min="3582" max="3582" width="12.42578125" style="2" bestFit="1" customWidth="1"/>
    <col min="3583" max="3584" width="13.85546875" style="2" bestFit="1" customWidth="1"/>
    <col min="3585" max="3585" width="14.85546875" style="2" bestFit="1" customWidth="1"/>
    <col min="3586" max="3586" width="12.140625" style="2" bestFit="1" customWidth="1"/>
    <col min="3587" max="3587" width="12.42578125" style="2" bestFit="1" customWidth="1"/>
    <col min="3588" max="3589" width="13.85546875" style="2" bestFit="1" customWidth="1"/>
    <col min="3590" max="3590" width="14.85546875" style="2" bestFit="1" customWidth="1"/>
    <col min="3591" max="3829" width="9.140625" style="2"/>
    <col min="3830" max="3830" width="15.42578125" style="2" bestFit="1" customWidth="1"/>
    <col min="3831" max="3831" width="11.140625" style="2" bestFit="1" customWidth="1"/>
    <col min="3832" max="3832" width="14.5703125" style="2" bestFit="1" customWidth="1"/>
    <col min="3833" max="3833" width="17.42578125" style="2" bestFit="1" customWidth="1"/>
    <col min="3834" max="3834" width="17.5703125" style="2" bestFit="1" customWidth="1"/>
    <col min="3835" max="3835" width="14.7109375" style="2" bestFit="1" customWidth="1"/>
    <col min="3836" max="3836" width="14.42578125" style="2" bestFit="1" customWidth="1"/>
    <col min="3837" max="3837" width="12.140625" style="2" bestFit="1" customWidth="1"/>
    <col min="3838" max="3838" width="12.42578125" style="2" bestFit="1" customWidth="1"/>
    <col min="3839" max="3840" width="13.85546875" style="2" bestFit="1" customWidth="1"/>
    <col min="3841" max="3841" width="14.85546875" style="2" bestFit="1" customWidth="1"/>
    <col min="3842" max="3842" width="12.140625" style="2" bestFit="1" customWidth="1"/>
    <col min="3843" max="3843" width="12.42578125" style="2" bestFit="1" customWidth="1"/>
    <col min="3844" max="3845" width="13.85546875" style="2" bestFit="1" customWidth="1"/>
    <col min="3846" max="3846" width="14.85546875" style="2" bestFit="1" customWidth="1"/>
    <col min="3847" max="4085" width="9.140625" style="2"/>
    <col min="4086" max="4086" width="15.42578125" style="2" bestFit="1" customWidth="1"/>
    <col min="4087" max="4087" width="11.140625" style="2" bestFit="1" customWidth="1"/>
    <col min="4088" max="4088" width="14.5703125" style="2" bestFit="1" customWidth="1"/>
    <col min="4089" max="4089" width="17.42578125" style="2" bestFit="1" customWidth="1"/>
    <col min="4090" max="4090" width="17.5703125" style="2" bestFit="1" customWidth="1"/>
    <col min="4091" max="4091" width="14.7109375" style="2" bestFit="1" customWidth="1"/>
    <col min="4092" max="4092" width="14.42578125" style="2" bestFit="1" customWidth="1"/>
    <col min="4093" max="4093" width="12.140625" style="2" bestFit="1" customWidth="1"/>
    <col min="4094" max="4094" width="12.42578125" style="2" bestFit="1" customWidth="1"/>
    <col min="4095" max="4096" width="13.85546875" style="2" bestFit="1" customWidth="1"/>
    <col min="4097" max="4097" width="14.85546875" style="2" bestFit="1" customWidth="1"/>
    <col min="4098" max="4098" width="12.140625" style="2" bestFit="1" customWidth="1"/>
    <col min="4099" max="4099" width="12.42578125" style="2" bestFit="1" customWidth="1"/>
    <col min="4100" max="4101" width="13.85546875" style="2" bestFit="1" customWidth="1"/>
    <col min="4102" max="4102" width="14.85546875" style="2" bestFit="1" customWidth="1"/>
    <col min="4103" max="4341" width="9.140625" style="2"/>
    <col min="4342" max="4342" width="15.42578125" style="2" bestFit="1" customWidth="1"/>
    <col min="4343" max="4343" width="11.140625" style="2" bestFit="1" customWidth="1"/>
    <col min="4344" max="4344" width="14.5703125" style="2" bestFit="1" customWidth="1"/>
    <col min="4345" max="4345" width="17.42578125" style="2" bestFit="1" customWidth="1"/>
    <col min="4346" max="4346" width="17.5703125" style="2" bestFit="1" customWidth="1"/>
    <col min="4347" max="4347" width="14.7109375" style="2" bestFit="1" customWidth="1"/>
    <col min="4348" max="4348" width="14.42578125" style="2" bestFit="1" customWidth="1"/>
    <col min="4349" max="4349" width="12.140625" style="2" bestFit="1" customWidth="1"/>
    <col min="4350" max="4350" width="12.42578125" style="2" bestFit="1" customWidth="1"/>
    <col min="4351" max="4352" width="13.85546875" style="2" bestFit="1" customWidth="1"/>
    <col min="4353" max="4353" width="14.85546875" style="2" bestFit="1" customWidth="1"/>
    <col min="4354" max="4354" width="12.140625" style="2" bestFit="1" customWidth="1"/>
    <col min="4355" max="4355" width="12.42578125" style="2" bestFit="1" customWidth="1"/>
    <col min="4356" max="4357" width="13.85546875" style="2" bestFit="1" customWidth="1"/>
    <col min="4358" max="4358" width="14.85546875" style="2" bestFit="1" customWidth="1"/>
    <col min="4359" max="4597" width="9.140625" style="2"/>
    <col min="4598" max="4598" width="15.42578125" style="2" bestFit="1" customWidth="1"/>
    <col min="4599" max="4599" width="11.140625" style="2" bestFit="1" customWidth="1"/>
    <col min="4600" max="4600" width="14.5703125" style="2" bestFit="1" customWidth="1"/>
    <col min="4601" max="4601" width="17.42578125" style="2" bestFit="1" customWidth="1"/>
    <col min="4602" max="4602" width="17.5703125" style="2" bestFit="1" customWidth="1"/>
    <col min="4603" max="4603" width="14.7109375" style="2" bestFit="1" customWidth="1"/>
    <col min="4604" max="4604" width="14.42578125" style="2" bestFit="1" customWidth="1"/>
    <col min="4605" max="4605" width="12.140625" style="2" bestFit="1" customWidth="1"/>
    <col min="4606" max="4606" width="12.42578125" style="2" bestFit="1" customWidth="1"/>
    <col min="4607" max="4608" width="13.85546875" style="2" bestFit="1" customWidth="1"/>
    <col min="4609" max="4609" width="14.85546875" style="2" bestFit="1" customWidth="1"/>
    <col min="4610" max="4610" width="12.140625" style="2" bestFit="1" customWidth="1"/>
    <col min="4611" max="4611" width="12.42578125" style="2" bestFit="1" customWidth="1"/>
    <col min="4612" max="4613" width="13.85546875" style="2" bestFit="1" customWidth="1"/>
    <col min="4614" max="4614" width="14.85546875" style="2" bestFit="1" customWidth="1"/>
    <col min="4615" max="4853" width="9.140625" style="2"/>
    <col min="4854" max="4854" width="15.42578125" style="2" bestFit="1" customWidth="1"/>
    <col min="4855" max="4855" width="11.140625" style="2" bestFit="1" customWidth="1"/>
    <col min="4856" max="4856" width="14.5703125" style="2" bestFit="1" customWidth="1"/>
    <col min="4857" max="4857" width="17.42578125" style="2" bestFit="1" customWidth="1"/>
    <col min="4858" max="4858" width="17.5703125" style="2" bestFit="1" customWidth="1"/>
    <col min="4859" max="4859" width="14.7109375" style="2" bestFit="1" customWidth="1"/>
    <col min="4860" max="4860" width="14.42578125" style="2" bestFit="1" customWidth="1"/>
    <col min="4861" max="4861" width="12.140625" style="2" bestFit="1" customWidth="1"/>
    <col min="4862" max="4862" width="12.42578125" style="2" bestFit="1" customWidth="1"/>
    <col min="4863" max="4864" width="13.85546875" style="2" bestFit="1" customWidth="1"/>
    <col min="4865" max="4865" width="14.85546875" style="2" bestFit="1" customWidth="1"/>
    <col min="4866" max="4866" width="12.140625" style="2" bestFit="1" customWidth="1"/>
    <col min="4867" max="4867" width="12.42578125" style="2" bestFit="1" customWidth="1"/>
    <col min="4868" max="4869" width="13.85546875" style="2" bestFit="1" customWidth="1"/>
    <col min="4870" max="4870" width="14.85546875" style="2" bestFit="1" customWidth="1"/>
    <col min="4871" max="5109" width="9.140625" style="2"/>
    <col min="5110" max="5110" width="15.42578125" style="2" bestFit="1" customWidth="1"/>
    <col min="5111" max="5111" width="11.140625" style="2" bestFit="1" customWidth="1"/>
    <col min="5112" max="5112" width="14.5703125" style="2" bestFit="1" customWidth="1"/>
    <col min="5113" max="5113" width="17.42578125" style="2" bestFit="1" customWidth="1"/>
    <col min="5114" max="5114" width="17.5703125" style="2" bestFit="1" customWidth="1"/>
    <col min="5115" max="5115" width="14.7109375" style="2" bestFit="1" customWidth="1"/>
    <col min="5116" max="5116" width="14.42578125" style="2" bestFit="1" customWidth="1"/>
    <col min="5117" max="5117" width="12.140625" style="2" bestFit="1" customWidth="1"/>
    <col min="5118" max="5118" width="12.42578125" style="2" bestFit="1" customWidth="1"/>
    <col min="5119" max="5120" width="13.85546875" style="2" bestFit="1" customWidth="1"/>
    <col min="5121" max="5121" width="14.85546875" style="2" bestFit="1" customWidth="1"/>
    <col min="5122" max="5122" width="12.140625" style="2" bestFit="1" customWidth="1"/>
    <col min="5123" max="5123" width="12.42578125" style="2" bestFit="1" customWidth="1"/>
    <col min="5124" max="5125" width="13.85546875" style="2" bestFit="1" customWidth="1"/>
    <col min="5126" max="5126" width="14.85546875" style="2" bestFit="1" customWidth="1"/>
    <col min="5127" max="5365" width="9.140625" style="2"/>
    <col min="5366" max="5366" width="15.42578125" style="2" bestFit="1" customWidth="1"/>
    <col min="5367" max="5367" width="11.140625" style="2" bestFit="1" customWidth="1"/>
    <col min="5368" max="5368" width="14.5703125" style="2" bestFit="1" customWidth="1"/>
    <col min="5369" max="5369" width="17.42578125" style="2" bestFit="1" customWidth="1"/>
    <col min="5370" max="5370" width="17.5703125" style="2" bestFit="1" customWidth="1"/>
    <col min="5371" max="5371" width="14.7109375" style="2" bestFit="1" customWidth="1"/>
    <col min="5372" max="5372" width="14.42578125" style="2" bestFit="1" customWidth="1"/>
    <col min="5373" max="5373" width="12.140625" style="2" bestFit="1" customWidth="1"/>
    <col min="5374" max="5374" width="12.42578125" style="2" bestFit="1" customWidth="1"/>
    <col min="5375" max="5376" width="13.85546875" style="2" bestFit="1" customWidth="1"/>
    <col min="5377" max="5377" width="14.85546875" style="2" bestFit="1" customWidth="1"/>
    <col min="5378" max="5378" width="12.140625" style="2" bestFit="1" customWidth="1"/>
    <col min="5379" max="5379" width="12.42578125" style="2" bestFit="1" customWidth="1"/>
    <col min="5380" max="5381" width="13.85546875" style="2" bestFit="1" customWidth="1"/>
    <col min="5382" max="5382" width="14.85546875" style="2" bestFit="1" customWidth="1"/>
    <col min="5383" max="5621" width="9.140625" style="2"/>
    <col min="5622" max="5622" width="15.42578125" style="2" bestFit="1" customWidth="1"/>
    <col min="5623" max="5623" width="11.140625" style="2" bestFit="1" customWidth="1"/>
    <col min="5624" max="5624" width="14.5703125" style="2" bestFit="1" customWidth="1"/>
    <col min="5625" max="5625" width="17.42578125" style="2" bestFit="1" customWidth="1"/>
    <col min="5626" max="5626" width="17.5703125" style="2" bestFit="1" customWidth="1"/>
    <col min="5627" max="5627" width="14.7109375" style="2" bestFit="1" customWidth="1"/>
    <col min="5628" max="5628" width="14.42578125" style="2" bestFit="1" customWidth="1"/>
    <col min="5629" max="5629" width="12.140625" style="2" bestFit="1" customWidth="1"/>
    <col min="5630" max="5630" width="12.42578125" style="2" bestFit="1" customWidth="1"/>
    <col min="5631" max="5632" width="13.85546875" style="2" bestFit="1" customWidth="1"/>
    <col min="5633" max="5633" width="14.85546875" style="2" bestFit="1" customWidth="1"/>
    <col min="5634" max="5634" width="12.140625" style="2" bestFit="1" customWidth="1"/>
    <col min="5635" max="5635" width="12.42578125" style="2" bestFit="1" customWidth="1"/>
    <col min="5636" max="5637" width="13.85546875" style="2" bestFit="1" customWidth="1"/>
    <col min="5638" max="5638" width="14.85546875" style="2" bestFit="1" customWidth="1"/>
    <col min="5639" max="5877" width="9.140625" style="2"/>
    <col min="5878" max="5878" width="15.42578125" style="2" bestFit="1" customWidth="1"/>
    <col min="5879" max="5879" width="11.140625" style="2" bestFit="1" customWidth="1"/>
    <col min="5880" max="5880" width="14.5703125" style="2" bestFit="1" customWidth="1"/>
    <col min="5881" max="5881" width="17.42578125" style="2" bestFit="1" customWidth="1"/>
    <col min="5882" max="5882" width="17.5703125" style="2" bestFit="1" customWidth="1"/>
    <col min="5883" max="5883" width="14.7109375" style="2" bestFit="1" customWidth="1"/>
    <col min="5884" max="5884" width="14.42578125" style="2" bestFit="1" customWidth="1"/>
    <col min="5885" max="5885" width="12.140625" style="2" bestFit="1" customWidth="1"/>
    <col min="5886" max="5886" width="12.42578125" style="2" bestFit="1" customWidth="1"/>
    <col min="5887" max="5888" width="13.85546875" style="2" bestFit="1" customWidth="1"/>
    <col min="5889" max="5889" width="14.85546875" style="2" bestFit="1" customWidth="1"/>
    <col min="5890" max="5890" width="12.140625" style="2" bestFit="1" customWidth="1"/>
    <col min="5891" max="5891" width="12.42578125" style="2" bestFit="1" customWidth="1"/>
    <col min="5892" max="5893" width="13.85546875" style="2" bestFit="1" customWidth="1"/>
    <col min="5894" max="5894" width="14.85546875" style="2" bestFit="1" customWidth="1"/>
    <col min="5895" max="6133" width="9.140625" style="2"/>
    <col min="6134" max="6134" width="15.42578125" style="2" bestFit="1" customWidth="1"/>
    <col min="6135" max="6135" width="11.140625" style="2" bestFit="1" customWidth="1"/>
    <col min="6136" max="6136" width="14.5703125" style="2" bestFit="1" customWidth="1"/>
    <col min="6137" max="6137" width="17.42578125" style="2" bestFit="1" customWidth="1"/>
    <col min="6138" max="6138" width="17.5703125" style="2" bestFit="1" customWidth="1"/>
    <col min="6139" max="6139" width="14.7109375" style="2" bestFit="1" customWidth="1"/>
    <col min="6140" max="6140" width="14.42578125" style="2" bestFit="1" customWidth="1"/>
    <col min="6141" max="6141" width="12.140625" style="2" bestFit="1" customWidth="1"/>
    <col min="6142" max="6142" width="12.42578125" style="2" bestFit="1" customWidth="1"/>
    <col min="6143" max="6144" width="13.85546875" style="2" bestFit="1" customWidth="1"/>
    <col min="6145" max="6145" width="14.85546875" style="2" bestFit="1" customWidth="1"/>
    <col min="6146" max="6146" width="12.140625" style="2" bestFit="1" customWidth="1"/>
    <col min="6147" max="6147" width="12.42578125" style="2" bestFit="1" customWidth="1"/>
    <col min="6148" max="6149" width="13.85546875" style="2" bestFit="1" customWidth="1"/>
    <col min="6150" max="6150" width="14.85546875" style="2" bestFit="1" customWidth="1"/>
    <col min="6151" max="6389" width="9.140625" style="2"/>
    <col min="6390" max="6390" width="15.42578125" style="2" bestFit="1" customWidth="1"/>
    <col min="6391" max="6391" width="11.140625" style="2" bestFit="1" customWidth="1"/>
    <col min="6392" max="6392" width="14.5703125" style="2" bestFit="1" customWidth="1"/>
    <col min="6393" max="6393" width="17.42578125" style="2" bestFit="1" customWidth="1"/>
    <col min="6394" max="6394" width="17.5703125" style="2" bestFit="1" customWidth="1"/>
    <col min="6395" max="6395" width="14.7109375" style="2" bestFit="1" customWidth="1"/>
    <col min="6396" max="6396" width="14.42578125" style="2" bestFit="1" customWidth="1"/>
    <col min="6397" max="6397" width="12.140625" style="2" bestFit="1" customWidth="1"/>
    <col min="6398" max="6398" width="12.42578125" style="2" bestFit="1" customWidth="1"/>
    <col min="6399" max="6400" width="13.85546875" style="2" bestFit="1" customWidth="1"/>
    <col min="6401" max="6401" width="14.85546875" style="2" bestFit="1" customWidth="1"/>
    <col min="6402" max="6402" width="12.140625" style="2" bestFit="1" customWidth="1"/>
    <col min="6403" max="6403" width="12.42578125" style="2" bestFit="1" customWidth="1"/>
    <col min="6404" max="6405" width="13.85546875" style="2" bestFit="1" customWidth="1"/>
    <col min="6406" max="6406" width="14.85546875" style="2" bestFit="1" customWidth="1"/>
    <col min="6407" max="6645" width="9.140625" style="2"/>
    <col min="6646" max="6646" width="15.42578125" style="2" bestFit="1" customWidth="1"/>
    <col min="6647" max="6647" width="11.140625" style="2" bestFit="1" customWidth="1"/>
    <col min="6648" max="6648" width="14.5703125" style="2" bestFit="1" customWidth="1"/>
    <col min="6649" max="6649" width="17.42578125" style="2" bestFit="1" customWidth="1"/>
    <col min="6650" max="6650" width="17.5703125" style="2" bestFit="1" customWidth="1"/>
    <col min="6651" max="6651" width="14.7109375" style="2" bestFit="1" customWidth="1"/>
    <col min="6652" max="6652" width="14.42578125" style="2" bestFit="1" customWidth="1"/>
    <col min="6653" max="6653" width="12.140625" style="2" bestFit="1" customWidth="1"/>
    <col min="6654" max="6654" width="12.42578125" style="2" bestFit="1" customWidth="1"/>
    <col min="6655" max="6656" width="13.85546875" style="2" bestFit="1" customWidth="1"/>
    <col min="6657" max="6657" width="14.85546875" style="2" bestFit="1" customWidth="1"/>
    <col min="6658" max="6658" width="12.140625" style="2" bestFit="1" customWidth="1"/>
    <col min="6659" max="6659" width="12.42578125" style="2" bestFit="1" customWidth="1"/>
    <col min="6660" max="6661" width="13.85546875" style="2" bestFit="1" customWidth="1"/>
    <col min="6662" max="6662" width="14.85546875" style="2" bestFit="1" customWidth="1"/>
    <col min="6663" max="6901" width="9.140625" style="2"/>
    <col min="6902" max="6902" width="15.42578125" style="2" bestFit="1" customWidth="1"/>
    <col min="6903" max="6903" width="11.140625" style="2" bestFit="1" customWidth="1"/>
    <col min="6904" max="6904" width="14.5703125" style="2" bestFit="1" customWidth="1"/>
    <col min="6905" max="6905" width="17.42578125" style="2" bestFit="1" customWidth="1"/>
    <col min="6906" max="6906" width="17.5703125" style="2" bestFit="1" customWidth="1"/>
    <col min="6907" max="6907" width="14.7109375" style="2" bestFit="1" customWidth="1"/>
    <col min="6908" max="6908" width="14.42578125" style="2" bestFit="1" customWidth="1"/>
    <col min="6909" max="6909" width="12.140625" style="2" bestFit="1" customWidth="1"/>
    <col min="6910" max="6910" width="12.42578125" style="2" bestFit="1" customWidth="1"/>
    <col min="6911" max="6912" width="13.85546875" style="2" bestFit="1" customWidth="1"/>
    <col min="6913" max="6913" width="14.85546875" style="2" bestFit="1" customWidth="1"/>
    <col min="6914" max="6914" width="12.140625" style="2" bestFit="1" customWidth="1"/>
    <col min="6915" max="6915" width="12.42578125" style="2" bestFit="1" customWidth="1"/>
    <col min="6916" max="6917" width="13.85546875" style="2" bestFit="1" customWidth="1"/>
    <col min="6918" max="6918" width="14.85546875" style="2" bestFit="1" customWidth="1"/>
    <col min="6919" max="7157" width="9.140625" style="2"/>
    <col min="7158" max="7158" width="15.42578125" style="2" bestFit="1" customWidth="1"/>
    <col min="7159" max="7159" width="11.140625" style="2" bestFit="1" customWidth="1"/>
    <col min="7160" max="7160" width="14.5703125" style="2" bestFit="1" customWidth="1"/>
    <col min="7161" max="7161" width="17.42578125" style="2" bestFit="1" customWidth="1"/>
    <col min="7162" max="7162" width="17.5703125" style="2" bestFit="1" customWidth="1"/>
    <col min="7163" max="7163" width="14.7109375" style="2" bestFit="1" customWidth="1"/>
    <col min="7164" max="7164" width="14.42578125" style="2" bestFit="1" customWidth="1"/>
    <col min="7165" max="7165" width="12.140625" style="2" bestFit="1" customWidth="1"/>
    <col min="7166" max="7166" width="12.42578125" style="2" bestFit="1" customWidth="1"/>
    <col min="7167" max="7168" width="13.85546875" style="2" bestFit="1" customWidth="1"/>
    <col min="7169" max="7169" width="14.85546875" style="2" bestFit="1" customWidth="1"/>
    <col min="7170" max="7170" width="12.140625" style="2" bestFit="1" customWidth="1"/>
    <col min="7171" max="7171" width="12.42578125" style="2" bestFit="1" customWidth="1"/>
    <col min="7172" max="7173" width="13.85546875" style="2" bestFit="1" customWidth="1"/>
    <col min="7174" max="7174" width="14.85546875" style="2" bestFit="1" customWidth="1"/>
    <col min="7175" max="7413" width="9.140625" style="2"/>
    <col min="7414" max="7414" width="15.42578125" style="2" bestFit="1" customWidth="1"/>
    <col min="7415" max="7415" width="11.140625" style="2" bestFit="1" customWidth="1"/>
    <col min="7416" max="7416" width="14.5703125" style="2" bestFit="1" customWidth="1"/>
    <col min="7417" max="7417" width="17.42578125" style="2" bestFit="1" customWidth="1"/>
    <col min="7418" max="7418" width="17.5703125" style="2" bestFit="1" customWidth="1"/>
    <col min="7419" max="7419" width="14.7109375" style="2" bestFit="1" customWidth="1"/>
    <col min="7420" max="7420" width="14.42578125" style="2" bestFit="1" customWidth="1"/>
    <col min="7421" max="7421" width="12.140625" style="2" bestFit="1" customWidth="1"/>
    <col min="7422" max="7422" width="12.42578125" style="2" bestFit="1" customWidth="1"/>
    <col min="7423" max="7424" width="13.85546875" style="2" bestFit="1" customWidth="1"/>
    <col min="7425" max="7425" width="14.85546875" style="2" bestFit="1" customWidth="1"/>
    <col min="7426" max="7426" width="12.140625" style="2" bestFit="1" customWidth="1"/>
    <col min="7427" max="7427" width="12.42578125" style="2" bestFit="1" customWidth="1"/>
    <col min="7428" max="7429" width="13.85546875" style="2" bestFit="1" customWidth="1"/>
    <col min="7430" max="7430" width="14.85546875" style="2" bestFit="1" customWidth="1"/>
    <col min="7431" max="7669" width="9.140625" style="2"/>
    <col min="7670" max="7670" width="15.42578125" style="2" bestFit="1" customWidth="1"/>
    <col min="7671" max="7671" width="11.140625" style="2" bestFit="1" customWidth="1"/>
    <col min="7672" max="7672" width="14.5703125" style="2" bestFit="1" customWidth="1"/>
    <col min="7673" max="7673" width="17.42578125" style="2" bestFit="1" customWidth="1"/>
    <col min="7674" max="7674" width="17.5703125" style="2" bestFit="1" customWidth="1"/>
    <col min="7675" max="7675" width="14.7109375" style="2" bestFit="1" customWidth="1"/>
    <col min="7676" max="7676" width="14.42578125" style="2" bestFit="1" customWidth="1"/>
    <col min="7677" max="7677" width="12.140625" style="2" bestFit="1" customWidth="1"/>
    <col min="7678" max="7678" width="12.42578125" style="2" bestFit="1" customWidth="1"/>
    <col min="7679" max="7680" width="13.85546875" style="2" bestFit="1" customWidth="1"/>
    <col min="7681" max="7681" width="14.85546875" style="2" bestFit="1" customWidth="1"/>
    <col min="7682" max="7682" width="12.140625" style="2" bestFit="1" customWidth="1"/>
    <col min="7683" max="7683" width="12.42578125" style="2" bestFit="1" customWidth="1"/>
    <col min="7684" max="7685" width="13.85546875" style="2" bestFit="1" customWidth="1"/>
    <col min="7686" max="7686" width="14.85546875" style="2" bestFit="1" customWidth="1"/>
    <col min="7687" max="7925" width="9.140625" style="2"/>
    <col min="7926" max="7926" width="15.42578125" style="2" bestFit="1" customWidth="1"/>
    <col min="7927" max="7927" width="11.140625" style="2" bestFit="1" customWidth="1"/>
    <col min="7928" max="7928" width="14.5703125" style="2" bestFit="1" customWidth="1"/>
    <col min="7929" max="7929" width="17.42578125" style="2" bestFit="1" customWidth="1"/>
    <col min="7930" max="7930" width="17.5703125" style="2" bestFit="1" customWidth="1"/>
    <col min="7931" max="7931" width="14.7109375" style="2" bestFit="1" customWidth="1"/>
    <col min="7932" max="7932" width="14.42578125" style="2" bestFit="1" customWidth="1"/>
    <col min="7933" max="7933" width="12.140625" style="2" bestFit="1" customWidth="1"/>
    <col min="7934" max="7934" width="12.42578125" style="2" bestFit="1" customWidth="1"/>
    <col min="7935" max="7936" width="13.85546875" style="2" bestFit="1" customWidth="1"/>
    <col min="7937" max="7937" width="14.85546875" style="2" bestFit="1" customWidth="1"/>
    <col min="7938" max="7938" width="12.140625" style="2" bestFit="1" customWidth="1"/>
    <col min="7939" max="7939" width="12.42578125" style="2" bestFit="1" customWidth="1"/>
    <col min="7940" max="7941" width="13.85546875" style="2" bestFit="1" customWidth="1"/>
    <col min="7942" max="7942" width="14.85546875" style="2" bestFit="1" customWidth="1"/>
    <col min="7943" max="8181" width="9.140625" style="2"/>
    <col min="8182" max="8182" width="15.42578125" style="2" bestFit="1" customWidth="1"/>
    <col min="8183" max="8183" width="11.140625" style="2" bestFit="1" customWidth="1"/>
    <col min="8184" max="8184" width="14.5703125" style="2" bestFit="1" customWidth="1"/>
    <col min="8185" max="8185" width="17.42578125" style="2" bestFit="1" customWidth="1"/>
    <col min="8186" max="8186" width="17.5703125" style="2" bestFit="1" customWidth="1"/>
    <col min="8187" max="8187" width="14.7109375" style="2" bestFit="1" customWidth="1"/>
    <col min="8188" max="8188" width="14.42578125" style="2" bestFit="1" customWidth="1"/>
    <col min="8189" max="8189" width="12.140625" style="2" bestFit="1" customWidth="1"/>
    <col min="8190" max="8190" width="12.42578125" style="2" bestFit="1" customWidth="1"/>
    <col min="8191" max="8192" width="13.85546875" style="2" bestFit="1" customWidth="1"/>
    <col min="8193" max="8193" width="14.85546875" style="2" bestFit="1" customWidth="1"/>
    <col min="8194" max="8194" width="12.140625" style="2" bestFit="1" customWidth="1"/>
    <col min="8195" max="8195" width="12.42578125" style="2" bestFit="1" customWidth="1"/>
    <col min="8196" max="8197" width="13.85546875" style="2" bestFit="1" customWidth="1"/>
    <col min="8198" max="8198" width="14.85546875" style="2" bestFit="1" customWidth="1"/>
    <col min="8199" max="8437" width="9.140625" style="2"/>
    <col min="8438" max="8438" width="15.42578125" style="2" bestFit="1" customWidth="1"/>
    <col min="8439" max="8439" width="11.140625" style="2" bestFit="1" customWidth="1"/>
    <col min="8440" max="8440" width="14.5703125" style="2" bestFit="1" customWidth="1"/>
    <col min="8441" max="8441" width="17.42578125" style="2" bestFit="1" customWidth="1"/>
    <col min="8442" max="8442" width="17.5703125" style="2" bestFit="1" customWidth="1"/>
    <col min="8443" max="8443" width="14.7109375" style="2" bestFit="1" customWidth="1"/>
    <col min="8444" max="8444" width="14.42578125" style="2" bestFit="1" customWidth="1"/>
    <col min="8445" max="8445" width="12.140625" style="2" bestFit="1" customWidth="1"/>
    <col min="8446" max="8446" width="12.42578125" style="2" bestFit="1" customWidth="1"/>
    <col min="8447" max="8448" width="13.85546875" style="2" bestFit="1" customWidth="1"/>
    <col min="8449" max="8449" width="14.85546875" style="2" bestFit="1" customWidth="1"/>
    <col min="8450" max="8450" width="12.140625" style="2" bestFit="1" customWidth="1"/>
    <col min="8451" max="8451" width="12.42578125" style="2" bestFit="1" customWidth="1"/>
    <col min="8452" max="8453" width="13.85546875" style="2" bestFit="1" customWidth="1"/>
    <col min="8454" max="8454" width="14.85546875" style="2" bestFit="1" customWidth="1"/>
    <col min="8455" max="8693" width="9.140625" style="2"/>
    <col min="8694" max="8694" width="15.42578125" style="2" bestFit="1" customWidth="1"/>
    <col min="8695" max="8695" width="11.140625" style="2" bestFit="1" customWidth="1"/>
    <col min="8696" max="8696" width="14.5703125" style="2" bestFit="1" customWidth="1"/>
    <col min="8697" max="8697" width="17.42578125" style="2" bestFit="1" customWidth="1"/>
    <col min="8698" max="8698" width="17.5703125" style="2" bestFit="1" customWidth="1"/>
    <col min="8699" max="8699" width="14.7109375" style="2" bestFit="1" customWidth="1"/>
    <col min="8700" max="8700" width="14.42578125" style="2" bestFit="1" customWidth="1"/>
    <col min="8701" max="8701" width="12.140625" style="2" bestFit="1" customWidth="1"/>
    <col min="8702" max="8702" width="12.42578125" style="2" bestFit="1" customWidth="1"/>
    <col min="8703" max="8704" width="13.85546875" style="2" bestFit="1" customWidth="1"/>
    <col min="8705" max="8705" width="14.85546875" style="2" bestFit="1" customWidth="1"/>
    <col min="8706" max="8706" width="12.140625" style="2" bestFit="1" customWidth="1"/>
    <col min="8707" max="8707" width="12.42578125" style="2" bestFit="1" customWidth="1"/>
    <col min="8708" max="8709" width="13.85546875" style="2" bestFit="1" customWidth="1"/>
    <col min="8710" max="8710" width="14.85546875" style="2" bestFit="1" customWidth="1"/>
    <col min="8711" max="8949" width="9.140625" style="2"/>
    <col min="8950" max="8950" width="15.42578125" style="2" bestFit="1" customWidth="1"/>
    <col min="8951" max="8951" width="11.140625" style="2" bestFit="1" customWidth="1"/>
    <col min="8952" max="8952" width="14.5703125" style="2" bestFit="1" customWidth="1"/>
    <col min="8953" max="8953" width="17.42578125" style="2" bestFit="1" customWidth="1"/>
    <col min="8954" max="8954" width="17.5703125" style="2" bestFit="1" customWidth="1"/>
    <col min="8955" max="8955" width="14.7109375" style="2" bestFit="1" customWidth="1"/>
    <col min="8956" max="8956" width="14.42578125" style="2" bestFit="1" customWidth="1"/>
    <col min="8957" max="8957" width="12.140625" style="2" bestFit="1" customWidth="1"/>
    <col min="8958" max="8958" width="12.42578125" style="2" bestFit="1" customWidth="1"/>
    <col min="8959" max="8960" width="13.85546875" style="2" bestFit="1" customWidth="1"/>
    <col min="8961" max="8961" width="14.85546875" style="2" bestFit="1" customWidth="1"/>
    <col min="8962" max="8962" width="12.140625" style="2" bestFit="1" customWidth="1"/>
    <col min="8963" max="8963" width="12.42578125" style="2" bestFit="1" customWidth="1"/>
    <col min="8964" max="8965" width="13.85546875" style="2" bestFit="1" customWidth="1"/>
    <col min="8966" max="8966" width="14.85546875" style="2" bestFit="1" customWidth="1"/>
    <col min="8967" max="9205" width="9.140625" style="2"/>
    <col min="9206" max="9206" width="15.42578125" style="2" bestFit="1" customWidth="1"/>
    <col min="9207" max="9207" width="11.140625" style="2" bestFit="1" customWidth="1"/>
    <col min="9208" max="9208" width="14.5703125" style="2" bestFit="1" customWidth="1"/>
    <col min="9209" max="9209" width="17.42578125" style="2" bestFit="1" customWidth="1"/>
    <col min="9210" max="9210" width="17.5703125" style="2" bestFit="1" customWidth="1"/>
    <col min="9211" max="9211" width="14.7109375" style="2" bestFit="1" customWidth="1"/>
    <col min="9212" max="9212" width="14.42578125" style="2" bestFit="1" customWidth="1"/>
    <col min="9213" max="9213" width="12.140625" style="2" bestFit="1" customWidth="1"/>
    <col min="9214" max="9214" width="12.42578125" style="2" bestFit="1" customWidth="1"/>
    <col min="9215" max="9216" width="13.85546875" style="2" bestFit="1" customWidth="1"/>
    <col min="9217" max="9217" width="14.85546875" style="2" bestFit="1" customWidth="1"/>
    <col min="9218" max="9218" width="12.140625" style="2" bestFit="1" customWidth="1"/>
    <col min="9219" max="9219" width="12.42578125" style="2" bestFit="1" customWidth="1"/>
    <col min="9220" max="9221" width="13.85546875" style="2" bestFit="1" customWidth="1"/>
    <col min="9222" max="9222" width="14.85546875" style="2" bestFit="1" customWidth="1"/>
    <col min="9223" max="9461" width="9.140625" style="2"/>
    <col min="9462" max="9462" width="15.42578125" style="2" bestFit="1" customWidth="1"/>
    <col min="9463" max="9463" width="11.140625" style="2" bestFit="1" customWidth="1"/>
    <col min="9464" max="9464" width="14.5703125" style="2" bestFit="1" customWidth="1"/>
    <col min="9465" max="9465" width="17.42578125" style="2" bestFit="1" customWidth="1"/>
    <col min="9466" max="9466" width="17.5703125" style="2" bestFit="1" customWidth="1"/>
    <col min="9467" max="9467" width="14.7109375" style="2" bestFit="1" customWidth="1"/>
    <col min="9468" max="9468" width="14.42578125" style="2" bestFit="1" customWidth="1"/>
    <col min="9469" max="9469" width="12.140625" style="2" bestFit="1" customWidth="1"/>
    <col min="9470" max="9470" width="12.42578125" style="2" bestFit="1" customWidth="1"/>
    <col min="9471" max="9472" width="13.85546875" style="2" bestFit="1" customWidth="1"/>
    <col min="9473" max="9473" width="14.85546875" style="2" bestFit="1" customWidth="1"/>
    <col min="9474" max="9474" width="12.140625" style="2" bestFit="1" customWidth="1"/>
    <col min="9475" max="9475" width="12.42578125" style="2" bestFit="1" customWidth="1"/>
    <col min="9476" max="9477" width="13.85546875" style="2" bestFit="1" customWidth="1"/>
    <col min="9478" max="9478" width="14.85546875" style="2" bestFit="1" customWidth="1"/>
    <col min="9479" max="9717" width="9.140625" style="2"/>
    <col min="9718" max="9718" width="15.42578125" style="2" bestFit="1" customWidth="1"/>
    <col min="9719" max="9719" width="11.140625" style="2" bestFit="1" customWidth="1"/>
    <col min="9720" max="9720" width="14.5703125" style="2" bestFit="1" customWidth="1"/>
    <col min="9721" max="9721" width="17.42578125" style="2" bestFit="1" customWidth="1"/>
    <col min="9722" max="9722" width="17.5703125" style="2" bestFit="1" customWidth="1"/>
    <col min="9723" max="9723" width="14.7109375" style="2" bestFit="1" customWidth="1"/>
    <col min="9724" max="9724" width="14.42578125" style="2" bestFit="1" customWidth="1"/>
    <col min="9725" max="9725" width="12.140625" style="2" bestFit="1" customWidth="1"/>
    <col min="9726" max="9726" width="12.42578125" style="2" bestFit="1" customWidth="1"/>
    <col min="9727" max="9728" width="13.85546875" style="2" bestFit="1" customWidth="1"/>
    <col min="9729" max="9729" width="14.85546875" style="2" bestFit="1" customWidth="1"/>
    <col min="9730" max="9730" width="12.140625" style="2" bestFit="1" customWidth="1"/>
    <col min="9731" max="9731" width="12.42578125" style="2" bestFit="1" customWidth="1"/>
    <col min="9732" max="9733" width="13.85546875" style="2" bestFit="1" customWidth="1"/>
    <col min="9734" max="9734" width="14.85546875" style="2" bestFit="1" customWidth="1"/>
    <col min="9735" max="9973" width="9.140625" style="2"/>
    <col min="9974" max="9974" width="15.42578125" style="2" bestFit="1" customWidth="1"/>
    <col min="9975" max="9975" width="11.140625" style="2" bestFit="1" customWidth="1"/>
    <col min="9976" max="9976" width="14.5703125" style="2" bestFit="1" customWidth="1"/>
    <col min="9977" max="9977" width="17.42578125" style="2" bestFit="1" customWidth="1"/>
    <col min="9978" max="9978" width="17.5703125" style="2" bestFit="1" customWidth="1"/>
    <col min="9979" max="9979" width="14.7109375" style="2" bestFit="1" customWidth="1"/>
    <col min="9980" max="9980" width="14.42578125" style="2" bestFit="1" customWidth="1"/>
    <col min="9981" max="9981" width="12.140625" style="2" bestFit="1" customWidth="1"/>
    <col min="9982" max="9982" width="12.42578125" style="2" bestFit="1" customWidth="1"/>
    <col min="9983" max="9984" width="13.85546875" style="2" bestFit="1" customWidth="1"/>
    <col min="9985" max="9985" width="14.85546875" style="2" bestFit="1" customWidth="1"/>
    <col min="9986" max="9986" width="12.140625" style="2" bestFit="1" customWidth="1"/>
    <col min="9987" max="9987" width="12.42578125" style="2" bestFit="1" customWidth="1"/>
    <col min="9988" max="9989" width="13.85546875" style="2" bestFit="1" customWidth="1"/>
    <col min="9990" max="9990" width="14.85546875" style="2" bestFit="1" customWidth="1"/>
    <col min="9991" max="10229" width="9.140625" style="2"/>
    <col min="10230" max="10230" width="15.42578125" style="2" bestFit="1" customWidth="1"/>
    <col min="10231" max="10231" width="11.140625" style="2" bestFit="1" customWidth="1"/>
    <col min="10232" max="10232" width="14.5703125" style="2" bestFit="1" customWidth="1"/>
    <col min="10233" max="10233" width="17.42578125" style="2" bestFit="1" customWidth="1"/>
    <col min="10234" max="10234" width="17.5703125" style="2" bestFit="1" customWidth="1"/>
    <col min="10235" max="10235" width="14.7109375" style="2" bestFit="1" customWidth="1"/>
    <col min="10236" max="10236" width="14.42578125" style="2" bestFit="1" customWidth="1"/>
    <col min="10237" max="10237" width="12.140625" style="2" bestFit="1" customWidth="1"/>
    <col min="10238" max="10238" width="12.42578125" style="2" bestFit="1" customWidth="1"/>
    <col min="10239" max="10240" width="13.85546875" style="2" bestFit="1" customWidth="1"/>
    <col min="10241" max="10241" width="14.85546875" style="2" bestFit="1" customWidth="1"/>
    <col min="10242" max="10242" width="12.140625" style="2" bestFit="1" customWidth="1"/>
    <col min="10243" max="10243" width="12.42578125" style="2" bestFit="1" customWidth="1"/>
    <col min="10244" max="10245" width="13.85546875" style="2" bestFit="1" customWidth="1"/>
    <col min="10246" max="10246" width="14.85546875" style="2" bestFit="1" customWidth="1"/>
    <col min="10247" max="10485" width="9.140625" style="2"/>
    <col min="10486" max="10486" width="15.42578125" style="2" bestFit="1" customWidth="1"/>
    <col min="10487" max="10487" width="11.140625" style="2" bestFit="1" customWidth="1"/>
    <col min="10488" max="10488" width="14.5703125" style="2" bestFit="1" customWidth="1"/>
    <col min="10489" max="10489" width="17.42578125" style="2" bestFit="1" customWidth="1"/>
    <col min="10490" max="10490" width="17.5703125" style="2" bestFit="1" customWidth="1"/>
    <col min="10491" max="10491" width="14.7109375" style="2" bestFit="1" customWidth="1"/>
    <col min="10492" max="10492" width="14.42578125" style="2" bestFit="1" customWidth="1"/>
    <col min="10493" max="10493" width="12.140625" style="2" bestFit="1" customWidth="1"/>
    <col min="10494" max="10494" width="12.42578125" style="2" bestFit="1" customWidth="1"/>
    <col min="10495" max="10496" width="13.85546875" style="2" bestFit="1" customWidth="1"/>
    <col min="10497" max="10497" width="14.85546875" style="2" bestFit="1" customWidth="1"/>
    <col min="10498" max="10498" width="12.140625" style="2" bestFit="1" customWidth="1"/>
    <col min="10499" max="10499" width="12.42578125" style="2" bestFit="1" customWidth="1"/>
    <col min="10500" max="10501" width="13.85546875" style="2" bestFit="1" customWidth="1"/>
    <col min="10502" max="10502" width="14.85546875" style="2" bestFit="1" customWidth="1"/>
    <col min="10503" max="10741" width="9.140625" style="2"/>
    <col min="10742" max="10742" width="15.42578125" style="2" bestFit="1" customWidth="1"/>
    <col min="10743" max="10743" width="11.140625" style="2" bestFit="1" customWidth="1"/>
    <col min="10744" max="10744" width="14.5703125" style="2" bestFit="1" customWidth="1"/>
    <col min="10745" max="10745" width="17.42578125" style="2" bestFit="1" customWidth="1"/>
    <col min="10746" max="10746" width="17.5703125" style="2" bestFit="1" customWidth="1"/>
    <col min="10747" max="10747" width="14.7109375" style="2" bestFit="1" customWidth="1"/>
    <col min="10748" max="10748" width="14.42578125" style="2" bestFit="1" customWidth="1"/>
    <col min="10749" max="10749" width="12.140625" style="2" bestFit="1" customWidth="1"/>
    <col min="10750" max="10750" width="12.42578125" style="2" bestFit="1" customWidth="1"/>
    <col min="10751" max="10752" width="13.85546875" style="2" bestFit="1" customWidth="1"/>
    <col min="10753" max="10753" width="14.85546875" style="2" bestFit="1" customWidth="1"/>
    <col min="10754" max="10754" width="12.140625" style="2" bestFit="1" customWidth="1"/>
    <col min="10755" max="10755" width="12.42578125" style="2" bestFit="1" customWidth="1"/>
    <col min="10756" max="10757" width="13.85546875" style="2" bestFit="1" customWidth="1"/>
    <col min="10758" max="10758" width="14.85546875" style="2" bestFit="1" customWidth="1"/>
    <col min="10759" max="10997" width="9.140625" style="2"/>
    <col min="10998" max="10998" width="15.42578125" style="2" bestFit="1" customWidth="1"/>
    <col min="10999" max="10999" width="11.140625" style="2" bestFit="1" customWidth="1"/>
    <col min="11000" max="11000" width="14.5703125" style="2" bestFit="1" customWidth="1"/>
    <col min="11001" max="11001" width="17.42578125" style="2" bestFit="1" customWidth="1"/>
    <col min="11002" max="11002" width="17.5703125" style="2" bestFit="1" customWidth="1"/>
    <col min="11003" max="11003" width="14.7109375" style="2" bestFit="1" customWidth="1"/>
    <col min="11004" max="11004" width="14.42578125" style="2" bestFit="1" customWidth="1"/>
    <col min="11005" max="11005" width="12.140625" style="2" bestFit="1" customWidth="1"/>
    <col min="11006" max="11006" width="12.42578125" style="2" bestFit="1" customWidth="1"/>
    <col min="11007" max="11008" width="13.85546875" style="2" bestFit="1" customWidth="1"/>
    <col min="11009" max="11009" width="14.85546875" style="2" bestFit="1" customWidth="1"/>
    <col min="11010" max="11010" width="12.140625" style="2" bestFit="1" customWidth="1"/>
    <col min="11011" max="11011" width="12.42578125" style="2" bestFit="1" customWidth="1"/>
    <col min="11012" max="11013" width="13.85546875" style="2" bestFit="1" customWidth="1"/>
    <col min="11014" max="11014" width="14.85546875" style="2" bestFit="1" customWidth="1"/>
    <col min="11015" max="11253" width="9.140625" style="2"/>
    <col min="11254" max="11254" width="15.42578125" style="2" bestFit="1" customWidth="1"/>
    <col min="11255" max="11255" width="11.140625" style="2" bestFit="1" customWidth="1"/>
    <col min="11256" max="11256" width="14.5703125" style="2" bestFit="1" customWidth="1"/>
    <col min="11257" max="11257" width="17.42578125" style="2" bestFit="1" customWidth="1"/>
    <col min="11258" max="11258" width="17.5703125" style="2" bestFit="1" customWidth="1"/>
    <col min="11259" max="11259" width="14.7109375" style="2" bestFit="1" customWidth="1"/>
    <col min="11260" max="11260" width="14.42578125" style="2" bestFit="1" customWidth="1"/>
    <col min="11261" max="11261" width="12.140625" style="2" bestFit="1" customWidth="1"/>
    <col min="11262" max="11262" width="12.42578125" style="2" bestFit="1" customWidth="1"/>
    <col min="11263" max="11264" width="13.85546875" style="2" bestFit="1" customWidth="1"/>
    <col min="11265" max="11265" width="14.85546875" style="2" bestFit="1" customWidth="1"/>
    <col min="11266" max="11266" width="12.140625" style="2" bestFit="1" customWidth="1"/>
    <col min="11267" max="11267" width="12.42578125" style="2" bestFit="1" customWidth="1"/>
    <col min="11268" max="11269" width="13.85546875" style="2" bestFit="1" customWidth="1"/>
    <col min="11270" max="11270" width="14.85546875" style="2" bestFit="1" customWidth="1"/>
    <col min="11271" max="11509" width="9.140625" style="2"/>
    <col min="11510" max="11510" width="15.42578125" style="2" bestFit="1" customWidth="1"/>
    <col min="11511" max="11511" width="11.140625" style="2" bestFit="1" customWidth="1"/>
    <col min="11512" max="11512" width="14.5703125" style="2" bestFit="1" customWidth="1"/>
    <col min="11513" max="11513" width="17.42578125" style="2" bestFit="1" customWidth="1"/>
    <col min="11514" max="11514" width="17.5703125" style="2" bestFit="1" customWidth="1"/>
    <col min="11515" max="11515" width="14.7109375" style="2" bestFit="1" customWidth="1"/>
    <col min="11516" max="11516" width="14.42578125" style="2" bestFit="1" customWidth="1"/>
    <col min="11517" max="11517" width="12.140625" style="2" bestFit="1" customWidth="1"/>
    <col min="11518" max="11518" width="12.42578125" style="2" bestFit="1" customWidth="1"/>
    <col min="11519" max="11520" width="13.85546875" style="2" bestFit="1" customWidth="1"/>
    <col min="11521" max="11521" width="14.85546875" style="2" bestFit="1" customWidth="1"/>
    <col min="11522" max="11522" width="12.140625" style="2" bestFit="1" customWidth="1"/>
    <col min="11523" max="11523" width="12.42578125" style="2" bestFit="1" customWidth="1"/>
    <col min="11524" max="11525" width="13.85546875" style="2" bestFit="1" customWidth="1"/>
    <col min="11526" max="11526" width="14.85546875" style="2" bestFit="1" customWidth="1"/>
    <col min="11527" max="11765" width="9.140625" style="2"/>
    <col min="11766" max="11766" width="15.42578125" style="2" bestFit="1" customWidth="1"/>
    <col min="11767" max="11767" width="11.140625" style="2" bestFit="1" customWidth="1"/>
    <col min="11768" max="11768" width="14.5703125" style="2" bestFit="1" customWidth="1"/>
    <col min="11769" max="11769" width="17.42578125" style="2" bestFit="1" customWidth="1"/>
    <col min="11770" max="11770" width="17.5703125" style="2" bestFit="1" customWidth="1"/>
    <col min="11771" max="11771" width="14.7109375" style="2" bestFit="1" customWidth="1"/>
    <col min="11772" max="11772" width="14.42578125" style="2" bestFit="1" customWidth="1"/>
    <col min="11773" max="11773" width="12.140625" style="2" bestFit="1" customWidth="1"/>
    <col min="11774" max="11774" width="12.42578125" style="2" bestFit="1" customWidth="1"/>
    <col min="11775" max="11776" width="13.85546875" style="2" bestFit="1" customWidth="1"/>
    <col min="11777" max="11777" width="14.85546875" style="2" bestFit="1" customWidth="1"/>
    <col min="11778" max="11778" width="12.140625" style="2" bestFit="1" customWidth="1"/>
    <col min="11779" max="11779" width="12.42578125" style="2" bestFit="1" customWidth="1"/>
    <col min="11780" max="11781" width="13.85546875" style="2" bestFit="1" customWidth="1"/>
    <col min="11782" max="11782" width="14.85546875" style="2" bestFit="1" customWidth="1"/>
    <col min="11783" max="12021" width="9.140625" style="2"/>
    <col min="12022" max="12022" width="15.42578125" style="2" bestFit="1" customWidth="1"/>
    <col min="12023" max="12023" width="11.140625" style="2" bestFit="1" customWidth="1"/>
    <col min="12024" max="12024" width="14.5703125" style="2" bestFit="1" customWidth="1"/>
    <col min="12025" max="12025" width="17.42578125" style="2" bestFit="1" customWidth="1"/>
    <col min="12026" max="12026" width="17.5703125" style="2" bestFit="1" customWidth="1"/>
    <col min="12027" max="12027" width="14.7109375" style="2" bestFit="1" customWidth="1"/>
    <col min="12028" max="12028" width="14.42578125" style="2" bestFit="1" customWidth="1"/>
    <col min="12029" max="12029" width="12.140625" style="2" bestFit="1" customWidth="1"/>
    <col min="12030" max="12030" width="12.42578125" style="2" bestFit="1" customWidth="1"/>
    <col min="12031" max="12032" width="13.85546875" style="2" bestFit="1" customWidth="1"/>
    <col min="12033" max="12033" width="14.85546875" style="2" bestFit="1" customWidth="1"/>
    <col min="12034" max="12034" width="12.140625" style="2" bestFit="1" customWidth="1"/>
    <col min="12035" max="12035" width="12.42578125" style="2" bestFit="1" customWidth="1"/>
    <col min="12036" max="12037" width="13.85546875" style="2" bestFit="1" customWidth="1"/>
    <col min="12038" max="12038" width="14.85546875" style="2" bestFit="1" customWidth="1"/>
    <col min="12039" max="12277" width="9.140625" style="2"/>
    <col min="12278" max="12278" width="15.42578125" style="2" bestFit="1" customWidth="1"/>
    <col min="12279" max="12279" width="11.140625" style="2" bestFit="1" customWidth="1"/>
    <col min="12280" max="12280" width="14.5703125" style="2" bestFit="1" customWidth="1"/>
    <col min="12281" max="12281" width="17.42578125" style="2" bestFit="1" customWidth="1"/>
    <col min="12282" max="12282" width="17.5703125" style="2" bestFit="1" customWidth="1"/>
    <col min="12283" max="12283" width="14.7109375" style="2" bestFit="1" customWidth="1"/>
    <col min="12284" max="12284" width="14.42578125" style="2" bestFit="1" customWidth="1"/>
    <col min="12285" max="12285" width="12.140625" style="2" bestFit="1" customWidth="1"/>
    <col min="12286" max="12286" width="12.42578125" style="2" bestFit="1" customWidth="1"/>
    <col min="12287" max="12288" width="13.85546875" style="2" bestFit="1" customWidth="1"/>
    <col min="12289" max="12289" width="14.85546875" style="2" bestFit="1" customWidth="1"/>
    <col min="12290" max="12290" width="12.140625" style="2" bestFit="1" customWidth="1"/>
    <col min="12291" max="12291" width="12.42578125" style="2" bestFit="1" customWidth="1"/>
    <col min="12292" max="12293" width="13.85546875" style="2" bestFit="1" customWidth="1"/>
    <col min="12294" max="12294" width="14.85546875" style="2" bestFit="1" customWidth="1"/>
    <col min="12295" max="12533" width="9.140625" style="2"/>
    <col min="12534" max="12534" width="15.42578125" style="2" bestFit="1" customWidth="1"/>
    <col min="12535" max="12535" width="11.140625" style="2" bestFit="1" customWidth="1"/>
    <col min="12536" max="12536" width="14.5703125" style="2" bestFit="1" customWidth="1"/>
    <col min="12537" max="12537" width="17.42578125" style="2" bestFit="1" customWidth="1"/>
    <col min="12538" max="12538" width="17.5703125" style="2" bestFit="1" customWidth="1"/>
    <col min="12539" max="12539" width="14.7109375" style="2" bestFit="1" customWidth="1"/>
    <col min="12540" max="12540" width="14.42578125" style="2" bestFit="1" customWidth="1"/>
    <col min="12541" max="12541" width="12.140625" style="2" bestFit="1" customWidth="1"/>
    <col min="12542" max="12542" width="12.42578125" style="2" bestFit="1" customWidth="1"/>
    <col min="12543" max="12544" width="13.85546875" style="2" bestFit="1" customWidth="1"/>
    <col min="12545" max="12545" width="14.85546875" style="2" bestFit="1" customWidth="1"/>
    <col min="12546" max="12546" width="12.140625" style="2" bestFit="1" customWidth="1"/>
    <col min="12547" max="12547" width="12.42578125" style="2" bestFit="1" customWidth="1"/>
    <col min="12548" max="12549" width="13.85546875" style="2" bestFit="1" customWidth="1"/>
    <col min="12550" max="12550" width="14.85546875" style="2" bestFit="1" customWidth="1"/>
    <col min="12551" max="12789" width="9.140625" style="2"/>
    <col min="12790" max="12790" width="15.42578125" style="2" bestFit="1" customWidth="1"/>
    <col min="12791" max="12791" width="11.140625" style="2" bestFit="1" customWidth="1"/>
    <col min="12792" max="12792" width="14.5703125" style="2" bestFit="1" customWidth="1"/>
    <col min="12793" max="12793" width="17.42578125" style="2" bestFit="1" customWidth="1"/>
    <col min="12794" max="12794" width="17.5703125" style="2" bestFit="1" customWidth="1"/>
    <col min="12795" max="12795" width="14.7109375" style="2" bestFit="1" customWidth="1"/>
    <col min="12796" max="12796" width="14.42578125" style="2" bestFit="1" customWidth="1"/>
    <col min="12797" max="12797" width="12.140625" style="2" bestFit="1" customWidth="1"/>
    <col min="12798" max="12798" width="12.42578125" style="2" bestFit="1" customWidth="1"/>
    <col min="12799" max="12800" width="13.85546875" style="2" bestFit="1" customWidth="1"/>
    <col min="12801" max="12801" width="14.85546875" style="2" bestFit="1" customWidth="1"/>
    <col min="12802" max="12802" width="12.140625" style="2" bestFit="1" customWidth="1"/>
    <col min="12803" max="12803" width="12.42578125" style="2" bestFit="1" customWidth="1"/>
    <col min="12804" max="12805" width="13.85546875" style="2" bestFit="1" customWidth="1"/>
    <col min="12806" max="12806" width="14.85546875" style="2" bestFit="1" customWidth="1"/>
    <col min="12807" max="13045" width="9.140625" style="2"/>
    <col min="13046" max="13046" width="15.42578125" style="2" bestFit="1" customWidth="1"/>
    <col min="13047" max="13047" width="11.140625" style="2" bestFit="1" customWidth="1"/>
    <col min="13048" max="13048" width="14.5703125" style="2" bestFit="1" customWidth="1"/>
    <col min="13049" max="13049" width="17.42578125" style="2" bestFit="1" customWidth="1"/>
    <col min="13050" max="13050" width="17.5703125" style="2" bestFit="1" customWidth="1"/>
    <col min="13051" max="13051" width="14.7109375" style="2" bestFit="1" customWidth="1"/>
    <col min="13052" max="13052" width="14.42578125" style="2" bestFit="1" customWidth="1"/>
    <col min="13053" max="13053" width="12.140625" style="2" bestFit="1" customWidth="1"/>
    <col min="13054" max="13054" width="12.42578125" style="2" bestFit="1" customWidth="1"/>
    <col min="13055" max="13056" width="13.85546875" style="2" bestFit="1" customWidth="1"/>
    <col min="13057" max="13057" width="14.85546875" style="2" bestFit="1" customWidth="1"/>
    <col min="13058" max="13058" width="12.140625" style="2" bestFit="1" customWidth="1"/>
    <col min="13059" max="13059" width="12.42578125" style="2" bestFit="1" customWidth="1"/>
    <col min="13060" max="13061" width="13.85546875" style="2" bestFit="1" customWidth="1"/>
    <col min="13062" max="13062" width="14.85546875" style="2" bestFit="1" customWidth="1"/>
    <col min="13063" max="13301" width="9.140625" style="2"/>
    <col min="13302" max="13302" width="15.42578125" style="2" bestFit="1" customWidth="1"/>
    <col min="13303" max="13303" width="11.140625" style="2" bestFit="1" customWidth="1"/>
    <col min="13304" max="13304" width="14.5703125" style="2" bestFit="1" customWidth="1"/>
    <col min="13305" max="13305" width="17.42578125" style="2" bestFit="1" customWidth="1"/>
    <col min="13306" max="13306" width="17.5703125" style="2" bestFit="1" customWidth="1"/>
    <col min="13307" max="13307" width="14.7109375" style="2" bestFit="1" customWidth="1"/>
    <col min="13308" max="13308" width="14.42578125" style="2" bestFit="1" customWidth="1"/>
    <col min="13309" max="13309" width="12.140625" style="2" bestFit="1" customWidth="1"/>
    <col min="13310" max="13310" width="12.42578125" style="2" bestFit="1" customWidth="1"/>
    <col min="13311" max="13312" width="13.85546875" style="2" bestFit="1" customWidth="1"/>
    <col min="13313" max="13313" width="14.85546875" style="2" bestFit="1" customWidth="1"/>
    <col min="13314" max="13314" width="12.140625" style="2" bestFit="1" customWidth="1"/>
    <col min="13315" max="13315" width="12.42578125" style="2" bestFit="1" customWidth="1"/>
    <col min="13316" max="13317" width="13.85546875" style="2" bestFit="1" customWidth="1"/>
    <col min="13318" max="13318" width="14.85546875" style="2" bestFit="1" customWidth="1"/>
    <col min="13319" max="13557" width="9.140625" style="2"/>
    <col min="13558" max="13558" width="15.42578125" style="2" bestFit="1" customWidth="1"/>
    <col min="13559" max="13559" width="11.140625" style="2" bestFit="1" customWidth="1"/>
    <col min="13560" max="13560" width="14.5703125" style="2" bestFit="1" customWidth="1"/>
    <col min="13561" max="13561" width="17.42578125" style="2" bestFit="1" customWidth="1"/>
    <col min="13562" max="13562" width="17.5703125" style="2" bestFit="1" customWidth="1"/>
    <col min="13563" max="13563" width="14.7109375" style="2" bestFit="1" customWidth="1"/>
    <col min="13564" max="13564" width="14.42578125" style="2" bestFit="1" customWidth="1"/>
    <col min="13565" max="13565" width="12.140625" style="2" bestFit="1" customWidth="1"/>
    <col min="13566" max="13566" width="12.42578125" style="2" bestFit="1" customWidth="1"/>
    <col min="13567" max="13568" width="13.85546875" style="2" bestFit="1" customWidth="1"/>
    <col min="13569" max="13569" width="14.85546875" style="2" bestFit="1" customWidth="1"/>
    <col min="13570" max="13570" width="12.140625" style="2" bestFit="1" customWidth="1"/>
    <col min="13571" max="13571" width="12.42578125" style="2" bestFit="1" customWidth="1"/>
    <col min="13572" max="13573" width="13.85546875" style="2" bestFit="1" customWidth="1"/>
    <col min="13574" max="13574" width="14.85546875" style="2" bestFit="1" customWidth="1"/>
    <col min="13575" max="13813" width="9.140625" style="2"/>
    <col min="13814" max="13814" width="15.42578125" style="2" bestFit="1" customWidth="1"/>
    <col min="13815" max="13815" width="11.140625" style="2" bestFit="1" customWidth="1"/>
    <col min="13816" max="13816" width="14.5703125" style="2" bestFit="1" customWidth="1"/>
    <col min="13817" max="13817" width="17.42578125" style="2" bestFit="1" customWidth="1"/>
    <col min="13818" max="13818" width="17.5703125" style="2" bestFit="1" customWidth="1"/>
    <col min="13819" max="13819" width="14.7109375" style="2" bestFit="1" customWidth="1"/>
    <col min="13820" max="13820" width="14.42578125" style="2" bestFit="1" customWidth="1"/>
    <col min="13821" max="13821" width="12.140625" style="2" bestFit="1" customWidth="1"/>
    <col min="13822" max="13822" width="12.42578125" style="2" bestFit="1" customWidth="1"/>
    <col min="13823" max="13824" width="13.85546875" style="2" bestFit="1" customWidth="1"/>
    <col min="13825" max="13825" width="14.85546875" style="2" bestFit="1" customWidth="1"/>
    <col min="13826" max="13826" width="12.140625" style="2" bestFit="1" customWidth="1"/>
    <col min="13827" max="13827" width="12.42578125" style="2" bestFit="1" customWidth="1"/>
    <col min="13828" max="13829" width="13.85546875" style="2" bestFit="1" customWidth="1"/>
    <col min="13830" max="13830" width="14.85546875" style="2" bestFit="1" customWidth="1"/>
    <col min="13831" max="14069" width="9.140625" style="2"/>
    <col min="14070" max="14070" width="15.42578125" style="2" bestFit="1" customWidth="1"/>
    <col min="14071" max="14071" width="11.140625" style="2" bestFit="1" customWidth="1"/>
    <col min="14072" max="14072" width="14.5703125" style="2" bestFit="1" customWidth="1"/>
    <col min="14073" max="14073" width="17.42578125" style="2" bestFit="1" customWidth="1"/>
    <col min="14074" max="14074" width="17.5703125" style="2" bestFit="1" customWidth="1"/>
    <col min="14075" max="14075" width="14.7109375" style="2" bestFit="1" customWidth="1"/>
    <col min="14076" max="14076" width="14.42578125" style="2" bestFit="1" customWidth="1"/>
    <col min="14077" max="14077" width="12.140625" style="2" bestFit="1" customWidth="1"/>
    <col min="14078" max="14078" width="12.42578125" style="2" bestFit="1" customWidth="1"/>
    <col min="14079" max="14080" width="13.85546875" style="2" bestFit="1" customWidth="1"/>
    <col min="14081" max="14081" width="14.85546875" style="2" bestFit="1" customWidth="1"/>
    <col min="14082" max="14082" width="12.140625" style="2" bestFit="1" customWidth="1"/>
    <col min="14083" max="14083" width="12.42578125" style="2" bestFit="1" customWidth="1"/>
    <col min="14084" max="14085" width="13.85546875" style="2" bestFit="1" customWidth="1"/>
    <col min="14086" max="14086" width="14.85546875" style="2" bestFit="1" customWidth="1"/>
    <col min="14087" max="14325" width="9.140625" style="2"/>
    <col min="14326" max="14326" width="15.42578125" style="2" bestFit="1" customWidth="1"/>
    <col min="14327" max="14327" width="11.140625" style="2" bestFit="1" customWidth="1"/>
    <col min="14328" max="14328" width="14.5703125" style="2" bestFit="1" customWidth="1"/>
    <col min="14329" max="14329" width="17.42578125" style="2" bestFit="1" customWidth="1"/>
    <col min="14330" max="14330" width="17.5703125" style="2" bestFit="1" customWidth="1"/>
    <col min="14331" max="14331" width="14.7109375" style="2" bestFit="1" customWidth="1"/>
    <col min="14332" max="14332" width="14.42578125" style="2" bestFit="1" customWidth="1"/>
    <col min="14333" max="14333" width="12.140625" style="2" bestFit="1" customWidth="1"/>
    <col min="14334" max="14334" width="12.42578125" style="2" bestFit="1" customWidth="1"/>
    <col min="14335" max="14336" width="13.85546875" style="2" bestFit="1" customWidth="1"/>
    <col min="14337" max="14337" width="14.85546875" style="2" bestFit="1" customWidth="1"/>
    <col min="14338" max="14338" width="12.140625" style="2" bestFit="1" customWidth="1"/>
    <col min="14339" max="14339" width="12.42578125" style="2" bestFit="1" customWidth="1"/>
    <col min="14340" max="14341" width="13.85546875" style="2" bestFit="1" customWidth="1"/>
    <col min="14342" max="14342" width="14.85546875" style="2" bestFit="1" customWidth="1"/>
    <col min="14343" max="14581" width="9.140625" style="2"/>
    <col min="14582" max="14582" width="15.42578125" style="2" bestFit="1" customWidth="1"/>
    <col min="14583" max="14583" width="11.140625" style="2" bestFit="1" customWidth="1"/>
    <col min="14584" max="14584" width="14.5703125" style="2" bestFit="1" customWidth="1"/>
    <col min="14585" max="14585" width="17.42578125" style="2" bestFit="1" customWidth="1"/>
    <col min="14586" max="14586" width="17.5703125" style="2" bestFit="1" customWidth="1"/>
    <col min="14587" max="14587" width="14.7109375" style="2" bestFit="1" customWidth="1"/>
    <col min="14588" max="14588" width="14.42578125" style="2" bestFit="1" customWidth="1"/>
    <col min="14589" max="14589" width="12.140625" style="2" bestFit="1" customWidth="1"/>
    <col min="14590" max="14590" width="12.42578125" style="2" bestFit="1" customWidth="1"/>
    <col min="14591" max="14592" width="13.85546875" style="2" bestFit="1" customWidth="1"/>
    <col min="14593" max="14593" width="14.85546875" style="2" bestFit="1" customWidth="1"/>
    <col min="14594" max="14594" width="12.140625" style="2" bestFit="1" customWidth="1"/>
    <col min="14595" max="14595" width="12.42578125" style="2" bestFit="1" customWidth="1"/>
    <col min="14596" max="14597" width="13.85546875" style="2" bestFit="1" customWidth="1"/>
    <col min="14598" max="14598" width="14.85546875" style="2" bestFit="1" customWidth="1"/>
    <col min="14599" max="14837" width="9.140625" style="2"/>
    <col min="14838" max="14838" width="15.42578125" style="2" bestFit="1" customWidth="1"/>
    <col min="14839" max="14839" width="11.140625" style="2" bestFit="1" customWidth="1"/>
    <col min="14840" max="14840" width="14.5703125" style="2" bestFit="1" customWidth="1"/>
    <col min="14841" max="14841" width="17.42578125" style="2" bestFit="1" customWidth="1"/>
    <col min="14842" max="14842" width="17.5703125" style="2" bestFit="1" customWidth="1"/>
    <col min="14843" max="14843" width="14.7109375" style="2" bestFit="1" customWidth="1"/>
    <col min="14844" max="14844" width="14.42578125" style="2" bestFit="1" customWidth="1"/>
    <col min="14845" max="14845" width="12.140625" style="2" bestFit="1" customWidth="1"/>
    <col min="14846" max="14846" width="12.42578125" style="2" bestFit="1" customWidth="1"/>
    <col min="14847" max="14848" width="13.85546875" style="2" bestFit="1" customWidth="1"/>
    <col min="14849" max="14849" width="14.85546875" style="2" bestFit="1" customWidth="1"/>
    <col min="14850" max="14850" width="12.140625" style="2" bestFit="1" customWidth="1"/>
    <col min="14851" max="14851" width="12.42578125" style="2" bestFit="1" customWidth="1"/>
    <col min="14852" max="14853" width="13.85546875" style="2" bestFit="1" customWidth="1"/>
    <col min="14854" max="14854" width="14.85546875" style="2" bestFit="1" customWidth="1"/>
    <col min="14855" max="15093" width="9.140625" style="2"/>
    <col min="15094" max="15094" width="15.42578125" style="2" bestFit="1" customWidth="1"/>
    <col min="15095" max="15095" width="11.140625" style="2" bestFit="1" customWidth="1"/>
    <col min="15096" max="15096" width="14.5703125" style="2" bestFit="1" customWidth="1"/>
    <col min="15097" max="15097" width="17.42578125" style="2" bestFit="1" customWidth="1"/>
    <col min="15098" max="15098" width="17.5703125" style="2" bestFit="1" customWidth="1"/>
    <col min="15099" max="15099" width="14.7109375" style="2" bestFit="1" customWidth="1"/>
    <col min="15100" max="15100" width="14.42578125" style="2" bestFit="1" customWidth="1"/>
    <col min="15101" max="15101" width="12.140625" style="2" bestFit="1" customWidth="1"/>
    <col min="15102" max="15102" width="12.42578125" style="2" bestFit="1" customWidth="1"/>
    <col min="15103" max="15104" width="13.85546875" style="2" bestFit="1" customWidth="1"/>
    <col min="15105" max="15105" width="14.85546875" style="2" bestFit="1" customWidth="1"/>
    <col min="15106" max="15106" width="12.140625" style="2" bestFit="1" customWidth="1"/>
    <col min="15107" max="15107" width="12.42578125" style="2" bestFit="1" customWidth="1"/>
    <col min="15108" max="15109" width="13.85546875" style="2" bestFit="1" customWidth="1"/>
    <col min="15110" max="15110" width="14.85546875" style="2" bestFit="1" customWidth="1"/>
    <col min="15111" max="15349" width="9.140625" style="2"/>
    <col min="15350" max="15350" width="15.42578125" style="2" bestFit="1" customWidth="1"/>
    <col min="15351" max="15351" width="11.140625" style="2" bestFit="1" customWidth="1"/>
    <col min="15352" max="15352" width="14.5703125" style="2" bestFit="1" customWidth="1"/>
    <col min="15353" max="15353" width="17.42578125" style="2" bestFit="1" customWidth="1"/>
    <col min="15354" max="15354" width="17.5703125" style="2" bestFit="1" customWidth="1"/>
    <col min="15355" max="15355" width="14.7109375" style="2" bestFit="1" customWidth="1"/>
    <col min="15356" max="15356" width="14.42578125" style="2" bestFit="1" customWidth="1"/>
    <col min="15357" max="15357" width="12.140625" style="2" bestFit="1" customWidth="1"/>
    <col min="15358" max="15358" width="12.42578125" style="2" bestFit="1" customWidth="1"/>
    <col min="15359" max="15360" width="13.85546875" style="2" bestFit="1" customWidth="1"/>
    <col min="15361" max="15361" width="14.85546875" style="2" bestFit="1" customWidth="1"/>
    <col min="15362" max="15362" width="12.140625" style="2" bestFit="1" customWidth="1"/>
    <col min="15363" max="15363" width="12.42578125" style="2" bestFit="1" customWidth="1"/>
    <col min="15364" max="15365" width="13.85546875" style="2" bestFit="1" customWidth="1"/>
    <col min="15366" max="15366" width="14.85546875" style="2" bestFit="1" customWidth="1"/>
    <col min="15367" max="15605" width="9.140625" style="2"/>
    <col min="15606" max="15606" width="15.42578125" style="2" bestFit="1" customWidth="1"/>
    <col min="15607" max="15607" width="11.140625" style="2" bestFit="1" customWidth="1"/>
    <col min="15608" max="15608" width="14.5703125" style="2" bestFit="1" customWidth="1"/>
    <col min="15609" max="15609" width="17.42578125" style="2" bestFit="1" customWidth="1"/>
    <col min="15610" max="15610" width="17.5703125" style="2" bestFit="1" customWidth="1"/>
    <col min="15611" max="15611" width="14.7109375" style="2" bestFit="1" customWidth="1"/>
    <col min="15612" max="15612" width="14.42578125" style="2" bestFit="1" customWidth="1"/>
    <col min="15613" max="15613" width="12.140625" style="2" bestFit="1" customWidth="1"/>
    <col min="15614" max="15614" width="12.42578125" style="2" bestFit="1" customWidth="1"/>
    <col min="15615" max="15616" width="13.85546875" style="2" bestFit="1" customWidth="1"/>
    <col min="15617" max="15617" width="14.85546875" style="2" bestFit="1" customWidth="1"/>
    <col min="15618" max="15618" width="12.140625" style="2" bestFit="1" customWidth="1"/>
    <col min="15619" max="15619" width="12.42578125" style="2" bestFit="1" customWidth="1"/>
    <col min="15620" max="15621" width="13.85546875" style="2" bestFit="1" customWidth="1"/>
    <col min="15622" max="15622" width="14.85546875" style="2" bestFit="1" customWidth="1"/>
    <col min="15623" max="15861" width="9.140625" style="2"/>
    <col min="15862" max="15862" width="15.42578125" style="2" bestFit="1" customWidth="1"/>
    <col min="15863" max="15863" width="11.140625" style="2" bestFit="1" customWidth="1"/>
    <col min="15864" max="15864" width="14.5703125" style="2" bestFit="1" customWidth="1"/>
    <col min="15865" max="15865" width="17.42578125" style="2" bestFit="1" customWidth="1"/>
    <col min="15866" max="15866" width="17.5703125" style="2" bestFit="1" customWidth="1"/>
    <col min="15867" max="15867" width="14.7109375" style="2" bestFit="1" customWidth="1"/>
    <col min="15868" max="15868" width="14.42578125" style="2" bestFit="1" customWidth="1"/>
    <col min="15869" max="15869" width="12.140625" style="2" bestFit="1" customWidth="1"/>
    <col min="15870" max="15870" width="12.42578125" style="2" bestFit="1" customWidth="1"/>
    <col min="15871" max="15872" width="13.85546875" style="2" bestFit="1" customWidth="1"/>
    <col min="15873" max="15873" width="14.85546875" style="2" bestFit="1" customWidth="1"/>
    <col min="15874" max="15874" width="12.140625" style="2" bestFit="1" customWidth="1"/>
    <col min="15875" max="15875" width="12.42578125" style="2" bestFit="1" customWidth="1"/>
    <col min="15876" max="15877" width="13.85546875" style="2" bestFit="1" customWidth="1"/>
    <col min="15878" max="15878" width="14.85546875" style="2" bestFit="1" customWidth="1"/>
    <col min="15879" max="16117" width="9.140625" style="2"/>
    <col min="16118" max="16118" width="15.42578125" style="2" bestFit="1" customWidth="1"/>
    <col min="16119" max="16119" width="11.140625" style="2" bestFit="1" customWidth="1"/>
    <col min="16120" max="16120" width="14.5703125" style="2" bestFit="1" customWidth="1"/>
    <col min="16121" max="16121" width="17.42578125" style="2" bestFit="1" customWidth="1"/>
    <col min="16122" max="16122" width="17.5703125" style="2" bestFit="1" customWidth="1"/>
    <col min="16123" max="16123" width="14.7109375" style="2" bestFit="1" customWidth="1"/>
    <col min="16124" max="16124" width="14.42578125" style="2" bestFit="1" customWidth="1"/>
    <col min="16125" max="16125" width="12.140625" style="2" bestFit="1" customWidth="1"/>
    <col min="16126" max="16126" width="12.42578125" style="2" bestFit="1" customWidth="1"/>
    <col min="16127" max="16128" width="13.85546875" style="2" bestFit="1" customWidth="1"/>
    <col min="16129" max="16129" width="14.85546875" style="2" bestFit="1" customWidth="1"/>
    <col min="16130" max="16130" width="12.140625" style="2" bestFit="1" customWidth="1"/>
    <col min="16131" max="16131" width="12.42578125" style="2" bestFit="1" customWidth="1"/>
    <col min="16132" max="16133" width="13.85546875" style="2" bestFit="1" customWidth="1"/>
    <col min="16134" max="16134" width="14.85546875" style="2" bestFit="1" customWidth="1"/>
    <col min="16135" max="16384" width="9.140625" style="2"/>
  </cols>
  <sheetData>
    <row r="1" spans="1:8">
      <c r="A1" s="46" t="s">
        <v>438</v>
      </c>
      <c r="B1" s="47" t="s">
        <v>439</v>
      </c>
      <c r="C1" s="48" t="s">
        <v>302</v>
      </c>
      <c r="D1" s="48" t="s">
        <v>304</v>
      </c>
      <c r="E1" s="48" t="s">
        <v>303</v>
      </c>
      <c r="F1" s="48" t="s">
        <v>305</v>
      </c>
      <c r="G1" s="48" t="s">
        <v>317</v>
      </c>
      <c r="H1" s="48" t="s">
        <v>318</v>
      </c>
    </row>
    <row r="2" spans="1:8">
      <c r="A2" s="48" t="s">
        <v>5</v>
      </c>
      <c r="B2" s="48"/>
      <c r="C2" s="50">
        <f>IFERROR((st_DL/(k_decay_res_state*Rad_Spec!X2*st_IFDres_adj))*Rad_Spec!BF2,".")</f>
        <v>32375.090046329311</v>
      </c>
      <c r="D2" s="50">
        <f>IFERROR((st_DL/(k_decay_res_state*Rad_Spec!AN2*st_IFAres_adj*(1/s_PEFm_pp_state)*st_SLF*(st_ET_res_o+st_ET_res_i)*(1/24)))*Rad_Spec!BF2,".")</f>
        <v>450.35882562714329</v>
      </c>
      <c r="E2" s="50">
        <f>IFERROR((st_DL/(k_decay_res_state*Rad_Spec!AN2*st_IFAres_adj*(1/s_PEF)*st_SLF*(st_ET_res_o+st_ET_res_i)*(1/24)))*Rad_Spec!BF2,".")</f>
        <v>41617.010837564085</v>
      </c>
      <c r="F2" s="50">
        <f>IFERROR((st_DL/(k_decay_res_state*Rad_Spec!AY2*st_Fam*st_Foffset*st_EF_res*(1/365)*acf!H2*((st_ET_res_o*st_GSF_s)+(st_ET_res_i*st_GSF_i))*(1/24)))*Rad_Spec!BF2,".")</f>
        <v>155421.5564178784</v>
      </c>
      <c r="G2" s="50">
        <f t="shared" ref="G2" si="0">(IF(AND(C2&lt;&gt;".",E2&lt;&gt;".",F2&lt;&gt;"."),1/((1/C2)+(1/E2)+(1/F2)),IF(AND(C2&lt;&gt;".",E2&lt;&gt;".",F2="."), 1/((1/C2)+(1/E2)),IF(AND(C2&lt;&gt;".",E2=".",F2&lt;&gt;"."),1/((1/C2)+(1/F2)),IF(AND(C2=".",E2&lt;&gt;".",F2&lt;&gt;"."),1/((1/E2)+(1/F2)),IF(AND(C2&lt;&gt;".",E2=".",F2="."),1/(1/C2),IF(AND(C2=".",E2&lt;&gt;".",F2="."),1/(1/E2),IF(AND(C2=".",E2=".",F2&lt;&gt;"."),1/(1/F2),IF(AND(C2=".",E2=".",F2="."),".")))))))))</f>
        <v>16299.7339071073</v>
      </c>
      <c r="H2" s="50">
        <f>(IF(AND(C2&lt;&gt;".",D2&lt;&gt;".",F2&lt;&gt;"."),1/((1/C2)+(1/D2)+(1/F2)),IF(AND(C2&lt;&gt;".",D2&lt;&gt;".",F2="."), 1/((1/C2)+(1/D2)),IF(AND(C2&lt;&gt;".",D2=".",F2&lt;&gt;"."),1/((1/C2)+(1/F2)),IF(AND(C2=".",D2&lt;&gt;".",F2&lt;&gt;"."),1/((1/D2)+(1/F2)),IF(AND(C2&lt;&gt;".",D2=".",F2="."),1/(1/C2),IF(AND(C2=".",D2&lt;&gt;".",F2="."),1/(1/D2),IF(AND(C2=".",D2=".",F2&lt;&gt;"."),1/(1/F2),IF(AND(C2=".",D2=".",F2="."),".")))))))))</f>
        <v>442.91418292093897</v>
      </c>
    </row>
    <row r="3" spans="1:8">
      <c r="A3" s="51" t="s">
        <v>6</v>
      </c>
      <c r="B3" s="48" t="s">
        <v>7</v>
      </c>
      <c r="C3" s="50">
        <f>IFERROR((st_DL/(k_decay_res_state*Rad_Spec!X3*st_IFDres_adj))*Rad_Spec!BF3,".")</f>
        <v>19.933687533193091</v>
      </c>
      <c r="D3" s="50">
        <f>IFERROR((st_DL/(k_decay_res_state*Rad_Spec!AN3*st_IFAres_adj*(1/s_PEFm_pp_state)*st_SLF*(st_ET_res_o+st_ET_res_i)*(1/24)))*Rad_Spec!BF3,".")</f>
        <v>7.0464639783857461E-2</v>
      </c>
      <c r="E3" s="50">
        <f>IFERROR((st_DL/(k_decay_res_state*Rad_Spec!AN3*st_IFAres_adj*(1/s_PEF)*st_SLF*(st_ET_res_o+st_ET_res_i)*(1/24)))*Rad_Spec!BF3,".")</f>
        <v>6.511535936852531</v>
      </c>
      <c r="F3" s="50">
        <f>IFERROR((st_DL/(k_decay_res_state*Rad_Spec!AY3*st_Fam*st_Foffset*st_EF_res*(1/365)*acf!H3*((st_ET_res_o*st_GSF_s)+(st_ET_res_i*st_GSF_i))*(1/24)))*Rad_Spec!BF3,".")</f>
        <v>26852.0777648441</v>
      </c>
      <c r="G3" s="50">
        <f t="shared" ref="G3:G66" si="1">(IF(AND(C3&lt;&gt;".",E3&lt;&gt;".",F3&lt;&gt;"."),1/((1/C3)+(1/E3)+(1/F3)),IF(AND(C3&lt;&gt;".",E3&lt;&gt;".",F3="."), 1/((1/C3)+(1/E3)),IF(AND(C3&lt;&gt;".",E3=".",F3&lt;&gt;"."),1/((1/C3)+(1/F3)),IF(AND(C3=".",E3&lt;&gt;".",F3&lt;&gt;"."),1/((1/E3)+(1/F3)),IF(AND(C3&lt;&gt;".",E3=".",F3="."),1/(1/C3),IF(AND(C3=".",E3&lt;&gt;".",F3="."),1/(1/E3),IF(AND(C3=".",E3=".",F3&lt;&gt;"."),1/(1/F3),IF(AND(C3=".",E3=".",F3="."),".")))))))))</f>
        <v>4.9073210373270326</v>
      </c>
      <c r="H3" s="50">
        <f t="shared" ref="H3:H66" si="2">(IF(AND(C3&lt;&gt;".",D3&lt;&gt;".",F3&lt;&gt;"."),1/((1/C3)+(1/D3)+(1/F3)),IF(AND(C3&lt;&gt;".",D3&lt;&gt;".",F3="."), 1/((1/C3)+(1/D3)),IF(AND(C3&lt;&gt;".",D3=".",F3&lt;&gt;"."),1/((1/C3)+(1/F3)),IF(AND(C3=".",D3&lt;&gt;".",F3&lt;&gt;"."),1/((1/D3)+(1/F3)),IF(AND(C3&lt;&gt;".",D3=".",F3="."),1/(1/C3),IF(AND(C3=".",D3&lt;&gt;".",F3="."),1/(1/D3),IF(AND(C3=".",D3=".",F3&lt;&gt;"."),1/(1/F3),IF(AND(C3=".",D3=".",F3="."),".")))))))))</f>
        <v>7.021624443087926E-2</v>
      </c>
    </row>
    <row r="4" spans="1:8">
      <c r="A4" s="48" t="s">
        <v>8</v>
      </c>
      <c r="B4" s="48"/>
      <c r="C4" s="50" t="str">
        <f>IFERROR((st_DL/(k_decay_res_state*Rad_Spec!X4*st_IFDres_adj))*Rad_Spec!BF4,".")</f>
        <v>.</v>
      </c>
      <c r="D4" s="50" t="str">
        <f>IFERROR((st_DL/(k_decay_res_state*Rad_Spec!AN4*st_IFAres_adj*(1/s_PEFm_pp_state)*st_SLF*(st_ET_res_o+st_ET_res_i)*(1/24)))*Rad_Spec!BF4,".")</f>
        <v>.</v>
      </c>
      <c r="E4" s="50" t="str">
        <f>IFERROR((st_DL/(k_decay_res_state*Rad_Spec!AN4*st_IFAres_adj*(1/s_PEF)*st_SLF*(st_ET_res_o+st_ET_res_i)*(1/24)))*Rad_Spec!BF4,".")</f>
        <v>.</v>
      </c>
      <c r="F4" s="50">
        <f>IFERROR((st_DL/(k_decay_res_state*Rad_Spec!AY4*st_Fam*st_Foffset*st_EF_res*(1/365)*acf!H4*((st_ET_res_o*st_GSF_s)+(st_ET_res_i*st_GSF_i))*(1/24)))*Rad_Spec!BF4,".")</f>
        <v>912355.70392349374</v>
      </c>
      <c r="G4" s="50">
        <f t="shared" si="1"/>
        <v>912355.70392349374</v>
      </c>
      <c r="H4" s="50">
        <f t="shared" si="2"/>
        <v>912355.70392349374</v>
      </c>
    </row>
    <row r="5" spans="1:8">
      <c r="A5" s="48" t="s">
        <v>9</v>
      </c>
      <c r="B5" s="48"/>
      <c r="C5" s="50">
        <f>IFERROR((st_DL/(k_decay_res_state*Rad_Spec!X5*st_IFDres_adj))*Rad_Spec!BF5,".")</f>
        <v>8.9794711700994085</v>
      </c>
      <c r="D5" s="50">
        <f>IFERROR((st_DL/(k_decay_res_state*Rad_Spec!AN5*st_IFAres_adj*(1/s_PEFm_pp_state)*st_SLF*(st_ET_res_o+st_ET_res_i)*(1/24)))*Rad_Spec!BF5,".")</f>
        <v>0.22432784113067417</v>
      </c>
      <c r="E5" s="50">
        <f>IFERROR((st_DL/(k_decay_res_state*Rad_Spec!AN5*st_IFAres_adj*(1/s_PEF)*st_SLF*(st_ET_res_o+st_ET_res_i)*(1/24)))*Rad_Spec!BF5,".")</f>
        <v>20.729812905302921</v>
      </c>
      <c r="F5" s="50">
        <f>IFERROR((st_DL/(k_decay_res_state*Rad_Spec!AY5*st_Fam*st_Foffset*st_EF_res*(1/365)*acf!H5*((st_ET_res_o*st_GSF_s)+(st_ET_res_i*st_GSF_i))*(1/24)))*Rad_Spec!BF5,".")</f>
        <v>6.4998081217078409</v>
      </c>
      <c r="G5" s="50">
        <f t="shared" si="1"/>
        <v>3.1902451949838673</v>
      </c>
      <c r="H5" s="50">
        <f t="shared" si="2"/>
        <v>0.21173085180935816</v>
      </c>
    </row>
    <row r="6" spans="1:8">
      <c r="A6" s="52" t="s">
        <v>10</v>
      </c>
      <c r="B6" s="48" t="s">
        <v>11</v>
      </c>
      <c r="C6" s="50">
        <f>IFERROR((st_DL/(k_decay_res_state*Rad_Spec!X6*st_IFDres_adj))*Rad_Spec!BF6,".")</f>
        <v>0.17331430568300046</v>
      </c>
      <c r="D6" s="50">
        <f>IFERROR((st_DL/(k_decay_res_state*Rad_Spec!AN6*st_IFAres_adj*(1/s_PEFm_pp_state)*st_SLF*(st_ET_res_o+st_ET_res_i)*(1/24)))*Rad_Spec!BF6,".")</f>
        <v>2.6089571339192851E-4</v>
      </c>
      <c r="E6" s="50">
        <f>IFERROR((st_DL/(k_decay_res_state*Rad_Spec!AN6*st_IFAres_adj*(1/s_PEF)*st_SLF*(st_ET_res_o+st_ET_res_i)*(1/24)))*Rad_Spec!BF6,".")</f>
        <v>2.4108997345807775E-2</v>
      </c>
      <c r="F6" s="50">
        <f>IFERROR((st_DL/(k_decay_res_state*Rad_Spec!AY6*st_Fam*st_Foffset*st_EF_res*(1/365)*acf!H6*((st_ET_res_o*st_GSF_s)+(st_ET_res_i*st_GSF_i))*(1/24)))*Rad_Spec!BF6,".")</f>
        <v>640.2672054355005</v>
      </c>
      <c r="G6" s="50">
        <f t="shared" si="1"/>
        <v>2.1164148065122648E-2</v>
      </c>
      <c r="H6" s="50">
        <f t="shared" si="2"/>
        <v>2.6050346282849724E-4</v>
      </c>
    </row>
    <row r="7" spans="1:8">
      <c r="A7" s="48" t="s">
        <v>12</v>
      </c>
      <c r="B7" s="48"/>
      <c r="C7" s="50" t="str">
        <f>IFERROR((st_DL/(k_decay_res_state*Rad_Spec!X7*st_IFDres_adj))*Rad_Spec!BF7,".")</f>
        <v>.</v>
      </c>
      <c r="D7" s="50" t="str">
        <f>IFERROR((st_DL/(k_decay_res_state*Rad_Spec!AN7*st_IFAres_adj*(1/s_PEFm_pp_state)*st_SLF*(st_ET_res_o+st_ET_res_i)*(1/24)))*Rad_Spec!BF7,".")</f>
        <v>.</v>
      </c>
      <c r="E7" s="50" t="str">
        <f>IFERROR((st_DL/(k_decay_res_state*Rad_Spec!AN7*st_IFAres_adj*(1/s_PEF)*st_SLF*(st_ET_res_o+st_ET_res_i)*(1/24)))*Rad_Spec!BF7,".")</f>
        <v>.</v>
      </c>
      <c r="F7" s="50">
        <f>IFERROR((st_DL/(k_decay_res_state*Rad_Spec!AY7*st_Fam*st_Foffset*st_EF_res*(1/365)*acf!H7*((st_ET_res_o*st_GSF_s)+(st_ET_res_i*st_GSF_i))*(1/24)))*Rad_Spec!BF7,".")</f>
        <v>274726.57751910557</v>
      </c>
      <c r="G7" s="50">
        <f t="shared" si="1"/>
        <v>274726.57751910557</v>
      </c>
      <c r="H7" s="50">
        <f t="shared" si="2"/>
        <v>274726.57751910557</v>
      </c>
    </row>
    <row r="8" spans="1:8">
      <c r="A8" s="48" t="s">
        <v>13</v>
      </c>
      <c r="B8" s="48"/>
      <c r="C8" s="50">
        <f>IFERROR((st_DL/(k_decay_res_state*Rad_Spec!X8*st_IFDres_adj))*Rad_Spec!BF8,".")</f>
        <v>13577359.057213692</v>
      </c>
      <c r="D8" s="50">
        <f>IFERROR((st_DL/(k_decay_res_state*Rad_Spec!AN8*st_IFAres_adj*(1/s_PEFm_pp_state)*st_SLF*(st_ET_res_o+st_ET_res_i)*(1/24)))*Rad_Spec!BF8,".")</f>
        <v>23798160.149334885</v>
      </c>
      <c r="E8" s="50">
        <f>IFERROR((st_DL/(k_decay_res_state*Rad_Spec!AN8*st_IFAres_adj*(1/s_PEF)*st_SLF*(st_ET_res_o+st_ET_res_i)*(1/24)))*Rad_Spec!BF8,".")</f>
        <v>2199153724.7433114</v>
      </c>
      <c r="F8" s="50">
        <f>IFERROR((st_DL/(k_decay_res_state*Rad_Spec!AY8*st_Fam*st_Foffset*st_EF_res*(1/365)*acf!H8*((st_ET_res_o*st_GSF_s)+(st_ET_res_i*st_GSF_i))*(1/24)))*Rad_Spec!BF8,".")</f>
        <v>305362.65126964991</v>
      </c>
      <c r="G8" s="50">
        <f t="shared" si="1"/>
        <v>298605.38095785212</v>
      </c>
      <c r="H8" s="50">
        <f t="shared" si="2"/>
        <v>294944.63649189891</v>
      </c>
    </row>
    <row r="9" spans="1:8">
      <c r="A9" s="48" t="s">
        <v>14</v>
      </c>
      <c r="B9" s="48"/>
      <c r="C9" s="50" t="str">
        <f>IFERROR((st_DL/(k_decay_res_state*Rad_Spec!X9*st_IFDres_adj))*Rad_Spec!BF9,".")</f>
        <v>.</v>
      </c>
      <c r="D9" s="50" t="str">
        <f>IFERROR((st_DL/(k_decay_res_state*Rad_Spec!AN9*st_IFAres_adj*(1/s_PEFm_pp_state)*st_SLF*(st_ET_res_o+st_ET_res_i)*(1/24)))*Rad_Spec!BF9,".")</f>
        <v>.</v>
      </c>
      <c r="E9" s="50" t="str">
        <f>IFERROR((st_DL/(k_decay_res_state*Rad_Spec!AN9*st_IFAres_adj*(1/s_PEF)*st_SLF*(st_ET_res_o+st_ET_res_i)*(1/24)))*Rad_Spec!BF9,".")</f>
        <v>.</v>
      </c>
      <c r="F9" s="50">
        <f>IFERROR((st_DL/(k_decay_res_state*Rad_Spec!AY9*st_Fam*st_Foffset*st_EF_res*(1/365)*acf!H9*((st_ET_res_o*st_GSF_s)+(st_ET_res_i*st_GSF_i))*(1/24)))*Rad_Spec!BF9,".")</f>
        <v>272550.17636574456</v>
      </c>
      <c r="G9" s="50">
        <f t="shared" si="1"/>
        <v>272550.17636574456</v>
      </c>
      <c r="H9" s="50">
        <f t="shared" si="2"/>
        <v>272550.17636574456</v>
      </c>
    </row>
    <row r="10" spans="1:8">
      <c r="A10" s="51" t="s">
        <v>15</v>
      </c>
      <c r="B10" s="48" t="s">
        <v>7</v>
      </c>
      <c r="C10" s="50" t="str">
        <f>IFERROR((st_DL/(k_decay_res_state*Rad_Spec!X10*st_IFDres_adj))*Rad_Spec!BF10,".")</f>
        <v>.</v>
      </c>
      <c r="D10" s="50" t="str">
        <f>IFERROR((st_DL/(k_decay_res_state*Rad_Spec!AN10*st_IFAres_adj*(1/s_PEFm_pp_state)*st_SLF*(st_ET_res_o+st_ET_res_i)*(1/24)))*Rad_Spec!BF10,".")</f>
        <v>.</v>
      </c>
      <c r="E10" s="50" t="str">
        <f>IFERROR((st_DL/(k_decay_res_state*Rad_Spec!AN10*st_IFAres_adj*(1/s_PEF)*st_SLF*(st_ET_res_o+st_ET_res_i)*(1/24)))*Rad_Spec!BF10,".")</f>
        <v>.</v>
      </c>
      <c r="F10" s="50">
        <f>IFERROR((st_DL/(k_decay_res_state*Rad_Spec!AY10*st_Fam*st_Foffset*st_EF_res*(1/365)*acf!H10*((st_ET_res_o*st_GSF_s)+(st_ET_res_i*st_GSF_i))*(1/24)))*Rad_Spec!BF10,".")</f>
        <v>44826516330669.023</v>
      </c>
      <c r="G10" s="50">
        <f t="shared" si="1"/>
        <v>44826516330669.023</v>
      </c>
      <c r="H10" s="50">
        <f t="shared" si="2"/>
        <v>44826516330669.023</v>
      </c>
    </row>
    <row r="11" spans="1:8">
      <c r="A11" s="51" t="s">
        <v>16</v>
      </c>
      <c r="B11" s="53" t="s">
        <v>7</v>
      </c>
      <c r="C11" s="50" t="str">
        <f>IFERROR((st_DL/(k_decay_res_state*Rad_Spec!X11*st_IFDres_adj))*Rad_Spec!BF11,".")</f>
        <v>.</v>
      </c>
      <c r="D11" s="50" t="str">
        <f>IFERROR((st_DL/(k_decay_res_state*Rad_Spec!AN11*st_IFAres_adj*(1/s_PEFm_pp_state)*st_SLF*(st_ET_res_o+st_ET_res_i)*(1/24)))*Rad_Spec!BF11,".")</f>
        <v>.</v>
      </c>
      <c r="E11" s="50" t="str">
        <f>IFERROR((st_DL/(k_decay_res_state*Rad_Spec!AN11*st_IFAres_adj*(1/s_PEF)*st_SLF*(st_ET_res_o+st_ET_res_i)*(1/24)))*Rad_Spec!BF11,".")</f>
        <v>.</v>
      </c>
      <c r="F11" s="50">
        <f>IFERROR((st_DL/(k_decay_res_state*Rad_Spec!AY11*st_Fam*st_Foffset*st_EF_res*(1/365)*acf!H11*((st_ET_res_o*st_GSF_s)+(st_ET_res_i*st_GSF_i))*(1/24)))*Rad_Spec!BF11,".")</f>
        <v>1780579489282.0068</v>
      </c>
      <c r="G11" s="50">
        <f t="shared" si="1"/>
        <v>1780579489282.0066</v>
      </c>
      <c r="H11" s="50">
        <f t="shared" si="2"/>
        <v>1780579489282.0066</v>
      </c>
    </row>
    <row r="12" spans="1:8">
      <c r="A12" s="48" t="s">
        <v>17</v>
      </c>
      <c r="B12" s="48"/>
      <c r="C12" s="50">
        <f>IFERROR((st_DL/(k_decay_res_state*Rad_Spec!X12*st_IFDres_adj))*Rad_Spec!BF12,".")</f>
        <v>23739992.021827504</v>
      </c>
      <c r="D12" s="50">
        <f>IFERROR((st_DL/(k_decay_res_state*Rad_Spec!AN12*st_IFAres_adj*(1/s_PEFm_pp_state)*st_SLF*(st_ET_res_o+st_ET_res_i)*(1/24)))*Rad_Spec!BF12,".")</f>
        <v>35825013.123384923</v>
      </c>
      <c r="E12" s="50">
        <f>IFERROR((st_DL/(k_decay_res_state*Rad_Spec!AN12*st_IFAres_adj*(1/s_PEF)*st_SLF*(st_ET_res_o+st_ET_res_i)*(1/24)))*Rad_Spec!BF12,".")</f>
        <v>3310537896.832829</v>
      </c>
      <c r="F12" s="50">
        <f>IFERROR((st_DL/(k_decay_res_state*Rad_Spec!AY12*st_Fam*st_Foffset*st_EF_res*(1/365)*acf!H12*((st_ET_res_o*st_GSF_s)+(st_ET_res_i*st_GSF_i))*(1/24)))*Rad_Spec!BF12,".")</f>
        <v>349926.09405926353</v>
      </c>
      <c r="G12" s="50">
        <f t="shared" si="1"/>
        <v>344807.20959930809</v>
      </c>
      <c r="H12" s="50">
        <f t="shared" si="2"/>
        <v>341555.39487004332</v>
      </c>
    </row>
    <row r="13" spans="1:8">
      <c r="A13" s="48" t="s">
        <v>18</v>
      </c>
      <c r="B13" s="48"/>
      <c r="C13" s="50">
        <f>IFERROR((st_DL/(k_decay_res_state*Rad_Spec!X13*st_IFDres_adj))*Rad_Spec!BF13,".")</f>
        <v>446799.36770366301</v>
      </c>
      <c r="D13" s="50">
        <f>IFERROR((st_DL/(k_decay_res_state*Rad_Spec!AN13*st_IFAres_adj*(1/s_PEFm_pp_state)*st_SLF*(st_ET_res_o+st_ET_res_i)*(1/24)))*Rad_Spec!BF13,".")</f>
        <v>700365.53851212957</v>
      </c>
      <c r="E13" s="50">
        <f>IFERROR((st_DL/(k_decay_res_state*Rad_Spec!AN13*st_IFAres_adj*(1/s_PEF)*st_SLF*(st_ET_res_o+st_ET_res_i)*(1/24)))*Rad_Spec!BF13,".")</f>
        <v>64719771.319962777</v>
      </c>
      <c r="F13" s="50">
        <f>IFERROR((st_DL/(k_decay_res_state*Rad_Spec!AY13*st_Fam*st_Foffset*st_EF_res*(1/365)*acf!H13*((st_ET_res_o*st_GSF_s)+(st_ET_res_i*st_GSF_i))*(1/24)))*Rad_Spec!BF13,".")</f>
        <v>103071.86159748334</v>
      </c>
      <c r="G13" s="50">
        <f t="shared" si="1"/>
        <v>83643.083135366935</v>
      </c>
      <c r="H13" s="50">
        <f t="shared" si="2"/>
        <v>74805.864944346249</v>
      </c>
    </row>
    <row r="14" spans="1:8">
      <c r="A14" s="51" t="s">
        <v>19</v>
      </c>
      <c r="B14" s="48" t="s">
        <v>7</v>
      </c>
      <c r="C14" s="50" t="str">
        <f>IFERROR((st_DL/(k_decay_res_state*Rad_Spec!X14*st_IFDres_adj))*Rad_Spec!BF14,".")</f>
        <v>.</v>
      </c>
      <c r="D14" s="50" t="str">
        <f>IFERROR((st_DL/(k_decay_res_state*Rad_Spec!AN14*st_IFAres_adj*(1/s_PEFm_pp_state)*st_SLF*(st_ET_res_o+st_ET_res_i)*(1/24)))*Rad_Spec!BF14,".")</f>
        <v>.</v>
      </c>
      <c r="E14" s="50" t="str">
        <f>IFERROR((st_DL/(k_decay_res_state*Rad_Spec!AN14*st_IFAres_adj*(1/s_PEF)*st_SLF*(st_ET_res_o+st_ET_res_i)*(1/24)))*Rad_Spec!BF14,".")</f>
        <v>.</v>
      </c>
      <c r="F14" s="50">
        <f>IFERROR((st_DL/(k_decay_res_state*Rad_Spec!AY14*st_Fam*st_Foffset*st_EF_res*(1/365)*acf!H14*((st_ET_res_o*st_GSF_s)+(st_ET_res_i*st_GSF_i))*(1/24)))*Rad_Spec!BF14,".")</f>
        <v>3836944.2033059658</v>
      </c>
      <c r="G14" s="50">
        <f t="shared" si="1"/>
        <v>3836944.2033059658</v>
      </c>
      <c r="H14" s="50">
        <f t="shared" si="2"/>
        <v>3836944.2033059658</v>
      </c>
    </row>
    <row r="15" spans="1:8">
      <c r="A15" s="48" t="s">
        <v>20</v>
      </c>
      <c r="B15" s="48"/>
      <c r="C15" s="50">
        <f>IFERROR((st_DL/(k_decay_res_state*Rad_Spec!X15*st_IFDres_adj))*Rad_Spec!BF15,".")</f>
        <v>26.420360393276248</v>
      </c>
      <c r="D15" s="50">
        <f>IFERROR((st_DL/(k_decay_res_state*Rad_Spec!AN15*st_IFAres_adj*(1/s_PEFm_pp_state)*st_SLF*(st_ET_res_o+st_ET_res_i)*(1/24)))*Rad_Spec!BF15,".")</f>
        <v>0.69872588525773638</v>
      </c>
      <c r="E15" s="50">
        <f>IFERROR((st_DL/(k_decay_res_state*Rad_Spec!AN15*st_IFAres_adj*(1/s_PEF)*st_SLF*(st_ET_res_o+st_ET_res_i)*(1/24)))*Rad_Spec!BF15,".")</f>
        <v>64.568253322812609</v>
      </c>
      <c r="F15" s="50">
        <f>IFERROR((st_DL/(k_decay_res_state*Rad_Spec!AY15*st_Fam*st_Foffset*st_EF_res*(1/365)*acf!H15*((st_ET_res_o*st_GSF_s)+(st_ET_res_i*st_GSF_i))*(1/24)))*Rad_Spec!BF15,".")</f>
        <v>4440.8331270802282</v>
      </c>
      <c r="G15" s="50">
        <f t="shared" si="1"/>
        <v>18.66985934859505</v>
      </c>
      <c r="H15" s="50">
        <f t="shared" si="2"/>
        <v>0.68061881493795517</v>
      </c>
    </row>
    <row r="16" spans="1:8">
      <c r="A16" s="48" t="s">
        <v>21</v>
      </c>
      <c r="B16" s="48"/>
      <c r="C16" s="50">
        <f>IFERROR((st_DL/(k_decay_res_state*Rad_Spec!X16*st_IFDres_adj))*Rad_Spec!BF16,".")</f>
        <v>5760198.1225225218</v>
      </c>
      <c r="D16" s="50">
        <f>IFERROR((st_DL/(k_decay_res_state*Rad_Spec!AN16*st_IFAres_adj*(1/s_PEFm_pp_state)*st_SLF*(st_ET_res_o+st_ET_res_i)*(1/24)))*Rad_Spec!BF16,".")</f>
        <v>5829220.7953962162</v>
      </c>
      <c r="E16" s="50">
        <f>IFERROR((st_DL/(k_decay_res_state*Rad_Spec!AN16*st_IFAres_adj*(1/s_PEF)*st_SLF*(st_ET_res_o+st_ET_res_i)*(1/24)))*Rad_Spec!BF16,".")</f>
        <v>538669903.22380185</v>
      </c>
      <c r="F16" s="50">
        <f>IFERROR((st_DL/(k_decay_res_state*Rad_Spec!AY16*st_Fam*st_Foffset*st_EF_res*(1/365)*acf!H16*((st_ET_res_o*st_GSF_s)+(st_ET_res_i*st_GSF_i))*(1/24)))*Rad_Spec!BF16,".")</f>
        <v>67376.491195257011</v>
      </c>
      <c r="G16" s="50">
        <f t="shared" si="1"/>
        <v>66589.273829678394</v>
      </c>
      <c r="H16" s="50">
        <f t="shared" si="2"/>
        <v>65845.239762001045</v>
      </c>
    </row>
    <row r="17" spans="1:8">
      <c r="A17" s="51" t="s">
        <v>22</v>
      </c>
      <c r="B17" s="53" t="s">
        <v>7</v>
      </c>
      <c r="C17" s="50">
        <f>IFERROR((st_DL/(k_decay_res_state*Rad_Spec!X17*st_IFDres_adj))*Rad_Spec!BF17,".")</f>
        <v>1155.3647826486831</v>
      </c>
      <c r="D17" s="50">
        <f>IFERROR((st_DL/(k_decay_res_state*Rad_Spec!AN17*st_IFAres_adj*(1/s_PEFm_pp_state)*st_SLF*(st_ET_res_o+st_ET_res_i)*(1/24)))*Rad_Spec!BF17,".")</f>
        <v>8.838190474753576</v>
      </c>
      <c r="E17" s="50">
        <f>IFERROR((st_DL/(k_decay_res_state*Rad_Spec!AN17*st_IFAres_adj*(1/s_PEF)*st_SLF*(st_ET_res_o+st_ET_res_i)*(1/24)))*Rad_Spec!BF17,".")</f>
        <v>816.72446023472935</v>
      </c>
      <c r="F17" s="50">
        <f>IFERROR((st_DL/(k_decay_res_state*Rad_Spec!AY17*st_Fam*st_Foffset*st_EF_res*(1/365)*acf!H17*((st_ET_res_o*st_GSF_s)+(st_ET_res_i*st_GSF_i))*(1/24)))*Rad_Spec!BF17,".")</f>
        <v>21719.849117899583</v>
      </c>
      <c r="G17" s="50">
        <f t="shared" si="1"/>
        <v>468.17104280038268</v>
      </c>
      <c r="H17" s="50">
        <f t="shared" si="2"/>
        <v>8.7675536734567459</v>
      </c>
    </row>
    <row r="18" spans="1:8">
      <c r="A18" s="51" t="s">
        <v>23</v>
      </c>
      <c r="B18" s="48" t="s">
        <v>7</v>
      </c>
      <c r="C18" s="50">
        <f>IFERROR((st_DL/(k_decay_res_state*Rad_Spec!X18*st_IFDres_adj))*Rad_Spec!BF18,".")</f>
        <v>1228704.4778446336</v>
      </c>
      <c r="D18" s="50">
        <f>IFERROR((st_DL/(k_decay_res_state*Rad_Spec!AN18*st_IFAres_adj*(1/s_PEFm_pp_state)*st_SLF*(st_ET_res_o+st_ET_res_i)*(1/24)))*Rad_Spec!BF18,".")</f>
        <v>5755.439117307862</v>
      </c>
      <c r="E18" s="50">
        <f>IFERROR((st_DL/(k_decay_res_state*Rad_Spec!AN18*st_IFAres_adj*(1/s_PEF)*st_SLF*(st_ET_res_o+st_ET_res_i)*(1/24)))*Rad_Spec!BF18,".")</f>
        <v>531851.84455171786</v>
      </c>
      <c r="F18" s="50">
        <f>IFERROR((st_DL/(k_decay_res_state*Rad_Spec!AY18*st_Fam*st_Foffset*st_EF_res*(1/365)*acf!H18*((st_ET_res_o*st_GSF_s)+(st_ET_res_i*st_GSF_i))*(1/24)))*Rad_Spec!BF18,".")</f>
        <v>755202.58971391991</v>
      </c>
      <c r="G18" s="50">
        <f t="shared" si="1"/>
        <v>248865.40899092419</v>
      </c>
      <c r="H18" s="50">
        <f t="shared" si="2"/>
        <v>5685.4781394257907</v>
      </c>
    </row>
    <row r="19" spans="1:8">
      <c r="A19" s="51" t="s">
        <v>24</v>
      </c>
      <c r="B19" s="53" t="s">
        <v>7</v>
      </c>
      <c r="C19" s="50">
        <f>IFERROR((st_DL/(k_decay_res_state*Rad_Spec!X19*st_IFDres_adj))*Rad_Spec!BF19,".")</f>
        <v>5063053.102709203</v>
      </c>
      <c r="D19" s="50">
        <f>IFERROR((st_DL/(k_decay_res_state*Rad_Spec!AN19*st_IFAres_adj*(1/s_PEFm_pp_state)*st_SLF*(st_ET_res_o+st_ET_res_i)*(1/24)))*Rad_Spec!BF19,".")</f>
        <v>47319.916728700693</v>
      </c>
      <c r="E19" s="50">
        <f>IFERROR((st_DL/(k_decay_res_state*Rad_Spec!AN19*st_IFAres_adj*(1/s_PEF)*st_SLF*(st_ET_res_o+st_ET_res_i)*(1/24)))*Rad_Spec!BF19,".")</f>
        <v>4372765.3934362596</v>
      </c>
      <c r="F19" s="50">
        <f>IFERROR((st_DL/(k_decay_res_state*Rad_Spec!AY19*st_Fam*st_Foffset*st_EF_res*(1/365)*acf!H19*((st_ET_res_o*st_GSF_s)+(st_ET_res_i*st_GSF_i))*(1/24)))*Rad_Spec!BF19,".")</f>
        <v>204676.49929655343</v>
      </c>
      <c r="G19" s="50">
        <f t="shared" si="1"/>
        <v>188254.56134624072</v>
      </c>
      <c r="H19" s="50">
        <f t="shared" si="2"/>
        <v>38144.617316650154</v>
      </c>
    </row>
    <row r="20" spans="1:8">
      <c r="A20" s="48" t="s">
        <v>25</v>
      </c>
      <c r="B20" s="48"/>
      <c r="C20" s="50">
        <f>IFERROR((st_DL/(k_decay_res_state*Rad_Spec!X20*st_IFDres_adj))*Rad_Spec!BF20,".")</f>
        <v>2695.2597400613599</v>
      </c>
      <c r="D20" s="50">
        <f>IFERROR((st_DL/(k_decay_res_state*Rad_Spec!AN20*st_IFAres_adj*(1/s_PEFm_pp_state)*st_SLF*(st_ET_res_o+st_ET_res_i)*(1/24)))*Rad_Spec!BF20,".")</f>
        <v>528.00165959997412</v>
      </c>
      <c r="E20" s="50">
        <f>IFERROR((st_DL/(k_decay_res_state*Rad_Spec!AN20*st_IFAres_adj*(1/s_PEF)*st_SLF*(st_ET_res_o+st_ET_res_i)*(1/24)))*Rad_Spec!BF20,".")</f>
        <v>48791.873367252105</v>
      </c>
      <c r="F20" s="50">
        <f>IFERROR((st_DL/(k_decay_res_state*Rad_Spec!AY20*st_Fam*st_Foffset*st_EF_res*(1/365)*acf!H20*((st_ET_res_o*st_GSF_s)+(st_ET_res_i*st_GSF_i))*(1/24)))*Rad_Spec!BF20,".")</f>
        <v>3601.720998301952</v>
      </c>
      <c r="G20" s="50">
        <f t="shared" si="1"/>
        <v>1494.4063923130441</v>
      </c>
      <c r="H20" s="50">
        <f t="shared" si="2"/>
        <v>393.29816087303078</v>
      </c>
    </row>
    <row r="21" spans="1:8">
      <c r="A21" s="48" t="s">
        <v>26</v>
      </c>
      <c r="B21" s="48"/>
      <c r="C21" s="50">
        <f>IFERROR((st_DL/(k_decay_res_state*Rad_Spec!X21*st_IFDres_adj))*Rad_Spec!BF21,".")</f>
        <v>36556.976575328408</v>
      </c>
      <c r="D21" s="50">
        <f>IFERROR((st_DL/(k_decay_res_state*Rad_Spec!AN21*st_IFAres_adj*(1/s_PEFm_pp_state)*st_SLF*(st_ET_res_o+st_ET_res_i)*(1/24)))*Rad_Spec!BF21,".")</f>
        <v>25438.548136213863</v>
      </c>
      <c r="E21" s="50">
        <f>IFERROR((st_DL/(k_decay_res_state*Rad_Spec!AN21*st_IFAres_adj*(1/s_PEF)*st_SLF*(st_ET_res_o+st_ET_res_i)*(1/24)))*Rad_Spec!BF21,".")</f>
        <v>2350739.6174649349</v>
      </c>
      <c r="F21" s="50">
        <f>IFERROR((st_DL/(k_decay_res_state*Rad_Spec!AY21*st_Fam*st_Foffset*st_EF_res*(1/365)*acf!H21*((st_ET_res_o*st_GSF_s)+(st_ET_res_i*st_GSF_i))*(1/24)))*Rad_Spec!BF21,".")</f>
        <v>5355.097244974103</v>
      </c>
      <c r="G21" s="50">
        <f t="shared" si="1"/>
        <v>4661.6150011313903</v>
      </c>
      <c r="H21" s="50">
        <f t="shared" si="2"/>
        <v>3946.2839498010858</v>
      </c>
    </row>
    <row r="22" spans="1:8">
      <c r="A22" s="48" t="s">
        <v>27</v>
      </c>
      <c r="B22" s="48"/>
      <c r="C22" s="50">
        <f>IFERROR((st_DL/(k_decay_res_state*Rad_Spec!X22*st_IFDres_adj))*Rad_Spec!BF22,".")</f>
        <v>65.115731889865785</v>
      </c>
      <c r="D22" s="50">
        <f>IFERROR((st_DL/(k_decay_res_state*Rad_Spec!AN22*st_IFAres_adj*(1/s_PEFm_pp_state)*st_SLF*(st_ET_res_o+st_ET_res_i)*(1/24)))*Rad_Spec!BF22,".")</f>
        <v>4.1585229515833912</v>
      </c>
      <c r="E22" s="50">
        <f>IFERROR((st_DL/(k_decay_res_state*Rad_Spec!AN22*st_IFAres_adj*(1/s_PEF)*st_SLF*(st_ET_res_o+st_ET_res_i)*(1/24)))*Rad_Spec!BF22,".")</f>
        <v>384.28312025040123</v>
      </c>
      <c r="F22" s="50">
        <f>IFERROR((st_DL/(k_decay_res_state*Rad_Spec!AY22*st_Fam*st_Foffset*st_EF_res*(1/365)*acf!H22*((st_ET_res_o*st_GSF_s)+(st_ET_res_i*st_GSF_i))*(1/24)))*Rad_Spec!BF22,".")</f>
        <v>1193546.1810205905</v>
      </c>
      <c r="G22" s="50">
        <f t="shared" si="1"/>
        <v>55.678178098175621</v>
      </c>
      <c r="H22" s="50">
        <f t="shared" si="2"/>
        <v>3.9088746514660189</v>
      </c>
    </row>
    <row r="23" spans="1:8">
      <c r="A23" s="48" t="s">
        <v>28</v>
      </c>
      <c r="B23" s="48"/>
      <c r="C23" s="50">
        <f>IFERROR((st_DL/(k_decay_res_state*Rad_Spec!X23*st_IFDres_adj))*Rad_Spec!BF23,".")</f>
        <v>78.123317633708254</v>
      </c>
      <c r="D23" s="50">
        <f>IFERROR((st_DL/(k_decay_res_state*Rad_Spec!AN23*st_IFAres_adj*(1/s_PEFm_pp_state)*st_SLF*(st_ET_res_o+st_ET_res_i)*(1/24)))*Rad_Spec!BF23,".")</f>
        <v>12.634722384282851</v>
      </c>
      <c r="E23" s="50">
        <f>IFERROR((st_DL/(k_decay_res_state*Rad_Spec!AN23*st_IFAres_adj*(1/s_PEF)*st_SLF*(st_ET_res_o+st_ET_res_i)*(1/24)))*Rad_Spec!BF23,".")</f>
        <v>1167.556509332504</v>
      </c>
      <c r="F23" s="50">
        <f>IFERROR((st_DL/(k_decay_res_state*Rad_Spec!AY23*st_Fam*st_Foffset*st_EF_res*(1/365)*acf!H23*((st_ET_res_o*st_GSF_s)+(st_ET_res_i*st_GSF_i))*(1/24)))*Rad_Spec!BF23,".")</f>
        <v>717008.47288271994</v>
      </c>
      <c r="G23" s="50">
        <f t="shared" si="1"/>
        <v>73.2163048108944</v>
      </c>
      <c r="H23" s="50">
        <f t="shared" si="2"/>
        <v>10.875636560134307</v>
      </c>
    </row>
    <row r="24" spans="1:8">
      <c r="A24" s="48" t="s">
        <v>29</v>
      </c>
      <c r="B24" s="48"/>
      <c r="C24" s="50">
        <f>IFERROR((st_DL/(k_decay_res_state*Rad_Spec!X24*st_IFDres_adj))*Rad_Spec!BF24,".")</f>
        <v>4945059.4577607857</v>
      </c>
      <c r="D24" s="50">
        <f>IFERROR((st_DL/(k_decay_res_state*Rad_Spec!AN24*st_IFAres_adj*(1/s_PEFm_pp_state)*st_SLF*(st_ET_res_o+st_ET_res_i)*(1/24)))*Rad_Spec!BF24,".")</f>
        <v>5868368.7155618528</v>
      </c>
      <c r="E24" s="50">
        <f>IFERROR((st_DL/(k_decay_res_state*Rad_Spec!AN24*st_IFAres_adj*(1/s_PEF)*st_SLF*(st_ET_res_o+st_ET_res_i)*(1/24)))*Rad_Spec!BF24,".")</f>
        <v>542287506.1774745</v>
      </c>
      <c r="F24" s="50">
        <f>IFERROR((st_DL/(k_decay_res_state*Rad_Spec!AY24*st_Fam*st_Foffset*st_EF_res*(1/365)*acf!H24*((st_ET_res_o*st_GSF_s)+(st_ET_res_i*st_GSF_i))*(1/24)))*Rad_Spec!BF24,".")</f>
        <v>86143.884370603599</v>
      </c>
      <c r="G24" s="50">
        <f t="shared" si="1"/>
        <v>84655.71773101404</v>
      </c>
      <c r="H24" s="50">
        <f t="shared" si="2"/>
        <v>83464.704928152802</v>
      </c>
    </row>
    <row r="25" spans="1:8">
      <c r="A25" s="48" t="s">
        <v>30</v>
      </c>
      <c r="B25" s="48"/>
      <c r="C25" s="50">
        <f>IFERROR((st_DL/(k_decay_res_state*Rad_Spec!X25*st_IFDres_adj))*Rad_Spec!BF25,".")</f>
        <v>6996434.199476664</v>
      </c>
      <c r="D25" s="50">
        <f>IFERROR((st_DL/(k_decay_res_state*Rad_Spec!AN25*st_IFAres_adj*(1/s_PEFm_pp_state)*st_SLF*(st_ET_res_o+st_ET_res_i)*(1/24)))*Rad_Spec!BF25,".")</f>
        <v>9526054.2857258562</v>
      </c>
      <c r="E25" s="50">
        <f>IFERROR((st_DL/(k_decay_res_state*Rad_Spec!AN25*st_IFAres_adj*(1/s_PEF)*st_SLF*(st_ET_res_o+st_ET_res_i)*(1/24)))*Rad_Spec!BF25,".")</f>
        <v>880288964.9075036</v>
      </c>
      <c r="F25" s="50">
        <f>IFERROR((st_DL/(k_decay_res_state*Rad_Spec!AY25*st_Fam*st_Foffset*st_EF_res*(1/365)*acf!H25*((st_ET_res_o*st_GSF_s)+(st_ET_res_i*st_GSF_i))*(1/24)))*Rad_Spec!BF25,".")</f>
        <v>516929.9949587828</v>
      </c>
      <c r="G25" s="50">
        <f t="shared" si="1"/>
        <v>481101.40771439299</v>
      </c>
      <c r="H25" s="50">
        <f t="shared" si="2"/>
        <v>458210.48681210785</v>
      </c>
    </row>
    <row r="26" spans="1:8">
      <c r="A26" s="48" t="s">
        <v>31</v>
      </c>
      <c r="B26" s="48"/>
      <c r="C26" s="50">
        <f>IFERROR((st_DL/(k_decay_res_state*Rad_Spec!X26*st_IFDres_adj))*Rad_Spec!BF26,".")</f>
        <v>0.19061816605418505</v>
      </c>
      <c r="D26" s="50">
        <f>IFERROR((st_DL/(k_decay_res_state*Rad_Spec!AN26*st_IFAres_adj*(1/s_PEFm_pp_state)*st_SLF*(st_ET_res_o+st_ET_res_i)*(1/24)))*Rad_Spec!BF26,".")</f>
        <v>1.6831283888296847E-3</v>
      </c>
      <c r="E26" s="50">
        <f>IFERROR((st_DL/(k_decay_res_state*Rad_Spec!AN26*st_IFAres_adj*(1/s_PEF)*st_SLF*(st_ET_res_o+st_ET_res_i)*(1/24)))*Rad_Spec!BF26,".")</f>
        <v>0.15553547174609883</v>
      </c>
      <c r="F26" s="50">
        <f>IFERROR((st_DL/(k_decay_res_state*Rad_Spec!AY26*st_Fam*st_Foffset*st_EF_res*(1/365)*acf!H26*((st_ET_res_o*st_GSF_s)+(st_ET_res_i*st_GSF_i))*(1/24)))*Rad_Spec!BF26,".")</f>
        <v>1522.2144186653879</v>
      </c>
      <c r="G26" s="50">
        <f t="shared" si="1"/>
        <v>8.5644682180731763E-2</v>
      </c>
      <c r="H26" s="50">
        <f t="shared" si="2"/>
        <v>1.6683948800065968E-3</v>
      </c>
    </row>
    <row r="27" spans="1:8">
      <c r="A27" s="48" t="s">
        <v>32</v>
      </c>
      <c r="B27" s="48"/>
      <c r="C27" s="50">
        <f>IFERROR((st_DL/(k_decay_res_state*Rad_Spec!X27*st_IFDres_adj))*Rad_Spec!BF27,".")</f>
        <v>3424374.7159769791</v>
      </c>
      <c r="D27" s="50">
        <f>IFERROR((st_DL/(k_decay_res_state*Rad_Spec!AN27*st_IFAres_adj*(1/s_PEFm_pp_state)*st_SLF*(st_ET_res_o+st_ET_res_i)*(1/24)))*Rad_Spec!BF27,".")</f>
        <v>5292535.0353473425</v>
      </c>
      <c r="E27" s="50">
        <f>IFERROR((st_DL/(k_decay_res_state*Rad_Spec!AN27*st_IFAres_adj*(1/s_PEF)*st_SLF*(st_ET_res_o+st_ET_res_i)*(1/24)))*Rad_Spec!BF27,".")</f>
        <v>489075544.63380969</v>
      </c>
      <c r="F27" s="50">
        <f>IFERROR((st_DL/(k_decay_res_state*Rad_Spec!AY27*st_Fam*st_Foffset*st_EF_res*(1/365)*acf!H27*((st_ET_res_o*st_GSF_s)+(st_ET_res_i*st_GSF_i))*(1/24)))*Rad_Spec!BF27,".")</f>
        <v>95908.652422791682</v>
      </c>
      <c r="G27" s="50">
        <f t="shared" si="1"/>
        <v>93277.867569507813</v>
      </c>
      <c r="H27" s="50">
        <f t="shared" si="2"/>
        <v>91679.55386448525</v>
      </c>
    </row>
    <row r="28" spans="1:8">
      <c r="A28" s="48" t="s">
        <v>33</v>
      </c>
      <c r="B28" s="48"/>
      <c r="C28" s="50">
        <f>IFERROR((st_DL/(k_decay_res_state*Rad_Spec!X28*st_IFDres_adj))*Rad_Spec!BF28,".")</f>
        <v>6.6694940791399019E-3</v>
      </c>
      <c r="D28" s="50">
        <f>IFERROR((st_DL/(k_decay_res_state*Rad_Spec!AN28*st_IFAres_adj*(1/s_PEFm_pp_state)*st_SLF*(st_ET_res_o+st_ET_res_i)*(1/24)))*Rad_Spec!BF28,".")</f>
        <v>1.0189015599691903E-5</v>
      </c>
      <c r="E28" s="50">
        <f>IFERROR((st_DL/(k_decay_res_state*Rad_Spec!AN28*st_IFAres_adj*(1/s_PEF)*st_SLF*(st_ET_res_o+st_ET_res_i)*(1/24)))*Rad_Spec!BF28,".")</f>
        <v>9.4155226567615112E-4</v>
      </c>
      <c r="F28" s="50">
        <f>IFERROR((st_DL/(k_decay_res_state*Rad_Spec!AY28*st_Fam*st_Foffset*st_EF_res*(1/365)*acf!H28*((st_ET_res_o*st_GSF_s)+(st_ET_res_i*st_GSF_i))*(1/24)))*Rad_Spec!BF28,".")</f>
        <v>1.2572467529893518</v>
      </c>
      <c r="G28" s="50">
        <f t="shared" si="1"/>
        <v>8.2453300265391291E-4</v>
      </c>
      <c r="H28" s="50">
        <f t="shared" si="2"/>
        <v>1.0173391217446316E-5</v>
      </c>
    </row>
    <row r="29" spans="1:8">
      <c r="A29" s="48" t="s">
        <v>34</v>
      </c>
      <c r="B29" s="48"/>
      <c r="C29" s="50">
        <f>IFERROR((st_DL/(k_decay_res_state*Rad_Spec!X29*st_IFDres_adj))*Rad_Spec!BF29,".")</f>
        <v>8.0117206093582762</v>
      </c>
      <c r="D29" s="50">
        <f>IFERROR((st_DL/(k_decay_res_state*Rad_Spec!AN29*st_IFAres_adj*(1/s_PEFm_pp_state)*st_SLF*(st_ET_res_o+st_ET_res_i)*(1/24)))*Rad_Spec!BF29,".")</f>
        <v>0.82700623273951457</v>
      </c>
      <c r="E29" s="50">
        <f>IFERROR((st_DL/(k_decay_res_state*Rad_Spec!AN29*st_IFAres_adj*(1/s_PEF)*st_SLF*(st_ET_res_o+st_ET_res_i)*(1/24)))*Rad_Spec!BF29,".")</f>
        <v>76.422455589108537</v>
      </c>
      <c r="F29" s="50">
        <f>IFERROR((st_DL/(k_decay_res_state*Rad_Spec!AY29*st_Fam*st_Foffset*st_EF_res*(1/365)*acf!H29*((st_ET_res_o*st_GSF_s)+(st_ET_res_i*st_GSF_i))*(1/24)))*Rad_Spec!BF29,".")</f>
        <v>7.3809971885633665</v>
      </c>
      <c r="G29" s="50">
        <f t="shared" si="1"/>
        <v>3.6578405994229213</v>
      </c>
      <c r="H29" s="50">
        <f t="shared" si="2"/>
        <v>0.68051241230424497</v>
      </c>
    </row>
    <row r="30" spans="1:8">
      <c r="A30" s="48" t="s">
        <v>35</v>
      </c>
      <c r="B30" s="48"/>
      <c r="C30" s="50">
        <f>IFERROR((st_DL/(k_decay_res_state*Rad_Spec!X30*st_IFDres_adj))*Rad_Spec!BF30,".")</f>
        <v>46984.52786199734</v>
      </c>
      <c r="D30" s="50">
        <f>IFERROR((st_DL/(k_decay_res_state*Rad_Spec!AN30*st_IFAres_adj*(1/s_PEFm_pp_state)*st_SLF*(st_ET_res_o+st_ET_res_i)*(1/24)))*Rad_Spec!BF30,".")</f>
        <v>29632.625264395458</v>
      </c>
      <c r="E30" s="50">
        <f>IFERROR((st_DL/(k_decay_res_state*Rad_Spec!AN30*st_IFAres_adj*(1/s_PEF)*st_SLF*(st_ET_res_o+st_ET_res_i)*(1/24)))*Rad_Spec!BF30,".")</f>
        <v>2738308.2479987149</v>
      </c>
      <c r="F30" s="50">
        <f>IFERROR((st_DL/(k_decay_res_state*Rad_Spec!AY30*st_Fam*st_Foffset*st_EF_res*(1/365)*acf!H30*((st_ET_res_o*st_GSF_s)+(st_ET_res_i*st_GSF_i))*(1/24)))*Rad_Spec!BF30,".")</f>
        <v>10593.109292574951</v>
      </c>
      <c r="G30" s="50">
        <f t="shared" si="1"/>
        <v>8616.9917211461725</v>
      </c>
      <c r="H30" s="50">
        <f t="shared" si="2"/>
        <v>6692.0437933536577</v>
      </c>
    </row>
    <row r="31" spans="1:8">
      <c r="A31" s="52" t="s">
        <v>36</v>
      </c>
      <c r="B31" s="48" t="s">
        <v>11</v>
      </c>
      <c r="C31" s="50">
        <f>IFERROR((st_DL/(k_decay_res_state*Rad_Spec!X31*st_IFDres_adj))*Rad_Spec!BF31,".")</f>
        <v>3.1346594231201497</v>
      </c>
      <c r="D31" s="50">
        <f>IFERROR((st_DL/(k_decay_res_state*Rad_Spec!AN31*st_IFAres_adj*(1/s_PEFm_pp_state)*st_SLF*(st_ET_res_o+st_ET_res_i)*(1/24)))*Rad_Spec!BF31,".")</f>
        <v>0.62034106366659481</v>
      </c>
      <c r="E31" s="50">
        <f>IFERROR((st_DL/(k_decay_res_state*Rad_Spec!AN31*st_IFAres_adj*(1/s_PEF)*st_SLF*(st_ET_res_o+st_ET_res_i)*(1/24)))*Rad_Spec!BF31,".")</f>
        <v>57.324824785320537</v>
      </c>
      <c r="F31" s="50">
        <f>IFERROR((st_DL/(k_decay_res_state*Rad_Spec!AY31*st_Fam*st_Foffset*st_EF_res*(1/365)*acf!H31*((st_ET_res_o*st_GSF_s)+(st_ET_res_i*st_GSF_i))*(1/24)))*Rad_Spec!BF31,".")</f>
        <v>4908.5003229268104</v>
      </c>
      <c r="G31" s="50">
        <f t="shared" si="1"/>
        <v>2.9703373153733472</v>
      </c>
      <c r="H31" s="50">
        <f t="shared" si="2"/>
        <v>0.5178036151658908</v>
      </c>
    </row>
    <row r="32" spans="1:8">
      <c r="A32" s="48" t="s">
        <v>37</v>
      </c>
      <c r="B32" s="48"/>
      <c r="C32" s="50">
        <f>IFERROR((st_DL/(k_decay_res_state*Rad_Spec!X32*st_IFDres_adj))*Rad_Spec!BF32,".")</f>
        <v>6789250.5708834073</v>
      </c>
      <c r="D32" s="50">
        <f>IFERROR((st_DL/(k_decay_res_state*Rad_Spec!AN32*st_IFAres_adj*(1/s_PEFm_pp_state)*st_SLF*(st_ET_res_o+st_ET_res_i)*(1/24)))*Rad_Spec!BF32,".")</f>
        <v>9313557.7641243581</v>
      </c>
      <c r="E32" s="50">
        <f>IFERROR((st_DL/(k_decay_res_state*Rad_Spec!AN32*st_IFAres_adj*(1/s_PEF)*st_SLF*(st_ET_res_o+st_ET_res_i)*(1/24)))*Rad_Spec!BF32,".")</f>
        <v>860652467.21009672</v>
      </c>
      <c r="F32" s="50">
        <f>IFERROR((st_DL/(k_decay_res_state*Rad_Spec!AY32*st_Fam*st_Foffset*st_EF_res*(1/365)*acf!H32*((st_ET_res_o*st_GSF_s)+(st_ET_res_i*st_GSF_i))*(1/24)))*Rad_Spec!BF32,".")</f>
        <v>67360.413516229601</v>
      </c>
      <c r="G32" s="50">
        <f t="shared" si="1"/>
        <v>66693.485732464003</v>
      </c>
      <c r="H32" s="50">
        <f t="shared" si="2"/>
        <v>66224.391122681307</v>
      </c>
    </row>
    <row r="33" spans="1:8">
      <c r="A33" s="48" t="s">
        <v>38</v>
      </c>
      <c r="B33" s="48"/>
      <c r="C33" s="50">
        <f>IFERROR((st_DL/(k_decay_res_state*Rad_Spec!X33*st_IFDres_adj))*Rad_Spec!BF33,".")</f>
        <v>33281144.7079078</v>
      </c>
      <c r="D33" s="50">
        <f>IFERROR((st_DL/(k_decay_res_state*Rad_Spec!AN33*st_IFAres_adj*(1/s_PEFm_pp_state)*st_SLF*(st_ET_res_o+st_ET_res_i)*(1/24)))*Rad_Spec!BF33,".")</f>
        <v>3446247.2389697386</v>
      </c>
      <c r="E33" s="50">
        <f>IFERROR((st_DL/(k_decay_res_state*Rad_Spec!AN33*st_IFAres_adj*(1/s_PEF)*st_SLF*(st_ET_res_o+st_ET_res_i)*(1/24)))*Rad_Spec!BF33,".")</f>
        <v>318462746.88501364</v>
      </c>
      <c r="F33" s="50">
        <f>IFERROR((st_DL/(k_decay_res_state*Rad_Spec!AY33*st_Fam*st_Foffset*st_EF_res*(1/365)*acf!H33*((st_ET_res_o*st_GSF_s)+(st_ET_res_i*st_GSF_i))*(1/24)))*Rad_Spec!BF33,".")</f>
        <v>248959.2310873064</v>
      </c>
      <c r="G33" s="50">
        <f t="shared" si="1"/>
        <v>246919.12554264991</v>
      </c>
      <c r="H33" s="50">
        <f t="shared" si="2"/>
        <v>230577.33712999657</v>
      </c>
    </row>
    <row r="34" spans="1:8">
      <c r="A34" s="48" t="s">
        <v>39</v>
      </c>
      <c r="B34" s="48"/>
      <c r="C34" s="50" t="str">
        <f>IFERROR((st_DL/(k_decay_res_state*Rad_Spec!X34*st_IFDres_adj))*Rad_Spec!BF34,".")</f>
        <v>.</v>
      </c>
      <c r="D34" s="50" t="str">
        <f>IFERROR((st_DL/(k_decay_res_state*Rad_Spec!AN34*st_IFAres_adj*(1/s_PEFm_pp_state)*st_SLF*(st_ET_res_o+st_ET_res_i)*(1/24)))*Rad_Spec!BF34,".")</f>
        <v>.</v>
      </c>
      <c r="E34" s="50" t="str">
        <f>IFERROR((st_DL/(k_decay_res_state*Rad_Spec!AN34*st_IFAres_adj*(1/s_PEF)*st_SLF*(st_ET_res_o+st_ET_res_i)*(1/24)))*Rad_Spec!BF34,".")</f>
        <v>.</v>
      </c>
      <c r="F34" s="50">
        <f>IFERROR((st_DL/(k_decay_res_state*Rad_Spec!AY34*st_Fam*st_Foffset*st_EF_res*(1/365)*acf!H34*((st_ET_res_o*st_GSF_s)+(st_ET_res_i*st_GSF_i))*(1/24)))*Rad_Spec!BF34,".")</f>
        <v>20443724.207089752</v>
      </c>
      <c r="G34" s="50">
        <f t="shared" si="1"/>
        <v>20443724.207089752</v>
      </c>
      <c r="H34" s="50">
        <f t="shared" si="2"/>
        <v>20443724.207089752</v>
      </c>
    </row>
    <row r="35" spans="1:8">
      <c r="A35" s="48" t="s">
        <v>40</v>
      </c>
      <c r="B35" s="48"/>
      <c r="C35" s="50">
        <f>IFERROR((st_DL/(k_decay_res_state*Rad_Spec!X35*st_IFDres_adj))*Rad_Spec!BF35,".")</f>
        <v>46925.665025140908</v>
      </c>
      <c r="D35" s="50">
        <f>IFERROR((st_DL/(k_decay_res_state*Rad_Spec!AN35*st_IFAres_adj*(1/s_PEFm_pp_state)*st_SLF*(st_ET_res_o+st_ET_res_i)*(1/24)))*Rad_Spec!BF35,".")</f>
        <v>12197.336138449775</v>
      </c>
      <c r="E35" s="50">
        <f>IFERROR((st_DL/(k_decay_res_state*Rad_Spec!AN35*st_IFAres_adj*(1/s_PEF)*st_SLF*(st_ET_res_o+st_ET_res_i)*(1/24)))*Rad_Spec!BF35,".")</f>
        <v>1127138.2759212039</v>
      </c>
      <c r="F35" s="50">
        <f>IFERROR((st_DL/(k_decay_res_state*Rad_Spec!AY35*st_Fam*st_Foffset*st_EF_res*(1/365)*acf!H35*((st_ET_res_o*st_GSF_s)+(st_ET_res_i*st_GSF_i))*(1/24)))*Rad_Spec!BF35,".")</f>
        <v>9383.7223740702739</v>
      </c>
      <c r="G35" s="50">
        <f t="shared" si="1"/>
        <v>7766.0842811806297</v>
      </c>
      <c r="H35" s="50">
        <f t="shared" si="2"/>
        <v>4765.0149052743</v>
      </c>
    </row>
    <row r="36" spans="1:8">
      <c r="A36" s="48" t="s">
        <v>41</v>
      </c>
      <c r="B36" s="48"/>
      <c r="C36" s="50" t="str">
        <f>IFERROR((st_DL/(k_decay_res_state*Rad_Spec!X36*st_IFDres_adj))*Rad_Spec!BF36,".")</f>
        <v>.</v>
      </c>
      <c r="D36" s="50" t="str">
        <f>IFERROR((st_DL/(k_decay_res_state*Rad_Spec!AN36*st_IFAres_adj*(1/s_PEFm_pp_state)*st_SLF*(st_ET_res_o+st_ET_res_i)*(1/24)))*Rad_Spec!BF36,".")</f>
        <v>.</v>
      </c>
      <c r="E36" s="50" t="str">
        <f>IFERROR((st_DL/(k_decay_res_state*Rad_Spec!AN36*st_IFAres_adj*(1/s_PEF)*st_SLF*(st_ET_res_o+st_ET_res_i)*(1/24)))*Rad_Spec!BF36,".")</f>
        <v>.</v>
      </c>
      <c r="F36" s="50">
        <f>IFERROR((st_DL/(k_decay_res_state*Rad_Spec!AY36*st_Fam*st_Foffset*st_EF_res*(1/365)*acf!H36*((st_ET_res_o*st_GSF_s)+(st_ET_res_i*st_GSF_i))*(1/24)))*Rad_Spec!BF36,".")</f>
        <v>28081111.583521236</v>
      </c>
      <c r="G36" s="50">
        <f t="shared" si="1"/>
        <v>28081111.583521236</v>
      </c>
      <c r="H36" s="50">
        <f t="shared" si="2"/>
        <v>28081111.583521236</v>
      </c>
    </row>
    <row r="37" spans="1:8">
      <c r="A37" s="48" t="s">
        <v>42</v>
      </c>
      <c r="B37" s="48"/>
      <c r="C37" s="50">
        <f>IFERROR((st_DL/(k_decay_res_state*Rad_Spec!X37*st_IFDres_adj))*Rad_Spec!BF37,".")</f>
        <v>2191712.4434486409</v>
      </c>
      <c r="D37" s="50">
        <f>IFERROR((st_DL/(k_decay_res_state*Rad_Spec!AN37*st_IFAres_adj*(1/s_PEFm_pp_state)*st_SLF*(st_ET_res_o+st_ET_res_i)*(1/24)))*Rad_Spec!BF37,".")</f>
        <v>1277981.790816084</v>
      </c>
      <c r="E37" s="50">
        <f>IFERROR((st_DL/(k_decay_res_state*Rad_Spec!AN37*st_IFAres_adj*(1/s_PEF)*st_SLF*(st_ET_res_o+st_ET_res_i)*(1/24)))*Rad_Spec!BF37,".")</f>
        <v>118096457.7846102</v>
      </c>
      <c r="F37" s="50">
        <f>IFERROR((st_DL/(k_decay_res_state*Rad_Spec!AY37*st_Fam*st_Foffset*st_EF_res*(1/365)*acf!H37*((st_ET_res_o*st_GSF_s)+(st_ET_res_i*st_GSF_i))*(1/24)))*Rad_Spec!BF37,".")</f>
        <v>53414.78829243096</v>
      </c>
      <c r="G37" s="50">
        <f t="shared" si="1"/>
        <v>52120.960733224303</v>
      </c>
      <c r="H37" s="50">
        <f t="shared" si="2"/>
        <v>50099.810954975153</v>
      </c>
    </row>
    <row r="38" spans="1:8">
      <c r="A38" s="48" t="s">
        <v>43</v>
      </c>
      <c r="B38" s="48"/>
      <c r="C38" s="50">
        <f>IFERROR((st_DL/(k_decay_res_state*Rad_Spec!X38*st_IFDres_adj))*Rad_Spec!BF38,".")</f>
        <v>84.670706966111794</v>
      </c>
      <c r="D38" s="50">
        <f>IFERROR((st_DL/(k_decay_res_state*Rad_Spec!AN38*st_IFAres_adj*(1/s_PEFm_pp_state)*st_SLF*(st_ET_res_o+st_ET_res_i)*(1/24)))*Rad_Spec!BF38,".")</f>
        <v>32.056906958396965</v>
      </c>
      <c r="E38" s="50">
        <f>IFERROR((st_DL/(k_decay_res_state*Rad_Spec!AN38*st_IFAres_adj*(1/s_PEF)*st_SLF*(st_ET_res_o+st_ET_res_i)*(1/24)))*Rad_Spec!BF38,".")</f>
        <v>2962.3326298725992</v>
      </c>
      <c r="F38" s="50">
        <f>IFERROR((st_DL/(k_decay_res_state*Rad_Spec!AY38*st_Fam*st_Foffset*st_EF_res*(1/365)*acf!H38*((st_ET_res_o*st_GSF_s)+(st_ET_res_i*st_GSF_i))*(1/24)))*Rad_Spec!BF38,".")</f>
        <v>107329437392.36411</v>
      </c>
      <c r="G38" s="50">
        <f t="shared" si="1"/>
        <v>82.317861229503123</v>
      </c>
      <c r="H38" s="50">
        <f t="shared" si="2"/>
        <v>23.253117951007656</v>
      </c>
    </row>
    <row r="39" spans="1:8">
      <c r="A39" s="48" t="s">
        <v>44</v>
      </c>
      <c r="B39" s="48"/>
      <c r="C39" s="50">
        <f>IFERROR((st_DL/(k_decay_res_state*Rad_Spec!X39*st_IFDres_adj))*Rad_Spec!BF39,".")</f>
        <v>3511.760190236304</v>
      </c>
      <c r="D39" s="50">
        <f>IFERROR((st_DL/(k_decay_res_state*Rad_Spec!AN39*st_IFAres_adj*(1/s_PEFm_pp_state)*st_SLF*(st_ET_res_o+st_ET_res_i)*(1/24)))*Rad_Spec!BF39,".")</f>
        <v>24.248624230583044</v>
      </c>
      <c r="E39" s="50">
        <f>IFERROR((st_DL/(k_decay_res_state*Rad_Spec!AN39*st_IFAres_adj*(1/s_PEF)*st_SLF*(st_ET_res_o+st_ET_res_i)*(1/24)))*Rad_Spec!BF39,".")</f>
        <v>2240.7804621013111</v>
      </c>
      <c r="F39" s="50">
        <f>IFERROR((st_DL/(k_decay_res_state*Rad_Spec!AY39*st_Fam*st_Foffset*st_EF_res*(1/365)*acf!H39*((st_ET_res_o*st_GSF_s)+(st_ET_res_i*st_GSF_i))*(1/24)))*Rad_Spec!BF39,".")</f>
        <v>580820.92258167709</v>
      </c>
      <c r="G39" s="50">
        <f t="shared" si="1"/>
        <v>1364.717715982119</v>
      </c>
      <c r="H39" s="50">
        <f t="shared" si="2"/>
        <v>24.081337772119557</v>
      </c>
    </row>
    <row r="40" spans="1:8">
      <c r="A40" s="48" t="s">
        <v>45</v>
      </c>
      <c r="B40" s="48"/>
      <c r="C40" s="50" t="str">
        <f>IFERROR((st_DL/(k_decay_res_state*Rad_Spec!X40*st_IFDres_adj))*Rad_Spec!BF40,".")</f>
        <v>.</v>
      </c>
      <c r="D40" s="50" t="str">
        <f>IFERROR((st_DL/(k_decay_res_state*Rad_Spec!AN40*st_IFAres_adj*(1/s_PEFm_pp_state)*st_SLF*(st_ET_res_o+st_ET_res_i)*(1/24)))*Rad_Spec!BF40,".")</f>
        <v>.</v>
      </c>
      <c r="E40" s="50" t="str">
        <f>IFERROR((st_DL/(k_decay_res_state*Rad_Spec!AN40*st_IFAres_adj*(1/s_PEF)*st_SLF*(st_ET_res_o+st_ET_res_i)*(1/24)))*Rad_Spec!BF40,".")</f>
        <v>.</v>
      </c>
      <c r="F40" s="50">
        <f>IFERROR((st_DL/(k_decay_res_state*Rad_Spec!AY40*st_Fam*st_Foffset*st_EF_res*(1/365)*acf!H40*((st_ET_res_o*st_GSF_s)+(st_ET_res_i*st_GSF_i))*(1/24)))*Rad_Spec!BF40,".")</f>
        <v>1331430186.9199204</v>
      </c>
      <c r="G40" s="50">
        <f t="shared" si="1"/>
        <v>1331430186.9199204</v>
      </c>
      <c r="H40" s="50">
        <f t="shared" si="2"/>
        <v>1331430186.9199204</v>
      </c>
    </row>
    <row r="41" spans="1:8">
      <c r="A41" s="51" t="s">
        <v>46</v>
      </c>
      <c r="B41" s="48" t="s">
        <v>7</v>
      </c>
      <c r="C41" s="50" t="str">
        <f>IFERROR((st_DL/(k_decay_res_state*Rad_Spec!X41*st_IFDres_adj))*Rad_Spec!BF41,".")</f>
        <v>.</v>
      </c>
      <c r="D41" s="50" t="str">
        <f>IFERROR((st_DL/(k_decay_res_state*Rad_Spec!AN41*st_IFAres_adj*(1/s_PEFm_pp_state)*st_SLF*(st_ET_res_o+st_ET_res_i)*(1/24)))*Rad_Spec!BF41,".")</f>
        <v>.</v>
      </c>
      <c r="E41" s="50" t="str">
        <f>IFERROR((st_DL/(k_decay_res_state*Rad_Spec!AN41*st_IFAres_adj*(1/s_PEF)*st_SLF*(st_ET_res_o+st_ET_res_i)*(1/24)))*Rad_Spec!BF41,".")</f>
        <v>.</v>
      </c>
      <c r="F41" s="50">
        <f>IFERROR((st_DL/(k_decay_res_state*Rad_Spec!AY41*st_Fam*st_Foffset*st_EF_res*(1/365)*acf!H41*((st_ET_res_o*st_GSF_s)+(st_ET_res_i*st_GSF_i))*(1/24)))*Rad_Spec!BF41,".")</f>
        <v>40961387.02711162</v>
      </c>
      <c r="G41" s="50">
        <f t="shared" si="1"/>
        <v>40961387.02711162</v>
      </c>
      <c r="H41" s="50">
        <f t="shared" si="2"/>
        <v>40961387.02711162</v>
      </c>
    </row>
    <row r="42" spans="1:8">
      <c r="A42" s="48" t="s">
        <v>47</v>
      </c>
      <c r="B42" s="48"/>
      <c r="C42" s="50" t="str">
        <f>IFERROR((st_DL/(k_decay_res_state*Rad_Spec!X42*st_IFDres_adj))*Rad_Spec!BF42,".")</f>
        <v>.</v>
      </c>
      <c r="D42" s="50" t="str">
        <f>IFERROR((st_DL/(k_decay_res_state*Rad_Spec!AN42*st_IFAres_adj*(1/s_PEFm_pp_state)*st_SLF*(st_ET_res_o+st_ET_res_i)*(1/24)))*Rad_Spec!BF42,".")</f>
        <v>.</v>
      </c>
      <c r="E42" s="50" t="str">
        <f>IFERROR((st_DL/(k_decay_res_state*Rad_Spec!AN42*st_IFAres_adj*(1/s_PEF)*st_SLF*(st_ET_res_o+st_ET_res_i)*(1/24)))*Rad_Spec!BF42,".")</f>
        <v>.</v>
      </c>
      <c r="F42" s="50">
        <f>IFERROR((st_DL/(k_decay_res_state*Rad_Spec!AY42*st_Fam*st_Foffset*st_EF_res*(1/365)*acf!H42*((st_ET_res_o*st_GSF_s)+(st_ET_res_i*st_GSF_i))*(1/24)))*Rad_Spec!BF42,".")</f>
        <v>697932.46728511329</v>
      </c>
      <c r="G42" s="50">
        <f t="shared" si="1"/>
        <v>697932.46728511329</v>
      </c>
      <c r="H42" s="50">
        <f t="shared" si="2"/>
        <v>697932.46728511329</v>
      </c>
    </row>
    <row r="43" spans="1:8">
      <c r="A43" s="48" t="s">
        <v>48</v>
      </c>
      <c r="B43" s="48"/>
      <c r="C43" s="50" t="str">
        <f>IFERROR((st_DL/(k_decay_res_state*Rad_Spec!X43*st_IFDres_adj))*Rad_Spec!BF43,".")</f>
        <v>.</v>
      </c>
      <c r="D43" s="50" t="str">
        <f>IFERROR((st_DL/(k_decay_res_state*Rad_Spec!AN43*st_IFAres_adj*(1/s_PEFm_pp_state)*st_SLF*(st_ET_res_o+st_ET_res_i)*(1/24)))*Rad_Spec!BF43,".")</f>
        <v>.</v>
      </c>
      <c r="E43" s="50" t="str">
        <f>IFERROR((st_DL/(k_decay_res_state*Rad_Spec!AN43*st_IFAres_adj*(1/s_PEF)*st_SLF*(st_ET_res_o+st_ET_res_i)*(1/24)))*Rad_Spec!BF43,".")</f>
        <v>.</v>
      </c>
      <c r="F43" s="50">
        <f>IFERROR((st_DL/(k_decay_res_state*Rad_Spec!AY43*st_Fam*st_Foffset*st_EF_res*(1/365)*acf!H43*((st_ET_res_o*st_GSF_s)+(st_ET_res_i*st_GSF_i))*(1/24)))*Rad_Spec!BF43,".")</f>
        <v>4574369.6343969433</v>
      </c>
      <c r="G43" s="50">
        <f t="shared" si="1"/>
        <v>4574369.6343969433</v>
      </c>
      <c r="H43" s="50">
        <f t="shared" si="2"/>
        <v>4574369.6343969433</v>
      </c>
    </row>
    <row r="44" spans="1:8">
      <c r="A44" s="48" t="s">
        <v>49</v>
      </c>
      <c r="B44" s="48"/>
      <c r="C44" s="50">
        <f>IFERROR((st_DL/(k_decay_res_state*Rad_Spec!X44*st_IFDres_adj))*Rad_Spec!BF44,".")</f>
        <v>314.79817574832265</v>
      </c>
      <c r="D44" s="50">
        <f>IFERROR((st_DL/(k_decay_res_state*Rad_Spec!AN44*st_IFAres_adj*(1/s_PEFm_pp_state)*st_SLF*(st_ET_res_o+st_ET_res_i)*(1/24)))*Rad_Spec!BF44,".")</f>
        <v>45.774527387204259</v>
      </c>
      <c r="E44" s="50">
        <f>IFERROR((st_DL/(k_decay_res_state*Rad_Spec!AN44*st_IFAres_adj*(1/s_PEF)*st_SLF*(st_ET_res_o+st_ET_res_i)*(1/24)))*Rad_Spec!BF44,".")</f>
        <v>4229.9581887950435</v>
      </c>
      <c r="F44" s="50">
        <f>IFERROR((st_DL/(k_decay_res_state*Rad_Spec!AY44*st_Fam*st_Foffset*st_EF_res*(1/365)*acf!H44*((st_ET_res_o*st_GSF_s)+(st_ET_res_i*st_GSF_i))*(1/24)))*Rad_Spec!BF44,".")</f>
        <v>544.14350769545104</v>
      </c>
      <c r="G44" s="50">
        <f t="shared" si="1"/>
        <v>190.44724486250965</v>
      </c>
      <c r="H44" s="50">
        <f t="shared" si="2"/>
        <v>37.22924981428946</v>
      </c>
    </row>
    <row r="45" spans="1:8">
      <c r="A45" s="48" t="s">
        <v>50</v>
      </c>
      <c r="B45" s="48"/>
      <c r="C45" s="50">
        <f>IFERROR((st_DL/(k_decay_res_state*Rad_Spec!X45*st_IFDres_adj))*Rad_Spec!BF45,".")</f>
        <v>52594.464489111764</v>
      </c>
      <c r="D45" s="50">
        <f>IFERROR((st_DL/(k_decay_res_state*Rad_Spec!AN45*st_IFAres_adj*(1/s_PEFm_pp_state)*st_SLF*(st_ET_res_o+st_ET_res_i)*(1/24)))*Rad_Spec!BF45,".")</f>
        <v>30530.520033468787</v>
      </c>
      <c r="E45" s="50">
        <f>IFERROR((st_DL/(k_decay_res_state*Rad_Spec!AN45*st_IFAres_adj*(1/s_PEF)*st_SLF*(st_ET_res_o+st_ET_res_i)*(1/24)))*Rad_Spec!BF45,".")</f>
        <v>2821281.4111947073</v>
      </c>
      <c r="F45" s="50">
        <f>IFERROR((st_DL/(k_decay_res_state*Rad_Spec!AY45*st_Fam*st_Foffset*st_EF_res*(1/365)*acf!H45*((st_ET_res_o*st_GSF_s)+(st_ET_res_i*st_GSF_i))*(1/24)))*Rad_Spec!BF45,".")</f>
        <v>7723.4929519803582</v>
      </c>
      <c r="G45" s="50">
        <f t="shared" si="1"/>
        <v>6718.4906962967316</v>
      </c>
      <c r="H45" s="50">
        <f t="shared" si="2"/>
        <v>5517.4662024876689</v>
      </c>
    </row>
    <row r="46" spans="1:8">
      <c r="A46" s="48" t="s">
        <v>51</v>
      </c>
      <c r="B46" s="48"/>
      <c r="C46" s="50">
        <f>IFERROR((st_DL/(k_decay_res_state*Rad_Spec!X46*st_IFDres_adj))*Rad_Spec!BF46,".")</f>
        <v>925.45442487984155</v>
      </c>
      <c r="D46" s="50">
        <f>IFERROR((st_DL/(k_decay_res_state*Rad_Spec!AN46*st_IFAres_adj*(1/s_PEFm_pp_state)*st_SLF*(st_ET_res_o+st_ET_res_i)*(1/24)))*Rad_Spec!BF46,".")</f>
        <v>91.001228177127871</v>
      </c>
      <c r="E46" s="50">
        <f>IFERROR((st_DL/(k_decay_res_state*Rad_Spec!AN46*st_IFAres_adj*(1/s_PEF)*st_SLF*(st_ET_res_o+st_ET_res_i)*(1/24)))*Rad_Spec!BF46,".")</f>
        <v>8409.2925102674326</v>
      </c>
      <c r="F46" s="50" t="str">
        <f>IFERROR((st_DL/(k_decay_res_state*Rad_Spec!AY46*st_Fam*st_Foffset*st_EF_res*(1/365)*acf!H46*((st_ET_res_o*st_GSF_s)+(st_ET_res_i*st_GSF_i))*(1/24)))*Rad_Spec!BF46,".")</f>
        <v>.</v>
      </c>
      <c r="G46" s="50">
        <f t="shared" si="1"/>
        <v>833.70411836591711</v>
      </c>
      <c r="H46" s="50">
        <f t="shared" si="2"/>
        <v>82.854071432177818</v>
      </c>
    </row>
    <row r="47" spans="1:8">
      <c r="A47" s="48" t="s">
        <v>52</v>
      </c>
      <c r="B47" s="48"/>
      <c r="C47" s="50" t="str">
        <f>IFERROR((st_DL/(k_decay_res_state*Rad_Spec!X47*st_IFDres_adj))*Rad_Spec!BF47,".")</f>
        <v>.</v>
      </c>
      <c r="D47" s="50" t="str">
        <f>IFERROR((st_DL/(k_decay_res_state*Rad_Spec!AN47*st_IFAres_adj*(1/s_PEFm_pp_state)*st_SLF*(st_ET_res_o+st_ET_res_i)*(1/24)))*Rad_Spec!BF47,".")</f>
        <v>.</v>
      </c>
      <c r="E47" s="50" t="str">
        <f>IFERROR((st_DL/(k_decay_res_state*Rad_Spec!AN47*st_IFAres_adj*(1/s_PEF)*st_SLF*(st_ET_res_o+st_ET_res_i)*(1/24)))*Rad_Spec!BF47,".")</f>
        <v>.</v>
      </c>
      <c r="F47" s="50">
        <f>IFERROR((st_DL/(k_decay_res_state*Rad_Spec!AY47*st_Fam*st_Foffset*st_EF_res*(1/365)*acf!H47*((st_ET_res_o*st_GSF_s)+(st_ET_res_i*st_GSF_i))*(1/24)))*Rad_Spec!BF47,".")</f>
        <v>4203980.3408678342</v>
      </c>
      <c r="G47" s="50">
        <f t="shared" si="1"/>
        <v>4203980.3408678342</v>
      </c>
      <c r="H47" s="50">
        <f t="shared" si="2"/>
        <v>4203980.3408678342</v>
      </c>
    </row>
    <row r="48" spans="1:8">
      <c r="A48" s="48" t="s">
        <v>53</v>
      </c>
      <c r="B48" s="48"/>
      <c r="C48" s="50" t="str">
        <f>IFERROR((st_DL/(k_decay_res_state*Rad_Spec!X48*st_IFDres_adj))*Rad_Spec!BF48,".")</f>
        <v>.</v>
      </c>
      <c r="D48" s="50" t="str">
        <f>IFERROR((st_DL/(k_decay_res_state*Rad_Spec!AN48*st_IFAres_adj*(1/s_PEFm_pp_state)*st_SLF*(st_ET_res_o+st_ET_res_i)*(1/24)))*Rad_Spec!BF48,".")</f>
        <v>.</v>
      </c>
      <c r="E48" s="50" t="str">
        <f>IFERROR((st_DL/(k_decay_res_state*Rad_Spec!AN48*st_IFAres_adj*(1/s_PEF)*st_SLF*(st_ET_res_o+st_ET_res_i)*(1/24)))*Rad_Spec!BF48,".")</f>
        <v>.</v>
      </c>
      <c r="F48" s="50">
        <f>IFERROR((st_DL/(k_decay_res_state*Rad_Spec!AY48*st_Fam*st_Foffset*st_EF_res*(1/365)*acf!H48*((st_ET_res_o*st_GSF_s)+(st_ET_res_i*st_GSF_i))*(1/24)))*Rad_Spec!BF48,".")</f>
        <v>15925936.132474486</v>
      </c>
      <c r="G48" s="50">
        <f t="shared" si="1"/>
        <v>15925936.132474488</v>
      </c>
      <c r="H48" s="50">
        <f t="shared" si="2"/>
        <v>15925936.132474488</v>
      </c>
    </row>
    <row r="49" spans="1:8">
      <c r="A49" s="51" t="s">
        <v>54</v>
      </c>
      <c r="B49" s="53" t="s">
        <v>7</v>
      </c>
      <c r="C49" s="50" t="str">
        <f>IFERROR((st_DL/(k_decay_res_state*Rad_Spec!X49*st_IFDres_adj))*Rad_Spec!BF49,".")</f>
        <v>.</v>
      </c>
      <c r="D49" s="50" t="str">
        <f>IFERROR((st_DL/(k_decay_res_state*Rad_Spec!AN49*st_IFAres_adj*(1/s_PEFm_pp_state)*st_SLF*(st_ET_res_o+st_ET_res_i)*(1/24)))*Rad_Spec!BF49,".")</f>
        <v>.</v>
      </c>
      <c r="E49" s="50" t="str">
        <f>IFERROR((st_DL/(k_decay_res_state*Rad_Spec!AN49*st_IFAres_adj*(1/s_PEF)*st_SLF*(st_ET_res_o+st_ET_res_i)*(1/24)))*Rad_Spec!BF49,".")</f>
        <v>.</v>
      </c>
      <c r="F49" s="50">
        <f>IFERROR((st_DL/(k_decay_res_state*Rad_Spec!AY49*st_Fam*st_Foffset*st_EF_res*(1/365)*acf!H49*((st_ET_res_o*st_GSF_s)+(st_ET_res_i*st_GSF_i))*(1/24)))*Rad_Spec!BF49,".")</f>
        <v>4572779.8142771712</v>
      </c>
      <c r="G49" s="50">
        <f t="shared" si="1"/>
        <v>4572779.8142771712</v>
      </c>
      <c r="H49" s="50">
        <f t="shared" si="2"/>
        <v>4572779.8142771712</v>
      </c>
    </row>
    <row r="50" spans="1:8">
      <c r="A50" s="48" t="s">
        <v>55</v>
      </c>
      <c r="B50" s="48"/>
      <c r="C50" s="50" t="str">
        <f>IFERROR((st_DL/(k_decay_res_state*Rad_Spec!X50*st_IFDres_adj))*Rad_Spec!BF50,".")</f>
        <v>.</v>
      </c>
      <c r="D50" s="50" t="str">
        <f>IFERROR((st_DL/(k_decay_res_state*Rad_Spec!AN50*st_IFAres_adj*(1/s_PEFm_pp_state)*st_SLF*(st_ET_res_o+st_ET_res_i)*(1/24)))*Rad_Spec!BF50,".")</f>
        <v>.</v>
      </c>
      <c r="E50" s="50" t="str">
        <f>IFERROR((st_DL/(k_decay_res_state*Rad_Spec!AN50*st_IFAres_adj*(1/s_PEF)*st_SLF*(st_ET_res_o+st_ET_res_i)*(1/24)))*Rad_Spec!BF50,".")</f>
        <v>.</v>
      </c>
      <c r="F50" s="50">
        <f>IFERROR((st_DL/(k_decay_res_state*Rad_Spec!AY50*st_Fam*st_Foffset*st_EF_res*(1/365)*acf!H50*((st_ET_res_o*st_GSF_s)+(st_ET_res_i*st_GSF_i))*(1/24)))*Rad_Spec!BF50,".")</f>
        <v>2264728.7985097659</v>
      </c>
      <c r="G50" s="50">
        <f t="shared" si="1"/>
        <v>2264728.7985097659</v>
      </c>
      <c r="H50" s="50">
        <f t="shared" si="2"/>
        <v>2264728.7985097659</v>
      </c>
    </row>
    <row r="51" spans="1:8">
      <c r="A51" s="48" t="s">
        <v>56</v>
      </c>
      <c r="B51" s="48"/>
      <c r="C51" s="50">
        <f>IFERROR((st_DL/(k_decay_res_state*Rad_Spec!X51*st_IFDres_adj))*Rad_Spec!BF51,".")</f>
        <v>0.34062606309626559</v>
      </c>
      <c r="D51" s="50">
        <f>IFERROR((st_DL/(k_decay_res_state*Rad_Spec!AN51*st_IFAres_adj*(1/s_PEFm_pp_state)*st_SLF*(st_ET_res_o+st_ET_res_i)*(1/24)))*Rad_Spec!BF51,".")</f>
        <v>0.23679038960610782</v>
      </c>
      <c r="E51" s="50">
        <f>IFERROR((st_DL/(k_decay_res_state*Rad_Spec!AN51*st_IFAres_adj*(1/s_PEF)*st_SLF*(st_ET_res_o+st_ET_res_i)*(1/24)))*Rad_Spec!BF51,".")</f>
        <v>21.881459071542789</v>
      </c>
      <c r="F51" s="50">
        <f>IFERROR((st_DL/(k_decay_res_state*Rad_Spec!AY51*st_Fam*st_Foffset*st_EF_res*(1/365)*acf!H51*((st_ET_res_o*st_GSF_s)+(st_ET_res_i*st_GSF_i))*(1/24)))*Rad_Spec!BF51,".")</f>
        <v>696.46703779430004</v>
      </c>
      <c r="G51" s="50">
        <f t="shared" si="1"/>
        <v>0.33524340907229661</v>
      </c>
      <c r="H51" s="50">
        <f t="shared" si="2"/>
        <v>0.13965796124964139</v>
      </c>
    </row>
    <row r="52" spans="1:8">
      <c r="A52" s="48" t="s">
        <v>57</v>
      </c>
      <c r="B52" s="48"/>
      <c r="C52" s="50">
        <f>IFERROR((st_DL/(k_decay_res_state*Rad_Spec!X52*st_IFDres_adj))*Rad_Spec!BF52,".")</f>
        <v>41.527207216153876</v>
      </c>
      <c r="D52" s="50">
        <f>IFERROR((st_DL/(k_decay_res_state*Rad_Spec!AN52*st_IFAres_adj*(1/s_PEFm_pp_state)*st_SLF*(st_ET_res_o+st_ET_res_i)*(1/24)))*Rad_Spec!BF52,".")</f>
        <v>30.90018911359638</v>
      </c>
      <c r="E52" s="50">
        <f>IFERROR((st_DL/(k_decay_res_state*Rad_Spec!AN52*st_IFAres_adj*(1/s_PEF)*st_SLF*(st_ET_res_o+st_ET_res_i)*(1/24)))*Rad_Spec!BF52,".")</f>
        <v>2855.4419987940714</v>
      </c>
      <c r="F52" s="50">
        <f>IFERROR((st_DL/(k_decay_res_state*Rad_Spec!AY52*st_Fam*st_Foffset*st_EF_res*(1/365)*acf!H52*((st_ET_res_o*st_GSF_s)+(st_ET_res_i*st_GSF_i))*(1/24)))*Rad_Spec!BF52,".")</f>
        <v>1344.1515106430286</v>
      </c>
      <c r="G52" s="50">
        <f t="shared" si="1"/>
        <v>39.722308272098886</v>
      </c>
      <c r="H52" s="50">
        <f t="shared" si="2"/>
        <v>17.486545611101331</v>
      </c>
    </row>
    <row r="53" spans="1:8">
      <c r="A53" s="48" t="s">
        <v>58</v>
      </c>
      <c r="B53" s="48"/>
      <c r="C53" s="50" t="str">
        <f>IFERROR((st_DL/(k_decay_res_state*Rad_Spec!X53*st_IFDres_adj))*Rad_Spec!BF53,".")</f>
        <v>.</v>
      </c>
      <c r="D53" s="50" t="str">
        <f>IFERROR((st_DL/(k_decay_res_state*Rad_Spec!AN53*st_IFAres_adj*(1/s_PEFm_pp_state)*st_SLF*(st_ET_res_o+st_ET_res_i)*(1/24)))*Rad_Spec!BF53,".")</f>
        <v>.</v>
      </c>
      <c r="E53" s="50" t="str">
        <f>IFERROR((st_DL/(k_decay_res_state*Rad_Spec!AN53*st_IFAres_adj*(1/s_PEF)*st_SLF*(st_ET_res_o+st_ET_res_i)*(1/24)))*Rad_Spec!BF53,".")</f>
        <v>.</v>
      </c>
      <c r="F53" s="50">
        <f>IFERROR((st_DL/(k_decay_res_state*Rad_Spec!AY53*st_Fam*st_Foffset*st_EF_res*(1/365)*acf!H53*((st_ET_res_o*st_GSF_s)+(st_ET_res_i*st_GSF_i))*(1/24)))*Rad_Spec!BF53,".")</f>
        <v>2161720.4807032561</v>
      </c>
      <c r="G53" s="50">
        <f t="shared" si="1"/>
        <v>2161720.4807032561</v>
      </c>
      <c r="H53" s="50">
        <f t="shared" si="2"/>
        <v>2161720.4807032561</v>
      </c>
    </row>
    <row r="54" spans="1:8">
      <c r="A54" s="48" t="s">
        <v>59</v>
      </c>
      <c r="B54" s="48"/>
      <c r="C54" s="50">
        <f>IFERROR((st_DL/(k_decay_res_state*Rad_Spec!X54*st_IFDres_adj))*Rad_Spec!BF54,".")</f>
        <v>2415.280935363352</v>
      </c>
      <c r="D54" s="50">
        <f>IFERROR((st_DL/(k_decay_res_state*Rad_Spec!AN54*st_IFAres_adj*(1/s_PEFm_pp_state)*st_SLF*(st_ET_res_o+st_ET_res_i)*(1/24)))*Rad_Spec!BF54,".")</f>
        <v>782.82674543735459</v>
      </c>
      <c r="E54" s="50">
        <f>IFERROR((st_DL/(k_decay_res_state*Rad_Spec!AN54*st_IFAres_adj*(1/s_PEF)*st_SLF*(st_ET_res_o+st_ET_res_i)*(1/24)))*Rad_Spec!BF54,".")</f>
        <v>72339.892758699556</v>
      </c>
      <c r="F54" s="50">
        <f>IFERROR((st_DL/(k_decay_res_state*Rad_Spec!AY54*st_Fam*st_Foffset*st_EF_res*(1/365)*acf!H54*((st_ET_res_o*st_GSF_s)+(st_ET_res_i*st_GSF_i))*(1/24)))*Rad_Spec!BF54,".")</f>
        <v>4053.7022584839956</v>
      </c>
      <c r="G54" s="50">
        <f t="shared" si="1"/>
        <v>1482.4869027783004</v>
      </c>
      <c r="H54" s="50">
        <f t="shared" si="2"/>
        <v>515.9584802345222</v>
      </c>
    </row>
    <row r="55" spans="1:8">
      <c r="A55" s="48" t="s">
        <v>60</v>
      </c>
      <c r="B55" s="48"/>
      <c r="C55" s="50">
        <f>IFERROR((st_DL/(k_decay_res_state*Rad_Spec!X55*st_IFDres_adj))*Rad_Spec!BF55,".")</f>
        <v>5.0140814283927444</v>
      </c>
      <c r="D55" s="50">
        <f>IFERROR((st_DL/(k_decay_res_state*Rad_Spec!AN55*st_IFAres_adj*(1/s_PEFm_pp_state)*st_SLF*(st_ET_res_o+st_ET_res_i)*(1/24)))*Rad_Spec!BF55,".")</f>
        <v>0.28831295843965588</v>
      </c>
      <c r="E55" s="50">
        <f>IFERROR((st_DL/(k_decay_res_state*Rad_Spec!AN55*st_IFAres_adj*(1/s_PEF)*st_SLF*(st_ET_res_o+st_ET_res_i)*(1/24)))*Rad_Spec!BF55,".")</f>
        <v>26.642585496763846</v>
      </c>
      <c r="F55" s="50">
        <f>IFERROR((st_DL/(k_decay_res_state*Rad_Spec!AY55*st_Fam*st_Foffset*st_EF_res*(1/365)*acf!H55*((st_ET_res_o*st_GSF_s)+(st_ET_res_i*st_GSF_i))*(1/24)))*Rad_Spec!BF55,".")</f>
        <v>78.551377498776418</v>
      </c>
      <c r="G55" s="50">
        <f t="shared" si="1"/>
        <v>4.0047618066851767</v>
      </c>
      <c r="H55" s="50">
        <f t="shared" si="2"/>
        <v>0.27169320581104456</v>
      </c>
    </row>
    <row r="56" spans="1:8">
      <c r="A56" s="48" t="s">
        <v>61</v>
      </c>
      <c r="B56" s="48"/>
      <c r="C56" s="50" t="str">
        <f>IFERROR((st_DL/(k_decay_res_state*Rad_Spec!X56*st_IFDres_adj))*Rad_Spec!BF56,".")</f>
        <v>.</v>
      </c>
      <c r="D56" s="50" t="str">
        <f>IFERROR((st_DL/(k_decay_res_state*Rad_Spec!AN56*st_IFAres_adj*(1/s_PEFm_pp_state)*st_SLF*(st_ET_res_o+st_ET_res_i)*(1/24)))*Rad_Spec!BF56,".")</f>
        <v>.</v>
      </c>
      <c r="E56" s="50" t="str">
        <f>IFERROR((st_DL/(k_decay_res_state*Rad_Spec!AN56*st_IFAres_adj*(1/s_PEF)*st_SLF*(st_ET_res_o+st_ET_res_i)*(1/24)))*Rad_Spec!BF56,".")</f>
        <v>.</v>
      </c>
      <c r="F56" s="50">
        <f>IFERROR((st_DL/(k_decay_res_state*Rad_Spec!AY56*st_Fam*st_Foffset*st_EF_res*(1/365)*acf!H56*((st_ET_res_o*st_GSF_s)+(st_ET_res_i*st_GSF_i))*(1/24)))*Rad_Spec!BF56,".")</f>
        <v>10849.278576816161</v>
      </c>
      <c r="G56" s="50">
        <f t="shared" si="1"/>
        <v>10849.278576816161</v>
      </c>
      <c r="H56" s="50">
        <f t="shared" si="2"/>
        <v>10849.278576816161</v>
      </c>
    </row>
    <row r="57" spans="1:8">
      <c r="A57" s="48" t="s">
        <v>62</v>
      </c>
      <c r="B57" s="48"/>
      <c r="C57" s="50" t="str">
        <f>IFERROR((st_DL/(k_decay_res_state*Rad_Spec!X57*st_IFDres_adj))*Rad_Spec!BF57,".")</f>
        <v>.</v>
      </c>
      <c r="D57" s="50" t="str">
        <f>IFERROR((st_DL/(k_decay_res_state*Rad_Spec!AN57*st_IFAres_adj*(1/s_PEFm_pp_state)*st_SLF*(st_ET_res_o+st_ET_res_i)*(1/24)))*Rad_Spec!BF57,".")</f>
        <v>.</v>
      </c>
      <c r="E57" s="50" t="str">
        <f>IFERROR((st_DL/(k_decay_res_state*Rad_Spec!AN57*st_IFAres_adj*(1/s_PEF)*st_SLF*(st_ET_res_o+st_ET_res_i)*(1/24)))*Rad_Spec!BF57,".")</f>
        <v>.</v>
      </c>
      <c r="F57" s="50">
        <f>IFERROR((st_DL/(k_decay_res_state*Rad_Spec!AY57*st_Fam*st_Foffset*st_EF_res*(1/365)*acf!H57*((st_ET_res_o*st_GSF_s)+(st_ET_res_i*st_GSF_i))*(1/24)))*Rad_Spec!BF57,".")</f>
        <v>298076.25572034734</v>
      </c>
      <c r="G57" s="50">
        <f t="shared" si="1"/>
        <v>298076.25572034734</v>
      </c>
      <c r="H57" s="50">
        <f t="shared" si="2"/>
        <v>298076.25572034734</v>
      </c>
    </row>
    <row r="58" spans="1:8">
      <c r="A58" s="48" t="s">
        <v>63</v>
      </c>
      <c r="B58" s="48"/>
      <c r="C58" s="50">
        <f>IFERROR((st_DL/(k_decay_res_state*Rad_Spec!X58*st_IFDres_adj))*Rad_Spec!BF58,".")</f>
        <v>36.088405679076494</v>
      </c>
      <c r="D58" s="50">
        <f>IFERROR((st_DL/(k_decay_res_state*Rad_Spec!AN58*st_IFAres_adj*(1/s_PEFm_pp_state)*st_SLF*(st_ET_res_o+st_ET_res_i)*(1/24)))*Rad_Spec!BF58,".")</f>
        <v>2.8880550535928826</v>
      </c>
      <c r="E58" s="50">
        <f>IFERROR((st_DL/(k_decay_res_state*Rad_Spec!AN58*st_IFAres_adj*(1/s_PEF)*st_SLF*(st_ET_res_o+st_ET_res_i)*(1/24)))*Rad_Spec!BF58,".")</f>
        <v>266.88101048643625</v>
      </c>
      <c r="F58" s="50">
        <f>IFERROR((st_DL/(k_decay_res_state*Rad_Spec!AY58*st_Fam*st_Foffset*st_EF_res*(1/365)*acf!H58*((st_ET_res_o*st_GSF_s)+(st_ET_res_i*st_GSF_i))*(1/24)))*Rad_Spec!BF58,".")</f>
        <v>32.520719430060126</v>
      </c>
      <c r="G58" s="50">
        <f t="shared" si="1"/>
        <v>16.0755302815727</v>
      </c>
      <c r="H58" s="50">
        <f t="shared" si="2"/>
        <v>2.4708858908028386</v>
      </c>
    </row>
    <row r="59" spans="1:8">
      <c r="A59" s="48" t="s">
        <v>64</v>
      </c>
      <c r="B59" s="48"/>
      <c r="C59" s="50">
        <f>IFERROR((st_DL/(k_decay_res_state*Rad_Spec!X59*st_IFDres_adj))*Rad_Spec!BF59,".")</f>
        <v>4242.224029278439</v>
      </c>
      <c r="D59" s="50">
        <f>IFERROR((st_DL/(k_decay_res_state*Rad_Spec!AN59*st_IFAres_adj*(1/s_PEFm_pp_state)*st_SLF*(st_ET_res_o+st_ET_res_i)*(1/24)))*Rad_Spec!BF59,".")</f>
        <v>4948.5279901247486</v>
      </c>
      <c r="E59" s="50">
        <f>IFERROR((st_DL/(k_decay_res_state*Rad_Spec!AN59*st_IFAres_adj*(1/s_PEF)*st_SLF*(st_ET_res_o+st_ET_res_i)*(1/24)))*Rad_Spec!BF59,".")</f>
        <v>457286.34874253173</v>
      </c>
      <c r="F59" s="50">
        <f>IFERROR((st_DL/(k_decay_res_state*Rad_Spec!AY59*st_Fam*st_Foffset*st_EF_res*(1/365)*acf!H59*((st_ET_res_o*st_GSF_s)+(st_ET_res_i*st_GSF_i))*(1/24)))*Rad_Spec!BF59,".")</f>
        <v>3629.0728406591952</v>
      </c>
      <c r="G59" s="50">
        <f t="shared" si="1"/>
        <v>1947.5535588611142</v>
      </c>
      <c r="H59" s="50">
        <f t="shared" si="2"/>
        <v>1401.8203305125471</v>
      </c>
    </row>
    <row r="60" spans="1:8">
      <c r="A60" s="48" t="s">
        <v>65</v>
      </c>
      <c r="B60" s="48"/>
      <c r="C60" s="50">
        <f>IFERROR((st_DL/(k_decay_res_state*Rad_Spec!X60*st_IFDres_adj))*Rad_Spec!BF60,".")</f>
        <v>2641829.225151001</v>
      </c>
      <c r="D60" s="50">
        <f>IFERROR((st_DL/(k_decay_res_state*Rad_Spec!AN60*st_IFAres_adj*(1/s_PEFm_pp_state)*st_SLF*(st_ET_res_o+st_ET_res_i)*(1/24)))*Rad_Spec!BF60,".")</f>
        <v>3899813.9709660811</v>
      </c>
      <c r="E60" s="50">
        <f>IFERROR((st_DL/(k_decay_res_state*Rad_Spec!AN60*st_IFAres_adj*(1/s_PEF)*st_SLF*(st_ET_res_o+st_ET_res_i)*(1/24)))*Rad_Spec!BF60,".")</f>
        <v>360376195.73275101</v>
      </c>
      <c r="F60" s="50">
        <f>IFERROR((st_DL/(k_decay_res_state*Rad_Spec!AY60*st_Fam*st_Foffset*st_EF_res*(1/365)*acf!H60*((st_ET_res_o*st_GSF_s)+(st_ET_res_i*st_GSF_i))*(1/24)))*Rad_Spec!BF60,".")</f>
        <v>114546.76186110117</v>
      </c>
      <c r="G60" s="50">
        <f t="shared" si="1"/>
        <v>109753.10455612332</v>
      </c>
      <c r="H60" s="50">
        <f t="shared" si="2"/>
        <v>106780.4840258632</v>
      </c>
    </row>
    <row r="61" spans="1:8">
      <c r="A61" s="48" t="s">
        <v>66</v>
      </c>
      <c r="B61" s="48"/>
      <c r="C61" s="50">
        <f>IFERROR((st_DL/(k_decay_res_state*Rad_Spec!X61*st_IFDres_adj))*Rad_Spec!BF61,".")</f>
        <v>19278551.603534427</v>
      </c>
      <c r="D61" s="50">
        <f>IFERROR((st_DL/(k_decay_res_state*Rad_Spec!AN61*st_IFAres_adj*(1/s_PEFm_pp_state)*st_SLF*(st_ET_res_o+st_ET_res_i)*(1/24)))*Rad_Spec!BF61,".")</f>
        <v>20633253.506401252</v>
      </c>
      <c r="E61" s="50">
        <f>IFERROR((st_DL/(k_decay_res_state*Rad_Spec!AN61*st_IFAres_adj*(1/s_PEF)*st_SLF*(st_ET_res_o+st_ET_res_i)*(1/24)))*Rad_Spec!BF61,".")</f>
        <v>1906689257.3812466</v>
      </c>
      <c r="F61" s="50">
        <f>IFERROR((st_DL/(k_decay_res_state*Rad_Spec!AY61*st_Fam*st_Foffset*st_EF_res*(1/365)*acf!H61*((st_ET_res_o*st_GSF_s)+(st_ET_res_i*st_GSF_i))*(1/24)))*Rad_Spec!BF61,".")</f>
        <v>281478.36243109836</v>
      </c>
      <c r="G61" s="50">
        <f t="shared" si="1"/>
        <v>277387.39112186612</v>
      </c>
      <c r="H61" s="50">
        <f t="shared" si="2"/>
        <v>273747.04145675193</v>
      </c>
    </row>
    <row r="62" spans="1:8">
      <c r="A62" s="48" t="s">
        <v>67</v>
      </c>
      <c r="B62" s="48"/>
      <c r="C62" s="50" t="str">
        <f>IFERROR((st_DL/(k_decay_res_state*Rad_Spec!X62*st_IFDres_adj))*Rad_Spec!BF62,".")</f>
        <v>.</v>
      </c>
      <c r="D62" s="50" t="str">
        <f>IFERROR((st_DL/(k_decay_res_state*Rad_Spec!AN62*st_IFAres_adj*(1/s_PEFm_pp_state)*st_SLF*(st_ET_res_o+st_ET_res_i)*(1/24)))*Rad_Spec!BF62,".")</f>
        <v>.</v>
      </c>
      <c r="E62" s="50" t="str">
        <f>IFERROR((st_DL/(k_decay_res_state*Rad_Spec!AN62*st_IFAres_adj*(1/s_PEF)*st_SLF*(st_ET_res_o+st_ET_res_i)*(1/24)))*Rad_Spec!BF62,".")</f>
        <v>.</v>
      </c>
      <c r="F62" s="50">
        <f>IFERROR((st_DL/(k_decay_res_state*Rad_Spec!AY62*st_Fam*st_Foffset*st_EF_res*(1/365)*acf!H62*((st_ET_res_o*st_GSF_s)+(st_ET_res_i*st_GSF_i))*(1/24)))*Rad_Spec!BF62,".")</f>
        <v>542121.78586277878</v>
      </c>
      <c r="G62" s="50">
        <f t="shared" si="1"/>
        <v>542121.78586277878</v>
      </c>
      <c r="H62" s="50">
        <f t="shared" si="2"/>
        <v>542121.78586277878</v>
      </c>
    </row>
    <row r="63" spans="1:8">
      <c r="A63" s="48" t="s">
        <v>68</v>
      </c>
      <c r="B63" s="48"/>
      <c r="C63" s="50">
        <f>IFERROR((st_DL/(k_decay_res_state*Rad_Spec!X63*st_IFDres_adj))*Rad_Spec!BF63,".")</f>
        <v>30634.117370636206</v>
      </c>
      <c r="D63" s="50">
        <f>IFERROR((st_DL/(k_decay_res_state*Rad_Spec!AN63*st_IFAres_adj*(1/s_PEFm_pp_state)*st_SLF*(st_ET_res_o+st_ET_res_i)*(1/24)))*Rad_Spec!BF63,".")</f>
        <v>17801.39521096817</v>
      </c>
      <c r="E63" s="50">
        <f>IFERROR((st_DL/(k_decay_res_state*Rad_Spec!AN63*st_IFAres_adj*(1/s_PEF)*st_SLF*(st_ET_res_o+st_ET_res_i)*(1/24)))*Rad_Spec!BF63,".")</f>
        <v>1645001.3084277238</v>
      </c>
      <c r="F63" s="50">
        <f>IFERROR((st_DL/(k_decay_res_state*Rad_Spec!AY63*st_Fam*st_Foffset*st_EF_res*(1/365)*acf!H63*((st_ET_res_o*st_GSF_s)+(st_ET_res_i*st_GSF_i))*(1/24)))*Rad_Spec!BF63,".")</f>
        <v>1817.7724693357709</v>
      </c>
      <c r="G63" s="50">
        <f t="shared" si="1"/>
        <v>1714.1629768784721</v>
      </c>
      <c r="H63" s="50">
        <f t="shared" si="2"/>
        <v>1565.0858862778732</v>
      </c>
    </row>
    <row r="64" spans="1:8">
      <c r="A64" s="48" t="s">
        <v>69</v>
      </c>
      <c r="B64" s="48"/>
      <c r="C64" s="50">
        <f>IFERROR((st_DL/(k_decay_res_state*Rad_Spec!X64*st_IFDres_adj))*Rad_Spec!BF64,".")</f>
        <v>10979236.300027851</v>
      </c>
      <c r="D64" s="50">
        <f>IFERROR((st_DL/(k_decay_res_state*Rad_Spec!AN64*st_IFAres_adj*(1/s_PEFm_pp_state)*st_SLF*(st_ET_res_o+st_ET_res_i)*(1/24)))*Rad_Spec!BF64,".")</f>
        <v>17504203.067201588</v>
      </c>
      <c r="E64" s="50">
        <f>IFERROR((st_DL/(k_decay_res_state*Rad_Spec!AN64*st_IFAres_adj*(1/s_PEF)*st_SLF*(st_ET_res_o+st_ET_res_i)*(1/24)))*Rad_Spec!BF64,".")</f>
        <v>1617538210.1954434</v>
      </c>
      <c r="F64" s="50">
        <f>IFERROR((st_DL/(k_decay_res_state*Rad_Spec!AY64*st_Fam*st_Foffset*st_EF_res*(1/365)*acf!H64*((st_ET_res_o*st_GSF_s)+(st_ET_res_i*st_GSF_i))*(1/24)))*Rad_Spec!BF64,".")</f>
        <v>95796.341765423902</v>
      </c>
      <c r="G64" s="50">
        <f t="shared" si="1"/>
        <v>94962.151333322283</v>
      </c>
      <c r="H64" s="50">
        <f t="shared" si="2"/>
        <v>94455.266793089759</v>
      </c>
    </row>
    <row r="65" spans="1:8">
      <c r="A65" s="48" t="s">
        <v>70</v>
      </c>
      <c r="B65" s="48"/>
      <c r="C65" s="50" t="str">
        <f>IFERROR((st_DL/(k_decay_res_state*Rad_Spec!X65*st_IFDres_adj))*Rad_Spec!BF65,".")</f>
        <v>.</v>
      </c>
      <c r="D65" s="50" t="str">
        <f>IFERROR((st_DL/(k_decay_res_state*Rad_Spec!AN65*st_IFAres_adj*(1/s_PEFm_pp_state)*st_SLF*(st_ET_res_o+st_ET_res_i)*(1/24)))*Rad_Spec!BF65,".")</f>
        <v>.</v>
      </c>
      <c r="E65" s="50" t="str">
        <f>IFERROR((st_DL/(k_decay_res_state*Rad_Spec!AN65*st_IFAres_adj*(1/s_PEF)*st_SLF*(st_ET_res_o+st_ET_res_i)*(1/24)))*Rad_Spec!BF65,".")</f>
        <v>.</v>
      </c>
      <c r="F65" s="50">
        <f>IFERROR((st_DL/(k_decay_res_state*Rad_Spec!AY65*st_Fam*st_Foffset*st_EF_res*(1/365)*acf!H65*((st_ET_res_o*st_GSF_s)+(st_ET_res_i*st_GSF_i))*(1/24)))*Rad_Spec!BF65,".")</f>
        <v>1225146.3408290835</v>
      </c>
      <c r="G65" s="50">
        <f t="shared" si="1"/>
        <v>1225146.3408290835</v>
      </c>
      <c r="H65" s="50">
        <f t="shared" si="2"/>
        <v>1225146.3408290835</v>
      </c>
    </row>
    <row r="66" spans="1:8">
      <c r="A66" s="48" t="s">
        <v>71</v>
      </c>
      <c r="B66" s="48"/>
      <c r="C66" s="50" t="str">
        <f>IFERROR((st_DL/(k_decay_res_state*Rad_Spec!X66*st_IFDres_adj))*Rad_Spec!BF66,".")</f>
        <v>.</v>
      </c>
      <c r="D66" s="50" t="str">
        <f>IFERROR((st_DL/(k_decay_res_state*Rad_Spec!AN66*st_IFAres_adj*(1/s_PEFm_pp_state)*st_SLF*(st_ET_res_o+st_ET_res_i)*(1/24)))*Rad_Spec!BF66,".")</f>
        <v>.</v>
      </c>
      <c r="E66" s="50" t="str">
        <f>IFERROR((st_DL/(k_decay_res_state*Rad_Spec!AN66*st_IFAres_adj*(1/s_PEF)*st_SLF*(st_ET_res_o+st_ET_res_i)*(1/24)))*Rad_Spec!BF66,".")</f>
        <v>.</v>
      </c>
      <c r="F66" s="50">
        <f>IFERROR((st_DL/(k_decay_res_state*Rad_Spec!AY66*st_Fam*st_Foffset*st_EF_res*(1/365)*acf!H66*((st_ET_res_o*st_GSF_s)+(st_ET_res_i*st_GSF_i))*(1/24)))*Rad_Spec!BF66,".")</f>
        <v>2743080.4694892103</v>
      </c>
      <c r="G66" s="50">
        <f t="shared" si="1"/>
        <v>2743080.4694892103</v>
      </c>
      <c r="H66" s="50">
        <f t="shared" si="2"/>
        <v>2743080.4694892103</v>
      </c>
    </row>
    <row r="67" spans="1:8">
      <c r="A67" s="48" t="s">
        <v>72</v>
      </c>
      <c r="B67" s="48"/>
      <c r="C67" s="50">
        <f>IFERROR((st_DL/(k_decay_res_state*Rad_Spec!X67*st_IFDres_adj))*Rad_Spec!BF67,".")</f>
        <v>1588.9831702106576</v>
      </c>
      <c r="D67" s="50">
        <f>IFERROR((st_DL/(k_decay_res_state*Rad_Spec!AN67*st_IFAres_adj*(1/s_PEFm_pp_state)*st_SLF*(st_ET_res_o+st_ET_res_i)*(1/24)))*Rad_Spec!BF67,".")</f>
        <v>729.31438436114684</v>
      </c>
      <c r="E67" s="50">
        <f>IFERROR((st_DL/(k_decay_res_state*Rad_Spec!AN67*st_IFAres_adj*(1/s_PEF)*st_SLF*(st_ET_res_o+st_ET_res_i)*(1/24)))*Rad_Spec!BF67,".")</f>
        <v>67394.892496406552</v>
      </c>
      <c r="F67" s="50">
        <f>IFERROR((st_DL/(k_decay_res_state*Rad_Spec!AY67*st_Fam*st_Foffset*st_EF_res*(1/365)*acf!H67*((st_ET_res_o*st_GSF_s)+(st_ET_res_i*st_GSF_i))*(1/24)))*Rad_Spec!BF67,".")</f>
        <v>403.10065281884488</v>
      </c>
      <c r="G67" s="50">
        <f t="shared" ref="G67:G130" si="3">(IF(AND(C67&lt;&gt;".",E67&lt;&gt;".",F67&lt;&gt;"."),1/((1/C67)+(1/E67)+(1/F67)),IF(AND(C67&lt;&gt;".",E67&lt;&gt;".",F67="."), 1/((1/C67)+(1/E67)),IF(AND(C67&lt;&gt;".",E67=".",F67&lt;&gt;"."),1/((1/C67)+(1/F67)),IF(AND(C67=".",E67&lt;&gt;".",F67&lt;&gt;"."),1/((1/E67)+(1/F67)),IF(AND(C67&lt;&gt;".",E67=".",F67="."),1/(1/C67),IF(AND(C67=".",E67&lt;&gt;".",F67="."),1/(1/E67),IF(AND(C67=".",E67=".",F67&lt;&gt;"."),1/(1/F67),IF(AND(C67=".",E67=".",F67="."),".")))))))))</f>
        <v>320.00602229784852</v>
      </c>
      <c r="H67" s="50">
        <f t="shared" ref="H67:H130" si="4">(IF(AND(C67&lt;&gt;".",D67&lt;&gt;".",F67&lt;&gt;"."),1/((1/C67)+(1/D67)+(1/F67)),IF(AND(C67&lt;&gt;".",D67&lt;&gt;".",F67="."), 1/((1/C67)+(1/D67)),IF(AND(C67&lt;&gt;".",D67=".",F67&lt;&gt;"."),1/((1/C67)+(1/F67)),IF(AND(C67=".",D67&lt;&gt;".",F67&lt;&gt;"."),1/((1/D67)+(1/F67)),IF(AND(C67&lt;&gt;".",D67=".",F67="."),1/(1/C67),IF(AND(C67=".",D67&lt;&gt;".",F67="."),1/(1/D67),IF(AND(C67=".",D67=".",F67&lt;&gt;"."),1/(1/F67),IF(AND(C67=".",D67=".",F67="."),".")))))))))</f>
        <v>223.15181975189694</v>
      </c>
    </row>
    <row r="68" spans="1:8">
      <c r="A68" s="48" t="s">
        <v>73</v>
      </c>
      <c r="B68" s="48"/>
      <c r="C68" s="50">
        <f>IFERROR((st_DL/(k_decay_res_state*Rad_Spec!X68*st_IFDres_adj))*Rad_Spec!BF68,".")</f>
        <v>2868.511605698915</v>
      </c>
      <c r="D68" s="50">
        <f>IFERROR((st_DL/(k_decay_res_state*Rad_Spec!AN68*st_IFAres_adj*(1/s_PEFm_pp_state)*st_SLF*(st_ET_res_o+st_ET_res_i)*(1/24)))*Rad_Spec!BF68,".")</f>
        <v>2758.2525721009706</v>
      </c>
      <c r="E68" s="50">
        <f>IFERROR((st_DL/(k_decay_res_state*Rad_Spec!AN68*st_IFAres_adj*(1/s_PEF)*st_SLF*(st_ET_res_o+st_ET_res_i)*(1/24)))*Rad_Spec!BF68,".")</f>
        <v>254886.15000719699</v>
      </c>
      <c r="F68" s="50">
        <f>IFERROR((st_DL/(k_decay_res_state*Rad_Spec!AY68*st_Fam*st_Foffset*st_EF_res*(1/365)*acf!H68*((st_ET_res_o*st_GSF_s)+(st_ET_res_i*st_GSF_i))*(1/24)))*Rad_Spec!BF68,".")</f>
        <v>896.66641421825739</v>
      </c>
      <c r="G68" s="50">
        <f t="shared" si="3"/>
        <v>681.3018860703836</v>
      </c>
      <c r="H68" s="50">
        <f t="shared" si="4"/>
        <v>547.52423376393449</v>
      </c>
    </row>
    <row r="69" spans="1:8">
      <c r="A69" s="51" t="s">
        <v>74</v>
      </c>
      <c r="B69" s="48" t="s">
        <v>7</v>
      </c>
      <c r="C69" s="50">
        <f>IFERROR((st_DL/(k_decay_res_state*Rad_Spec!X69*st_IFDres_adj))*Rad_Spec!BF69,".")</f>
        <v>0.32972607528540204</v>
      </c>
      <c r="D69" s="50">
        <f>IFERROR((st_DL/(k_decay_res_state*Rad_Spec!AN69*st_IFAres_adj*(1/s_PEFm_pp_state)*st_SLF*(st_ET_res_o+st_ET_res_i)*(1/24)))*Rad_Spec!BF69,".")</f>
        <v>2.0296321953446428E-3</v>
      </c>
      <c r="E69" s="50">
        <f>IFERROR((st_DL/(k_decay_res_state*Rad_Spec!AN69*st_IFAres_adj*(1/s_PEF)*st_SLF*(st_ET_res_o+st_ET_res_i)*(1/24)))*Rad_Spec!BF69,".")</f>
        <v>0.18755538975460931</v>
      </c>
      <c r="F69" s="50">
        <f>IFERROR((st_DL/(k_decay_res_state*Rad_Spec!AY69*st_Fam*st_Foffset*st_EF_res*(1/365)*acf!H69*((st_ET_res_o*st_GSF_s)+(st_ET_res_i*st_GSF_i))*(1/24)))*Rad_Spec!BF69,".")</f>
        <v>569.34570840471395</v>
      </c>
      <c r="G69" s="50">
        <f t="shared" si="3"/>
        <v>0.1195266481527985</v>
      </c>
      <c r="H69" s="50">
        <f t="shared" si="4"/>
        <v>2.017208059661746E-3</v>
      </c>
    </row>
    <row r="70" spans="1:8">
      <c r="A70" s="48" t="s">
        <v>75</v>
      </c>
      <c r="B70" s="48"/>
      <c r="C70" s="50" t="str">
        <f>IFERROR((st_DL/(k_decay_res_state*Rad_Spec!X70*st_IFDres_adj))*Rad_Spec!BF70,".")</f>
        <v>.</v>
      </c>
      <c r="D70" s="50" t="str">
        <f>IFERROR((st_DL/(k_decay_res_state*Rad_Spec!AN70*st_IFAres_adj*(1/s_PEFm_pp_state)*st_SLF*(st_ET_res_o+st_ET_res_i)*(1/24)))*Rad_Spec!BF70,".")</f>
        <v>.</v>
      </c>
      <c r="E70" s="50" t="str">
        <f>IFERROR((st_DL/(k_decay_res_state*Rad_Spec!AN70*st_IFAres_adj*(1/s_PEF)*st_SLF*(st_ET_res_o+st_ET_res_i)*(1/24)))*Rad_Spec!BF70,".")</f>
        <v>.</v>
      </c>
      <c r="F70" s="50">
        <f>IFERROR((st_DL/(k_decay_res_state*Rad_Spec!AY70*st_Fam*st_Foffset*st_EF_res*(1/365)*acf!H70*((st_ET_res_o*st_GSF_s)+(st_ET_res_i*st_GSF_i))*(1/24)))*Rad_Spec!BF70,".")</f>
        <v>2552498.6409482192</v>
      </c>
      <c r="G70" s="50">
        <f t="shared" si="3"/>
        <v>2552498.6409482192</v>
      </c>
      <c r="H70" s="50">
        <f t="shared" si="4"/>
        <v>2552498.6409482192</v>
      </c>
    </row>
    <row r="71" spans="1:8">
      <c r="A71" s="48" t="s">
        <v>76</v>
      </c>
      <c r="B71" s="48"/>
      <c r="C71" s="50">
        <f>IFERROR((st_DL/(k_decay_res_state*Rad_Spec!X71*st_IFDres_adj))*Rad_Spec!BF71,".")</f>
        <v>29215644.166280124</v>
      </c>
      <c r="D71" s="50">
        <f>IFERROR((st_DL/(k_decay_res_state*Rad_Spec!AN71*st_IFAres_adj*(1/s_PEFm_pp_state)*st_SLF*(st_ET_res_o+st_ET_res_i)*(1/24)))*Rad_Spec!BF71,".")</f>
        <v>24477366.081227969</v>
      </c>
      <c r="E71" s="50">
        <f>IFERROR((st_DL/(k_decay_res_state*Rad_Spec!AN71*st_IFAres_adj*(1/s_PEF)*st_SLF*(st_ET_res_o+st_ET_res_i)*(1/24)))*Rad_Spec!BF71,".")</f>
        <v>2261918167.272377</v>
      </c>
      <c r="F71" s="50">
        <f>IFERROR((st_DL/(k_decay_res_state*Rad_Spec!AY71*st_Fam*st_Foffset*st_EF_res*(1/365)*acf!H71*((st_ET_res_o*st_GSF_s)+(st_ET_res_i*st_GSF_i))*(1/24)))*Rad_Spec!BF71,".")</f>
        <v>2197402.2876725039</v>
      </c>
      <c r="G71" s="50">
        <f t="shared" si="3"/>
        <v>2041844.9732033466</v>
      </c>
      <c r="H71" s="50">
        <f t="shared" si="4"/>
        <v>1886204.8373907525</v>
      </c>
    </row>
    <row r="72" spans="1:8">
      <c r="A72" s="48" t="s">
        <v>77</v>
      </c>
      <c r="B72" s="48"/>
      <c r="C72" s="50">
        <f>IFERROR((st_DL/(k_decay_res_state*Rad_Spec!X72*st_IFDres_adj))*Rad_Spec!BF72,".")</f>
        <v>1220.8797723253856</v>
      </c>
      <c r="D72" s="50">
        <f>IFERROR((st_DL/(k_decay_res_state*Rad_Spec!AN72*st_IFAres_adj*(1/s_PEFm_pp_state)*st_SLF*(st_ET_res_o+st_ET_res_i)*(1/24)))*Rad_Spec!BF72,".")</f>
        <v>130.24807401319418</v>
      </c>
      <c r="E72" s="50">
        <f>IFERROR((st_DL/(k_decay_res_state*Rad_Spec!AN72*st_IFAres_adj*(1/s_PEF)*st_SLF*(st_ET_res_o+st_ET_res_i)*(1/24)))*Rad_Spec!BF72,".")</f>
        <v>12036.037042752814</v>
      </c>
      <c r="F72" s="50">
        <f>IFERROR((st_DL/(k_decay_res_state*Rad_Spec!AY72*st_Fam*st_Foffset*st_EF_res*(1/365)*acf!H72*((st_ET_res_o*st_GSF_s)+(st_ET_res_i*st_GSF_i))*(1/24)))*Rad_Spec!BF72,".")</f>
        <v>4189488.2469071355</v>
      </c>
      <c r="G72" s="50">
        <f t="shared" si="3"/>
        <v>1108.1511296597798</v>
      </c>
      <c r="H72" s="50">
        <f t="shared" si="4"/>
        <v>117.68891622559174</v>
      </c>
    </row>
    <row r="73" spans="1:8">
      <c r="A73" s="51" t="s">
        <v>78</v>
      </c>
      <c r="B73" s="48" t="s">
        <v>7</v>
      </c>
      <c r="C73" s="50">
        <f>IFERROR((st_DL/(k_decay_res_state*Rad_Spec!X73*st_IFDres_adj))*Rad_Spec!BF73,".")</f>
        <v>292.90003941620864</v>
      </c>
      <c r="D73" s="50">
        <f>IFERROR((st_DL/(k_decay_res_state*Rad_Spec!AN73*st_IFAres_adj*(1/s_PEFm_pp_state)*st_SLF*(st_ET_res_o+st_ET_res_i)*(1/24)))*Rad_Spec!BF73,".")</f>
        <v>52.60815860783957</v>
      </c>
      <c r="E73" s="50">
        <f>IFERROR((st_DL/(k_decay_res_state*Rad_Spec!AN73*st_IFAres_adj*(1/s_PEF)*st_SLF*(st_ET_res_o+st_ET_res_i)*(1/24)))*Rad_Spec!BF73,".")</f>
        <v>4861.444213684339</v>
      </c>
      <c r="F73" s="50">
        <f>IFERROR((st_DL/(k_decay_res_state*Rad_Spec!AY73*st_Fam*st_Foffset*st_EF_res*(1/365)*acf!H73*((st_ET_res_o*st_GSF_s)+(st_ET_res_i*st_GSF_i))*(1/24)))*Rad_Spec!BF73,".")</f>
        <v>685.03072958318762</v>
      </c>
      <c r="G73" s="50">
        <f t="shared" si="3"/>
        <v>196.86501227535456</v>
      </c>
      <c r="H73" s="50">
        <f t="shared" si="4"/>
        <v>41.87187182772832</v>
      </c>
    </row>
    <row r="74" spans="1:8">
      <c r="A74" s="48" t="s">
        <v>79</v>
      </c>
      <c r="B74" s="48"/>
      <c r="C74" s="50" t="str">
        <f>IFERROR((st_DL/(k_decay_res_state*Rad_Spec!X74*st_IFDres_adj))*Rad_Spec!BF74,".")</f>
        <v>.</v>
      </c>
      <c r="D74" s="50" t="str">
        <f>IFERROR((st_DL/(k_decay_res_state*Rad_Spec!AN74*st_IFAres_adj*(1/s_PEFm_pp_state)*st_SLF*(st_ET_res_o+st_ET_res_i)*(1/24)))*Rad_Spec!BF74,".")</f>
        <v>.</v>
      </c>
      <c r="E74" s="50" t="str">
        <f>IFERROR((st_DL/(k_decay_res_state*Rad_Spec!AN74*st_IFAres_adj*(1/s_PEF)*st_SLF*(st_ET_res_o+st_ET_res_i)*(1/24)))*Rad_Spec!BF74,".")</f>
        <v>.</v>
      </c>
      <c r="F74" s="50">
        <f>IFERROR((st_DL/(k_decay_res_state*Rad_Spec!AY74*st_Fam*st_Foffset*st_EF_res*(1/365)*acf!H74*((st_ET_res_o*st_GSF_s)+(st_ET_res_i*st_GSF_i))*(1/24)))*Rad_Spec!BF74,".")</f>
        <v>679599.56607102649</v>
      </c>
      <c r="G74" s="50">
        <f t="shared" si="3"/>
        <v>679599.56607102649</v>
      </c>
      <c r="H74" s="50">
        <f t="shared" si="4"/>
        <v>679599.56607102649</v>
      </c>
    </row>
    <row r="75" spans="1:8">
      <c r="A75" s="51" t="s">
        <v>80</v>
      </c>
      <c r="B75" s="48" t="s">
        <v>7</v>
      </c>
      <c r="C75" s="50">
        <f>IFERROR((st_DL/(k_decay_res_state*Rad_Spec!X75*st_IFDres_adj))*Rad_Spec!BF75,".")</f>
        <v>1029664.9078702418</v>
      </c>
      <c r="D75" s="50">
        <f>IFERROR((st_DL/(k_decay_res_state*Rad_Spec!AN75*st_IFAres_adj*(1/s_PEFm_pp_state)*st_SLF*(st_ET_res_o+st_ET_res_i)*(1/24)))*Rad_Spec!BF75,".")</f>
        <v>683731.6330889141</v>
      </c>
      <c r="E75" s="50">
        <f>IFERROR((st_DL/(k_decay_res_state*Rad_Spec!AN75*st_IFAres_adj*(1/s_PEF)*st_SLF*(st_ET_res_o+st_ET_res_i)*(1/24)))*Rad_Spec!BF75,".")</f>
        <v>63182656.062356845</v>
      </c>
      <c r="F75" s="50">
        <f>IFERROR((st_DL/(k_decay_res_state*Rad_Spec!AY75*st_Fam*st_Foffset*st_EF_res*(1/365)*acf!H75*((st_ET_res_o*st_GSF_s)+(st_ET_res_i*st_GSF_i))*(1/24)))*Rad_Spec!BF75,".")</f>
        <v>8936868.987755822</v>
      </c>
      <c r="G75" s="50">
        <f t="shared" si="3"/>
        <v>909990.2392363752</v>
      </c>
      <c r="H75" s="50">
        <f t="shared" si="4"/>
        <v>392827.30387289036</v>
      </c>
    </row>
    <row r="76" spans="1:8">
      <c r="A76" s="52" t="s">
        <v>81</v>
      </c>
      <c r="B76" s="53" t="s">
        <v>7</v>
      </c>
      <c r="C76" s="50">
        <f>IFERROR((st_DL/(k_decay_res_state*Rad_Spec!X76*st_IFDres_adj))*Rad_Spec!BF76,".")</f>
        <v>4.1041568157059102E-2</v>
      </c>
      <c r="D76" s="50">
        <f>IFERROR((st_DL/(k_decay_res_state*Rad_Spec!AN76*st_IFAres_adj*(1/s_PEFm_pp_state)*st_SLF*(st_ET_res_o+st_ET_res_i)*(1/24)))*Rad_Spec!BF76,".")</f>
        <v>4.307560523277877E-3</v>
      </c>
      <c r="E76" s="50">
        <f>IFERROR((st_DL/(k_decay_res_state*Rad_Spec!AN76*st_IFAres_adj*(1/s_PEF)*st_SLF*(st_ET_res_o+st_ET_res_i)*(1/24)))*Rad_Spec!BF76,".")</f>
        <v>0.39805546772860689</v>
      </c>
      <c r="F76" s="50">
        <f>IFERROR((st_DL/(k_decay_res_state*Rad_Spec!AY76*st_Fam*st_Foffset*st_EF_res*(1/365)*acf!H76*((st_ET_res_o*st_GSF_s)+(st_ET_res_i*st_GSF_i))*(1/24)))*Rad_Spec!BF76,".")</f>
        <v>6435.2652812474353</v>
      </c>
      <c r="G76" s="50">
        <f t="shared" si="3"/>
        <v>3.7205275424665542E-2</v>
      </c>
      <c r="H76" s="50">
        <f t="shared" si="4"/>
        <v>3.8983975404799321E-3</v>
      </c>
    </row>
    <row r="77" spans="1:8">
      <c r="A77" s="51" t="s">
        <v>82</v>
      </c>
      <c r="B77" s="53" t="s">
        <v>7</v>
      </c>
      <c r="C77" s="50">
        <f>IFERROR((st_DL/(k_decay_res_state*Rad_Spec!X77*st_IFDres_adj))*Rad_Spec!BF77,".")</f>
        <v>2814906.3891928126</v>
      </c>
      <c r="D77" s="50">
        <f>IFERROR((st_DL/(k_decay_res_state*Rad_Spec!AN77*st_IFAres_adj*(1/s_PEFm_pp_state)*st_SLF*(st_ET_res_o+st_ET_res_i)*(1/24)))*Rad_Spec!BF77,".")</f>
        <v>27596.717178737723</v>
      </c>
      <c r="E77" s="50">
        <f>IFERROR((st_DL/(k_decay_res_state*Rad_Spec!AN77*st_IFAres_adj*(1/s_PEF)*st_SLF*(st_ET_res_o+st_ET_res_i)*(1/24)))*Rad_Spec!BF77,".")</f>
        <v>2550172.9122536792</v>
      </c>
      <c r="F77" s="50">
        <f>IFERROR((st_DL/(k_decay_res_state*Rad_Spec!AY77*st_Fam*st_Foffset*st_EF_res*(1/365)*acf!H77*((st_ET_res_o*st_GSF_s)+(st_ET_res_i*st_GSF_i))*(1/24)))*Rad_Spec!BF77,".")</f>
        <v>852820.8222586601</v>
      </c>
      <c r="G77" s="50">
        <f t="shared" si="3"/>
        <v>520843.87955113669</v>
      </c>
      <c r="H77" s="50">
        <f t="shared" si="4"/>
        <v>26480.228246817966</v>
      </c>
    </row>
    <row r="78" spans="1:8">
      <c r="A78" s="48" t="s">
        <v>83</v>
      </c>
      <c r="B78" s="48"/>
      <c r="C78" s="50" t="str">
        <f>IFERROR((st_DL/(k_decay_res_state*Rad_Spec!X78*st_IFDres_adj))*Rad_Spec!BF78,".")</f>
        <v>.</v>
      </c>
      <c r="D78" s="50" t="str">
        <f>IFERROR((st_DL/(k_decay_res_state*Rad_Spec!AN78*st_IFAres_adj*(1/s_PEFm_pp_state)*st_SLF*(st_ET_res_o+st_ET_res_i)*(1/24)))*Rad_Spec!BF78,".")</f>
        <v>.</v>
      </c>
      <c r="E78" s="50" t="str">
        <f>IFERROR((st_DL/(k_decay_res_state*Rad_Spec!AN78*st_IFAres_adj*(1/s_PEF)*st_SLF*(st_ET_res_o+st_ET_res_i)*(1/24)))*Rad_Spec!BF78,".")</f>
        <v>.</v>
      </c>
      <c r="F78" s="50">
        <f>IFERROR((st_DL/(k_decay_res_state*Rad_Spec!AY78*st_Fam*st_Foffset*st_EF_res*(1/365)*acf!H78*((st_ET_res_o*st_GSF_s)+(st_ET_res_i*st_GSF_i))*(1/24)))*Rad_Spec!BF78,".")</f>
        <v>27148727.430674236</v>
      </c>
      <c r="G78" s="50">
        <f t="shared" si="3"/>
        <v>27148727.430674236</v>
      </c>
      <c r="H78" s="50">
        <f t="shared" si="4"/>
        <v>27148727.430674236</v>
      </c>
    </row>
    <row r="79" spans="1:8">
      <c r="A79" s="48" t="s">
        <v>84</v>
      </c>
      <c r="B79" s="48"/>
      <c r="C79" s="50">
        <f>IFERROR((st_DL/(k_decay_res_state*Rad_Spec!X79*st_IFDres_adj))*Rad_Spec!BF79,".")</f>
        <v>15414151.544081839</v>
      </c>
      <c r="D79" s="50">
        <f>IFERROR((st_DL/(k_decay_res_state*Rad_Spec!AN79*st_IFAres_adj*(1/s_PEFm_pp_state)*st_SLF*(st_ET_res_o+st_ET_res_i)*(1/24)))*Rad_Spec!BF79,".")</f>
        <v>25762263.634182356</v>
      </c>
      <c r="E79" s="50">
        <f>IFERROR((st_DL/(k_decay_res_state*Rad_Spec!AN79*st_IFAres_adj*(1/s_PEF)*st_SLF*(st_ET_res_o+st_ET_res_i)*(1/24)))*Rad_Spec!BF79,".")</f>
        <v>2380653700.6817608</v>
      </c>
      <c r="F79" s="50">
        <f>IFERROR((st_DL/(k_decay_res_state*Rad_Spec!AY79*st_Fam*st_Foffset*st_EF_res*(1/365)*acf!H79*((st_ET_res_o*st_GSF_s)+(st_ET_res_i*st_GSF_i))*(1/24)))*Rad_Spec!BF79,".")</f>
        <v>355795.94318426697</v>
      </c>
      <c r="G79" s="50">
        <f t="shared" si="3"/>
        <v>347717.80671771796</v>
      </c>
      <c r="H79" s="50">
        <f t="shared" si="4"/>
        <v>343136.55075278383</v>
      </c>
    </row>
    <row r="80" spans="1:8">
      <c r="A80" s="48" t="s">
        <v>85</v>
      </c>
      <c r="B80" s="48"/>
      <c r="C80" s="50">
        <f>IFERROR((st_DL/(k_decay_res_state*Rad_Spec!X80*st_IFDres_adj))*Rad_Spec!BF80,".")</f>
        <v>6909777.3928690804</v>
      </c>
      <c r="D80" s="50">
        <f>IFERROR((st_DL/(k_decay_res_state*Rad_Spec!AN80*st_IFAres_adj*(1/s_PEFm_pp_state)*st_SLF*(st_ET_res_o+st_ET_res_i)*(1/24)))*Rad_Spec!BF80,".")</f>
        <v>4682858.7541406471</v>
      </c>
      <c r="E80" s="50">
        <f>IFERROR((st_DL/(k_decay_res_state*Rad_Spec!AN80*st_IFAres_adj*(1/s_PEF)*st_SLF*(st_ET_res_o+st_ET_res_i)*(1/24)))*Rad_Spec!BF80,".")</f>
        <v>432736237.0449065</v>
      </c>
      <c r="F80" s="50">
        <f>IFERROR((st_DL/(k_decay_res_state*Rad_Spec!AY80*st_Fam*st_Foffset*st_EF_res*(1/365)*acf!H80*((st_ET_res_o*st_GSF_s)+(st_ET_res_i*st_GSF_i))*(1/24)))*Rad_Spec!BF80,".")</f>
        <v>101990.276549816</v>
      </c>
      <c r="G80" s="50">
        <f t="shared" si="3"/>
        <v>100483.42995704112</v>
      </c>
      <c r="H80" s="50">
        <f t="shared" si="4"/>
        <v>98394.947387598251</v>
      </c>
    </row>
    <row r="81" spans="1:8">
      <c r="A81" s="51" t="s">
        <v>86</v>
      </c>
      <c r="B81" s="53" t="s">
        <v>7</v>
      </c>
      <c r="C81" s="50">
        <f>IFERROR((st_DL/(k_decay_res_state*Rad_Spec!X81*st_IFDres_adj))*Rad_Spec!BF81,".")</f>
        <v>5.129736518431343E-2</v>
      </c>
      <c r="D81" s="50">
        <f>IFERROR((st_DL/(k_decay_res_state*Rad_Spec!AN81*st_IFAres_adj*(1/s_PEFm_pp_state)*st_SLF*(st_ET_res_o+st_ET_res_i)*(1/24)))*Rad_Spec!BF81,".")</f>
        <v>1.1901777762720701E-2</v>
      </c>
      <c r="E81" s="50">
        <f>IFERROR((st_DL/(k_decay_res_state*Rad_Spec!AN81*st_IFAres_adj*(1/s_PEF)*st_SLF*(st_ET_res_o+st_ET_res_i)*(1/24)))*Rad_Spec!BF81,".")</f>
        <v>1.0998261518416523</v>
      </c>
      <c r="F81" s="50">
        <f>IFERROR((st_DL/(k_decay_res_state*Rad_Spec!AY81*st_Fam*st_Foffset*st_EF_res*(1/365)*acf!H81*((st_ET_res_o*st_GSF_s)+(st_ET_res_i*st_GSF_i))*(1/24)))*Rad_Spec!BF81,".")</f>
        <v>3685130.9473000155</v>
      </c>
      <c r="G81" s="50">
        <f t="shared" si="3"/>
        <v>4.901140682599546E-2</v>
      </c>
      <c r="H81" s="50">
        <f t="shared" si="4"/>
        <v>9.660413261426963E-3</v>
      </c>
    </row>
    <row r="82" spans="1:8">
      <c r="A82" s="51" t="s">
        <v>87</v>
      </c>
      <c r="B82" s="48" t="s">
        <v>7</v>
      </c>
      <c r="C82" s="50" t="str">
        <f>IFERROR((st_DL/(k_decay_res_state*Rad_Spec!X82*st_IFDres_adj))*Rad_Spec!BF82,".")</f>
        <v>.</v>
      </c>
      <c r="D82" s="50" t="str">
        <f>IFERROR((st_DL/(k_decay_res_state*Rad_Spec!AN82*st_IFAres_adj*(1/s_PEFm_pp_state)*st_SLF*(st_ET_res_o+st_ET_res_i)*(1/24)))*Rad_Spec!BF82,".")</f>
        <v>.</v>
      </c>
      <c r="E82" s="50" t="str">
        <f>IFERROR((st_DL/(k_decay_res_state*Rad_Spec!AN82*st_IFAres_adj*(1/s_PEF)*st_SLF*(st_ET_res_o+st_ET_res_i)*(1/24)))*Rad_Spec!BF82,".")</f>
        <v>.</v>
      </c>
      <c r="F82" s="50">
        <f>IFERROR((st_DL/(k_decay_res_state*Rad_Spec!AY82*st_Fam*st_Foffset*st_EF_res*(1/365)*acf!H82*((st_ET_res_o*st_GSF_s)+(st_ET_res_i*st_GSF_i))*(1/24)))*Rad_Spec!BF82,".")</f>
        <v>2.2774459209305423E+18</v>
      </c>
      <c r="G82" s="50">
        <f t="shared" si="3"/>
        <v>2.2774459209305421E+18</v>
      </c>
      <c r="H82" s="50">
        <f t="shared" si="4"/>
        <v>2.2774459209305421E+18</v>
      </c>
    </row>
    <row r="83" spans="1:8">
      <c r="A83" s="51" t="s">
        <v>88</v>
      </c>
      <c r="B83" s="53" t="s">
        <v>7</v>
      </c>
      <c r="C83" s="50" t="str">
        <f>IFERROR((st_DL/(k_decay_res_state*Rad_Spec!X83*st_IFDres_adj))*Rad_Spec!BF83,".")</f>
        <v>.</v>
      </c>
      <c r="D83" s="50" t="str">
        <f>IFERROR((st_DL/(k_decay_res_state*Rad_Spec!AN83*st_IFAres_adj*(1/s_PEFm_pp_state)*st_SLF*(st_ET_res_o+st_ET_res_i)*(1/24)))*Rad_Spec!BF83,".")</f>
        <v>.</v>
      </c>
      <c r="E83" s="50" t="str">
        <f>IFERROR((st_DL/(k_decay_res_state*Rad_Spec!AN83*st_IFAres_adj*(1/s_PEF)*st_SLF*(st_ET_res_o+st_ET_res_i)*(1/24)))*Rad_Spec!BF83,".")</f>
        <v>.</v>
      </c>
      <c r="F83" s="50">
        <f>IFERROR((st_DL/(k_decay_res_state*Rad_Spec!AY83*st_Fam*st_Foffset*st_EF_res*(1/365)*acf!H83*((st_ET_res_o*st_GSF_s)+(st_ET_res_i*st_GSF_i))*(1/24)))*Rad_Spec!BF83,".")</f>
        <v>2.6430249331058972E+16</v>
      </c>
      <c r="G83" s="50">
        <f t="shared" si="3"/>
        <v>2.6430249331058972E+16</v>
      </c>
      <c r="H83" s="50">
        <f t="shared" si="4"/>
        <v>2.6430249331058972E+16</v>
      </c>
    </row>
    <row r="84" spans="1:8">
      <c r="A84" s="51" t="s">
        <v>89</v>
      </c>
      <c r="B84" s="53" t="s">
        <v>7</v>
      </c>
      <c r="C84" s="50" t="str">
        <f>IFERROR((st_DL/(k_decay_res_state*Rad_Spec!X84*st_IFDres_adj))*Rad_Spec!BF84,".")</f>
        <v>.</v>
      </c>
      <c r="D84" s="50">
        <f>IFERROR((st_DL/(k_decay_res_state*Rad_Spec!AN84*st_IFAres_adj*(1/s_PEFm_pp_state)*st_SLF*(st_ET_res_o+st_ET_res_i)*(1/24)))*Rad_Spec!BF84,".")</f>
        <v>1459020.7497325386</v>
      </c>
      <c r="E84" s="50">
        <f>IFERROR((st_DL/(k_decay_res_state*Rad_Spec!AN84*st_IFAres_adj*(1/s_PEF)*st_SLF*(st_ET_res_o+st_ET_res_i)*(1/24)))*Rad_Spec!BF84,".")</f>
        <v>134826007.39375925</v>
      </c>
      <c r="F84" s="50">
        <f>IFERROR((st_DL/(k_decay_res_state*Rad_Spec!AY84*st_Fam*st_Foffset*st_EF_res*(1/365)*acf!H84*((st_ET_res_o*st_GSF_s)+(st_ET_res_i*st_GSF_i))*(1/24)))*Rad_Spec!BF84,".")</f>
        <v>269915639292083.13</v>
      </c>
      <c r="G84" s="50">
        <f t="shared" si="3"/>
        <v>134825940.04663095</v>
      </c>
      <c r="H84" s="50">
        <f t="shared" si="4"/>
        <v>1459020.7418458466</v>
      </c>
    </row>
    <row r="85" spans="1:8">
      <c r="A85" s="48" t="s">
        <v>90</v>
      </c>
      <c r="B85" s="48"/>
      <c r="C85" s="50">
        <f>IFERROR((st_DL/(k_decay_res_state*Rad_Spec!X85*st_IFDres_adj))*Rad_Spec!BF85,".")</f>
        <v>10916563.95785564</v>
      </c>
      <c r="D85" s="50">
        <f>IFERROR((st_DL/(k_decay_res_state*Rad_Spec!AN85*st_IFAres_adj*(1/s_PEFm_pp_state)*st_SLF*(st_ET_res_o+st_ET_res_i)*(1/24)))*Rad_Spec!BF85,".")</f>
        <v>15841601.466345794</v>
      </c>
      <c r="E85" s="50">
        <f>IFERROR((st_DL/(k_decay_res_state*Rad_Spec!AN85*st_IFAres_adj*(1/s_PEF)*st_SLF*(st_ET_res_o+st_ET_res_i)*(1/24)))*Rad_Spec!BF85,".")</f>
        <v>1463899589.380111</v>
      </c>
      <c r="F85" s="50">
        <f>IFERROR((st_DL/(k_decay_res_state*Rad_Spec!AY85*st_Fam*st_Foffset*st_EF_res*(1/365)*acf!H85*((st_ET_res_o*st_GSF_s)+(st_ET_res_i*st_GSF_i))*(1/24)))*Rad_Spec!BF85,".")</f>
        <v>259320.43194741764</v>
      </c>
      <c r="G85" s="50">
        <f t="shared" si="3"/>
        <v>253259.44947634748</v>
      </c>
      <c r="H85" s="50">
        <f t="shared" si="4"/>
        <v>249316.7587441419</v>
      </c>
    </row>
    <row r="86" spans="1:8">
      <c r="A86" s="48" t="s">
        <v>91</v>
      </c>
      <c r="B86" s="48"/>
      <c r="C86" s="50">
        <f>IFERROR((st_DL/(k_decay_res_state*Rad_Spec!X86*st_IFDres_adj))*Rad_Spec!BF86,".")</f>
        <v>22307768.184084132</v>
      </c>
      <c r="D86" s="50">
        <f>IFERROR((st_DL/(k_decay_res_state*Rad_Spec!AN86*st_IFAres_adj*(1/s_PEFm_pp_state)*st_SLF*(st_ET_res_o+st_ET_res_i)*(1/24)))*Rad_Spec!BF86,".")</f>
        <v>17595794.442954652</v>
      </c>
      <c r="E86" s="50">
        <f>IFERROR((st_DL/(k_decay_res_state*Rad_Spec!AN86*st_IFAres_adj*(1/s_PEF)*st_SLF*(st_ET_res_o+st_ET_res_i)*(1/24)))*Rad_Spec!BF86,".")</f>
        <v>1626002037.393755</v>
      </c>
      <c r="F86" s="50">
        <f>IFERROR((st_DL/(k_decay_res_state*Rad_Spec!AY86*st_Fam*st_Foffset*st_EF_res*(1/365)*acf!H86*((st_ET_res_o*st_GSF_s)+(st_ET_res_i*st_GSF_i))*(1/24)))*Rad_Spec!BF86,".")</f>
        <v>471207.43007265072</v>
      </c>
      <c r="G86" s="50">
        <f t="shared" si="3"/>
        <v>461329.07593836857</v>
      </c>
      <c r="H86" s="50">
        <f t="shared" si="4"/>
        <v>449667.21556179109</v>
      </c>
    </row>
    <row r="87" spans="1:8">
      <c r="A87" s="48" t="s">
        <v>92</v>
      </c>
      <c r="B87" s="48"/>
      <c r="C87" s="50">
        <f>IFERROR((st_DL/(k_decay_res_state*Rad_Spec!X87*st_IFDres_adj))*Rad_Spec!BF87,".")</f>
        <v>0.15733387598121798</v>
      </c>
      <c r="D87" s="50">
        <f>IFERROR((st_DL/(k_decay_res_state*Rad_Spec!AN87*st_IFAres_adj*(1/s_PEFm_pp_state)*st_SLF*(st_ET_res_o+st_ET_res_i)*(1/24)))*Rad_Spec!BF87,".")</f>
        <v>2.3340485601417563E-4</v>
      </c>
      <c r="E87" s="50">
        <f>IFERROR((st_DL/(k_decay_res_state*Rad_Spec!AN87*st_IFAres_adj*(1/s_PEF)*st_SLF*(st_ET_res_o+st_ET_res_i)*(1/24)))*Rad_Spec!BF87,".")</f>
        <v>2.1568606785390351E-2</v>
      </c>
      <c r="F87" s="50">
        <f>IFERROR((st_DL/(k_decay_res_state*Rad_Spec!AY87*st_Fam*st_Foffset*st_EF_res*(1/365)*acf!H87*((st_ET_res_o*st_GSF_s)+(st_ET_res_i*st_GSF_i))*(1/24)))*Rad_Spec!BF87,".")</f>
        <v>23043.754415669802</v>
      </c>
      <c r="G87" s="50">
        <f t="shared" si="3"/>
        <v>1.896826505297896E-2</v>
      </c>
      <c r="H87" s="50">
        <f t="shared" si="4"/>
        <v>2.3305911038777298E-4</v>
      </c>
    </row>
    <row r="88" spans="1:8">
      <c r="A88" s="48" t="s">
        <v>93</v>
      </c>
      <c r="B88" s="48"/>
      <c r="C88" s="50">
        <f>IFERROR((st_DL/(k_decay_res_state*Rad_Spec!X88*st_IFDres_adj))*Rad_Spec!BF88,".")</f>
        <v>0.14311230934720581</v>
      </c>
      <c r="D88" s="50">
        <f>IFERROR((st_DL/(k_decay_res_state*Rad_Spec!AN88*st_IFAres_adj*(1/s_PEFm_pp_state)*st_SLF*(st_ET_res_o+st_ET_res_i)*(1/24)))*Rad_Spec!BF88,".")</f>
        <v>2.1135313274550372E-4</v>
      </c>
      <c r="E88" s="50">
        <f>IFERROR((st_DL/(k_decay_res_state*Rad_Spec!AN88*st_IFAres_adj*(1/s_PEF)*st_SLF*(st_ET_res_o+st_ET_res_i)*(1/24)))*Rad_Spec!BF88,".")</f>
        <v>1.9530838778998316E-2</v>
      </c>
      <c r="F88" s="50">
        <f>IFERROR((st_DL/(k_decay_res_state*Rad_Spec!AY88*st_Fam*st_Foffset*st_EF_res*(1/365)*acf!H88*((st_ET_res_o*st_GSF_s)+(st_ET_res_i*st_GSF_i))*(1/24)))*Rad_Spec!BF88,".")</f>
        <v>44931.417643693181</v>
      </c>
      <c r="G88" s="50">
        <f t="shared" si="3"/>
        <v>1.7185491084461473E-2</v>
      </c>
      <c r="H88" s="50">
        <f t="shared" si="4"/>
        <v>2.110414585388953E-4</v>
      </c>
    </row>
    <row r="89" spans="1:8">
      <c r="A89" s="48" t="s">
        <v>94</v>
      </c>
      <c r="B89" s="48"/>
      <c r="C89" s="50">
        <f>IFERROR((st_DL/(k_decay_res_state*Rad_Spec!X89*st_IFDres_adj))*Rad_Spec!BF89,".")</f>
        <v>0.14311780723717119</v>
      </c>
      <c r="D89" s="50">
        <f>IFERROR((st_DL/(k_decay_res_state*Rad_Spec!AN89*st_IFAres_adj*(1/s_PEFm_pp_state)*st_SLF*(st_ET_res_o+st_ET_res_i)*(1/24)))*Rad_Spec!BF89,".")</f>
        <v>2.1136125221665874E-4</v>
      </c>
      <c r="E89" s="50">
        <f>IFERROR((st_DL/(k_decay_res_state*Rad_Spec!AN89*st_IFAres_adj*(1/s_PEF)*st_SLF*(st_ET_res_o+st_ET_res_i)*(1/24)))*Rad_Spec!BF89,".")</f>
        <v>1.9531589087640723E-2</v>
      </c>
      <c r="F89" s="50">
        <f>IFERROR((st_DL/(k_decay_res_state*Rad_Spec!AY89*st_Fam*st_Foffset*st_EF_res*(1/365)*acf!H89*((st_ET_res_o*st_GSF_s)+(st_ET_res_i*st_GSF_i))*(1/24)))*Rad_Spec!BF89,".")</f>
        <v>24206.940122340606</v>
      </c>
      <c r="G89" s="50">
        <f t="shared" si="3"/>
        <v>1.7186145664584544E-2</v>
      </c>
      <c r="H89" s="50">
        <f t="shared" si="4"/>
        <v>2.1104956518782915E-4</v>
      </c>
    </row>
    <row r="90" spans="1:8">
      <c r="A90" s="51" t="s">
        <v>95</v>
      </c>
      <c r="B90" s="48" t="s">
        <v>7</v>
      </c>
      <c r="C90" s="50">
        <f>IFERROR((st_DL/(k_decay_res_state*Rad_Spec!X90*st_IFDres_adj))*Rad_Spec!BF90,".")</f>
        <v>2.939856472212639</v>
      </c>
      <c r="D90" s="50">
        <f>IFERROR((st_DL/(k_decay_res_state*Rad_Spec!AN90*st_IFAres_adj*(1/s_PEFm_pp_state)*st_SLF*(st_ET_res_o+st_ET_res_i)*(1/24)))*Rad_Spec!BF90,".")</f>
        <v>5.1621624993787349E-2</v>
      </c>
      <c r="E90" s="50">
        <f>IFERROR((st_DL/(k_decay_res_state*Rad_Spec!AN90*st_IFAres_adj*(1/s_PEF)*st_SLF*(st_ET_res_o+st_ET_res_i)*(1/24)))*Rad_Spec!BF90,".")</f>
        <v>4.7702800624090544</v>
      </c>
      <c r="F90" s="50">
        <f>IFERROR((st_DL/(k_decay_res_state*Rad_Spec!AY90*st_Fam*st_Foffset*st_EF_res*(1/365)*acf!H90*((st_ET_res_o*st_GSF_s)+(st_ET_res_i*st_GSF_i))*(1/24)))*Rad_Spec!BF90,".")</f>
        <v>21487.357616731053</v>
      </c>
      <c r="G90" s="50">
        <f t="shared" si="3"/>
        <v>1.8187423312688833</v>
      </c>
      <c r="H90" s="50">
        <f t="shared" si="4"/>
        <v>5.0730710743536828E-2</v>
      </c>
    </row>
    <row r="91" spans="1:8">
      <c r="A91" s="52" t="s">
        <v>96</v>
      </c>
      <c r="B91" s="53" t="s">
        <v>11</v>
      </c>
      <c r="C91" s="50">
        <f>IFERROR((st_DL/(k_decay_res_state*Rad_Spec!X91*st_IFDres_adj))*Rad_Spec!BF91,".")</f>
        <v>9.1003706804371698E-2</v>
      </c>
      <c r="D91" s="50">
        <f>IFERROR((st_DL/(k_decay_res_state*Rad_Spec!AN91*st_IFAres_adj*(1/s_PEFm_pp_state)*st_SLF*(st_ET_res_o+st_ET_res_i)*(1/24)))*Rad_Spec!BF91,".")</f>
        <v>2.4833883650916618E-3</v>
      </c>
      <c r="E91" s="50">
        <f>IFERROR((st_DL/(k_decay_res_state*Rad_Spec!AN91*st_IFAres_adj*(1/s_PEF)*st_SLF*(st_ET_res_o+st_ET_res_i)*(1/24)))*Rad_Spec!BF91,".")</f>
        <v>0.22948634427221332</v>
      </c>
      <c r="F91" s="50">
        <f>IFERROR((st_DL/(k_decay_res_state*Rad_Spec!AY91*st_Fam*st_Foffset*st_EF_res*(1/365)*acf!H91*((st_ET_res_o*st_GSF_s)+(st_ET_res_i*st_GSF_i))*(1/24)))*Rad_Spec!BF91,".")</f>
        <v>2218.547065120159</v>
      </c>
      <c r="G91" s="50">
        <f t="shared" si="3"/>
        <v>6.5161132243305955E-2</v>
      </c>
      <c r="H91" s="50">
        <f t="shared" si="4"/>
        <v>2.4174170776470791E-3</v>
      </c>
    </row>
    <row r="92" spans="1:8">
      <c r="A92" s="48" t="s">
        <v>97</v>
      </c>
      <c r="B92" s="48"/>
      <c r="C92" s="50">
        <f>IFERROR((st_DL/(k_decay_res_state*Rad_Spec!X92*st_IFDres_adj))*Rad_Spec!BF92,".")</f>
        <v>2.7343329808821929E-2</v>
      </c>
      <c r="D92" s="50">
        <f>IFERROR((st_DL/(k_decay_res_state*Rad_Spec!AN92*st_IFAres_adj*(1/s_PEFm_pp_state)*st_SLF*(st_ET_res_o+st_ET_res_i)*(1/24)))*Rad_Spec!BF92,".")</f>
        <v>1.5874492694722974E-3</v>
      </c>
      <c r="E92" s="50">
        <f>IFERROR((st_DL/(k_decay_res_state*Rad_Spec!AN92*st_IFAres_adj*(1/s_PEF)*st_SLF*(st_ET_res_o+st_ET_res_i)*(1/24)))*Rad_Spec!BF92,".")</f>
        <v>0.14669390204513857</v>
      </c>
      <c r="F92" s="50">
        <f>IFERROR((st_DL/(k_decay_res_state*Rad_Spec!AY92*st_Fam*st_Foffset*st_EF_res*(1/365)*acf!H92*((st_ET_res_o*st_GSF_s)+(st_ET_res_i*st_GSF_i))*(1/24)))*Rad_Spec!BF92,".")</f>
        <v>19882.793126415225</v>
      </c>
      <c r="G92" s="50">
        <f t="shared" si="3"/>
        <v>2.3047339079850238E-2</v>
      </c>
      <c r="H92" s="50">
        <f t="shared" si="4"/>
        <v>1.5003448589158801E-3</v>
      </c>
    </row>
    <row r="93" spans="1:8">
      <c r="A93" s="48" t="s">
        <v>98</v>
      </c>
      <c r="B93" s="48"/>
      <c r="C93" s="50">
        <f>IFERROR((st_DL/(k_decay_res_state*Rad_Spec!X93*st_IFDres_adj))*Rad_Spec!BF93,".")</f>
        <v>9150512.4025780018</v>
      </c>
      <c r="D93" s="50">
        <f>IFERROR((st_DL/(k_decay_res_state*Rad_Spec!AN93*st_IFAres_adj*(1/s_PEFm_pp_state)*st_SLF*(st_ET_res_o+st_ET_res_i)*(1/24)))*Rad_Spec!BF93,".")</f>
        <v>14857897.472144168</v>
      </c>
      <c r="E93" s="50">
        <f>IFERROR((st_DL/(k_decay_res_state*Rad_Spec!AN93*st_IFAres_adj*(1/s_PEF)*st_SLF*(st_ET_res_o+st_ET_res_i)*(1/24)))*Rad_Spec!BF93,".")</f>
        <v>1372996919.2023144</v>
      </c>
      <c r="F93" s="50">
        <f>IFERROR((st_DL/(k_decay_res_state*Rad_Spec!AY93*st_Fam*st_Foffset*st_EF_res*(1/365)*acf!H93*((st_ET_res_o*st_GSF_s)+(st_ET_res_i*st_GSF_i))*(1/24)))*Rad_Spec!BF93,".")</f>
        <v>90990.742564074244</v>
      </c>
      <c r="G93" s="50">
        <f t="shared" si="3"/>
        <v>90088.946959681634</v>
      </c>
      <c r="H93" s="50">
        <f t="shared" si="4"/>
        <v>89551.836862888711</v>
      </c>
    </row>
    <row r="94" spans="1:8">
      <c r="A94" s="48" t="s">
        <v>99</v>
      </c>
      <c r="B94" s="48"/>
      <c r="C94" s="50">
        <f>IFERROR((st_DL/(k_decay_res_state*Rad_Spec!X94*st_IFDres_adj))*Rad_Spec!BF94,".")</f>
        <v>212.94858688435488</v>
      </c>
      <c r="D94" s="50">
        <f>IFERROR((st_DL/(k_decay_res_state*Rad_Spec!AN94*st_IFAres_adj*(1/s_PEFm_pp_state)*st_SLF*(st_ET_res_o+st_ET_res_i)*(1/24)))*Rad_Spec!BF94,".")</f>
        <v>66.321743040770485</v>
      </c>
      <c r="E94" s="50">
        <f>IFERROR((st_DL/(k_decay_res_state*Rad_Spec!AN94*st_IFAres_adj*(1/s_PEF)*st_SLF*(st_ET_res_o+st_ET_res_i)*(1/24)))*Rad_Spec!BF94,".")</f>
        <v>6128.6968120371903</v>
      </c>
      <c r="F94" s="50">
        <f>IFERROR((st_DL/(k_decay_res_state*Rad_Spec!AY94*st_Fam*st_Foffset*st_EF_res*(1/365)*acf!H94*((st_ET_res_o*st_GSF_s)+(st_ET_res_i*st_GSF_i))*(1/24)))*Rad_Spec!BF94,".")</f>
        <v>123.46179589354271</v>
      </c>
      <c r="G94" s="50">
        <f t="shared" si="3"/>
        <v>77.167593809523296</v>
      </c>
      <c r="H94" s="50">
        <f t="shared" si="4"/>
        <v>35.87617413636864</v>
      </c>
    </row>
    <row r="95" spans="1:8">
      <c r="A95" s="48" t="s">
        <v>100</v>
      </c>
      <c r="B95" s="48"/>
      <c r="C95" s="50">
        <f>IFERROR((st_DL/(k_decay_res_state*Rad_Spec!X95*st_IFDres_adj))*Rad_Spec!BF95,".")</f>
        <v>14185.39356824037</v>
      </c>
      <c r="D95" s="50">
        <f>IFERROR((st_DL/(k_decay_res_state*Rad_Spec!AN95*st_IFAres_adj*(1/s_PEFm_pp_state)*st_SLF*(st_ET_res_o+st_ET_res_i)*(1/24)))*Rad_Spec!BF95,".")</f>
        <v>17985.136048446308</v>
      </c>
      <c r="E95" s="50">
        <f>IFERROR((st_DL/(k_decay_res_state*Rad_Spec!AN95*st_IFAres_adj*(1/s_PEF)*st_SLF*(st_ET_res_o+st_ET_res_i)*(1/24)))*Rad_Spec!BF95,".")</f>
        <v>1661980.5347457211</v>
      </c>
      <c r="F95" s="50">
        <f>IFERROR((st_DL/(k_decay_res_state*Rad_Spec!AY95*st_Fam*st_Foffset*st_EF_res*(1/365)*acf!H95*((st_ET_res_o*st_GSF_s)+(st_ET_res_i*st_GSF_i))*(1/24)))*Rad_Spec!BF95,".")</f>
        <v>1870.3479490403899</v>
      </c>
      <c r="G95" s="50">
        <f t="shared" si="3"/>
        <v>1650.8280326609593</v>
      </c>
      <c r="H95" s="50">
        <f t="shared" si="4"/>
        <v>1513.4170647007829</v>
      </c>
    </row>
    <row r="96" spans="1:8">
      <c r="A96" s="51" t="s">
        <v>101</v>
      </c>
      <c r="B96" s="53" t="s">
        <v>7</v>
      </c>
      <c r="C96" s="50" t="str">
        <f>IFERROR((st_DL/(k_decay_res_state*Rad_Spec!X96*st_IFDres_adj))*Rad_Spec!BF96,".")</f>
        <v>.</v>
      </c>
      <c r="D96" s="50" t="str">
        <f>IFERROR((st_DL/(k_decay_res_state*Rad_Spec!AN96*st_IFAres_adj*(1/s_PEFm_pp_state)*st_SLF*(st_ET_res_o+st_ET_res_i)*(1/24)))*Rad_Spec!BF96,".")</f>
        <v>.</v>
      </c>
      <c r="E96" s="50" t="str">
        <f>IFERROR((st_DL/(k_decay_res_state*Rad_Spec!AN96*st_IFAres_adj*(1/s_PEF)*st_SLF*(st_ET_res_o+st_ET_res_i)*(1/24)))*Rad_Spec!BF96,".")</f>
        <v>.</v>
      </c>
      <c r="F96" s="50">
        <f>IFERROR((st_DL/(k_decay_res_state*Rad_Spec!AY96*st_Fam*st_Foffset*st_EF_res*(1/365)*acf!H96*((st_ET_res_o*st_GSF_s)+(st_ET_res_i*st_GSF_i))*(1/24)))*Rad_Spec!BF96,".")</f>
        <v>13382202230516.822</v>
      </c>
      <c r="G96" s="50">
        <f t="shared" si="3"/>
        <v>13382202230516.822</v>
      </c>
      <c r="H96" s="50">
        <f t="shared" si="4"/>
        <v>13382202230516.822</v>
      </c>
    </row>
    <row r="97" spans="1:8">
      <c r="A97" s="48" t="s">
        <v>102</v>
      </c>
      <c r="B97" s="48"/>
      <c r="C97" s="50" t="str">
        <f>IFERROR((st_DL/(k_decay_res_state*Rad_Spec!X97*st_IFDres_adj))*Rad_Spec!BF97,".")</f>
        <v>.</v>
      </c>
      <c r="D97" s="50">
        <f>IFERROR((st_DL/(k_decay_res_state*Rad_Spec!AN97*st_IFAres_adj*(1/s_PEFm_pp_state)*st_SLF*(st_ET_res_o+st_ET_res_i)*(1/24)))*Rad_Spec!BF97,".")</f>
        <v>45467522.317349561</v>
      </c>
      <c r="E97" s="50">
        <f>IFERROR((st_DL/(k_decay_res_state*Rad_Spec!AN97*st_IFAres_adj*(1/s_PEF)*st_SLF*(st_ET_res_o+st_ET_res_i)*(1/24)))*Rad_Spec!BF97,".")</f>
        <v>4201588292.1875148</v>
      </c>
      <c r="F97" s="50">
        <f>IFERROR((st_DL/(k_decay_res_state*Rad_Spec!AY97*st_Fam*st_Foffset*st_EF_res*(1/365)*acf!H97*((st_ET_res_o*st_GSF_s)+(st_ET_res_i*st_GSF_i))*(1/24)))*Rad_Spec!BF97,".")</f>
        <v>10168752754.715834</v>
      </c>
      <c r="G97" s="50">
        <f t="shared" si="3"/>
        <v>2973131422.6234274</v>
      </c>
      <c r="H97" s="50">
        <f t="shared" si="4"/>
        <v>45265128.44590281</v>
      </c>
    </row>
    <row r="98" spans="1:8">
      <c r="A98" s="52" t="s">
        <v>103</v>
      </c>
      <c r="B98" s="53" t="s">
        <v>11</v>
      </c>
      <c r="C98" s="50" t="str">
        <f>IFERROR((st_DL/(k_decay_res_state*Rad_Spec!X98*st_IFDres_adj))*Rad_Spec!BF98,".")</f>
        <v>.</v>
      </c>
      <c r="D98" s="50">
        <f>IFERROR((st_DL/(k_decay_res_state*Rad_Spec!AN98*st_IFAres_adj*(1/s_PEFm_pp_state)*st_SLF*(st_ET_res_o+st_ET_res_i)*(1/24)))*Rad_Spec!BF98,".")</f>
        <v>955.6816492916912</v>
      </c>
      <c r="E98" s="50">
        <f>IFERROR((st_DL/(k_decay_res_state*Rad_Spec!AN98*st_IFAres_adj*(1/s_PEF)*st_SLF*(st_ET_res_o+st_ET_res_i)*(1/24)))*Rad_Spec!BF98,".")</f>
        <v>88313.165619544438</v>
      </c>
      <c r="F98" s="50">
        <f>IFERROR((st_DL/(k_decay_res_state*Rad_Spec!AY98*st_Fam*st_Foffset*st_EF_res*(1/365)*acf!H98*((st_ET_res_o*st_GSF_s)+(st_ET_res_i*st_GSF_i))*(1/24)))*Rad_Spec!BF98,".")</f>
        <v>2774403.6632208349</v>
      </c>
      <c r="G98" s="50">
        <f t="shared" si="3"/>
        <v>85588.755317005242</v>
      </c>
      <c r="H98" s="50">
        <f t="shared" si="4"/>
        <v>955.35256490970608</v>
      </c>
    </row>
    <row r="99" spans="1:8">
      <c r="A99" s="48" t="s">
        <v>104</v>
      </c>
      <c r="B99" s="48"/>
      <c r="C99" s="50">
        <f>IFERROR((st_DL/(k_decay_res_state*Rad_Spec!X99*st_IFDres_adj))*Rad_Spec!BF99,".")</f>
        <v>724.94237416407293</v>
      </c>
      <c r="D99" s="50">
        <f>IFERROR((st_DL/(k_decay_res_state*Rad_Spec!AN99*st_IFAres_adj*(1/s_PEFm_pp_state)*st_SLF*(st_ET_res_o+st_ET_res_i)*(1/24)))*Rad_Spec!BF99,".")</f>
        <v>38.366055335208657</v>
      </c>
      <c r="E99" s="50">
        <f>IFERROR((st_DL/(k_decay_res_state*Rad_Spec!AN99*st_IFAres_adj*(1/s_PEF)*st_SLF*(st_ET_res_o+st_ET_res_i)*(1/24)))*Rad_Spec!BF99,".")</f>
        <v>3545.3519500956113</v>
      </c>
      <c r="F99" s="50">
        <f>IFERROR((st_DL/(k_decay_res_state*Rad_Spec!AY99*st_Fam*st_Foffset*st_EF_res*(1/365)*acf!H99*((st_ET_res_o*st_GSF_s)+(st_ET_res_i*st_GSF_i))*(1/24)))*Rad_Spec!BF99,".")</f>
        <v>3515285.9139889828</v>
      </c>
      <c r="G99" s="50">
        <f t="shared" si="3"/>
        <v>601.77020244754078</v>
      </c>
      <c r="H99" s="50">
        <f t="shared" si="4"/>
        <v>36.437290448844671</v>
      </c>
    </row>
    <row r="100" spans="1:8">
      <c r="A100" s="48" t="s">
        <v>105</v>
      </c>
      <c r="B100" s="48"/>
      <c r="C100" s="50">
        <f>IFERROR((st_DL/(k_decay_res_state*Rad_Spec!X100*st_IFDres_adj))*Rad_Spec!BF100,".")</f>
        <v>14846915.64539684</v>
      </c>
      <c r="D100" s="50">
        <f>IFERROR((st_DL/(k_decay_res_state*Rad_Spec!AN100*st_IFAres_adj*(1/s_PEFm_pp_state)*st_SLF*(st_ET_res_o+st_ET_res_i)*(1/24)))*Rad_Spec!BF100,".")</f>
        <v>17802613.883399818</v>
      </c>
      <c r="E100" s="50">
        <f>IFERROR((st_DL/(k_decay_res_state*Rad_Spec!AN100*st_IFAres_adj*(1/s_PEF)*st_SLF*(st_ET_res_o+st_ET_res_i)*(1/24)))*Rad_Spec!BF100,".")</f>
        <v>1645113924.1929963</v>
      </c>
      <c r="F100" s="50">
        <f>IFERROR((st_DL/(k_decay_res_state*Rad_Spec!AY100*st_Fam*st_Foffset*st_EF_res*(1/365)*acf!H100*((st_ET_res_o*st_GSF_s)+(st_ET_res_i*st_GSF_i))*(1/24)))*Rad_Spec!BF100,".")</f>
        <v>200220.30758794572</v>
      </c>
      <c r="G100" s="50">
        <f t="shared" si="3"/>
        <v>197532.41370950401</v>
      </c>
      <c r="H100" s="50">
        <f t="shared" si="4"/>
        <v>195387.90927608625</v>
      </c>
    </row>
    <row r="101" spans="1:8">
      <c r="A101" s="48" t="s">
        <v>106</v>
      </c>
      <c r="B101" s="48"/>
      <c r="C101" s="50">
        <f>IFERROR((st_DL/(k_decay_res_state*Rad_Spec!X101*st_IFDres_adj))*Rad_Spec!BF101,".")</f>
        <v>133526.68633077055</v>
      </c>
      <c r="D101" s="50">
        <f>IFERROR((st_DL/(k_decay_res_state*Rad_Spec!AN101*st_IFAres_adj*(1/s_PEFm_pp_state)*st_SLF*(st_ET_res_o+st_ET_res_i)*(1/24)))*Rad_Spec!BF101,".")</f>
        <v>175359.69815114321</v>
      </c>
      <c r="E101" s="50">
        <f>IFERROR((st_DL/(k_decay_res_state*Rad_Spec!AN101*st_IFAres_adj*(1/s_PEF)*st_SLF*(st_ET_res_o+st_ET_res_i)*(1/24)))*Rad_Spec!BF101,".")</f>
        <v>16204737.296455558</v>
      </c>
      <c r="F101" s="50">
        <f>IFERROR((st_DL/(k_decay_res_state*Rad_Spec!AY101*st_Fam*st_Foffset*st_EF_res*(1/365)*acf!H101*((st_ET_res_o*st_GSF_s)+(st_ET_res_i*st_GSF_i))*(1/24)))*Rad_Spec!BF101,".")</f>
        <v>11676.041085926061</v>
      </c>
      <c r="G101" s="50">
        <f t="shared" si="3"/>
        <v>10730.037671815886</v>
      </c>
      <c r="H101" s="50">
        <f t="shared" si="4"/>
        <v>10117.650884500232</v>
      </c>
    </row>
    <row r="102" spans="1:8">
      <c r="A102" s="48" t="s">
        <v>107</v>
      </c>
      <c r="B102" s="48"/>
      <c r="C102" s="50">
        <f>IFERROR((st_DL/(k_decay_res_state*Rad_Spec!X102*st_IFDres_adj))*Rad_Spec!BF102,".")</f>
        <v>2922133.09096702</v>
      </c>
      <c r="D102" s="50">
        <f>IFERROR((st_DL/(k_decay_res_state*Rad_Spec!AN102*st_IFAres_adj*(1/s_PEFm_pp_state)*st_SLF*(st_ET_res_o+st_ET_res_i)*(1/24)))*Rad_Spec!BF102,".")</f>
        <v>2787687.2064389545</v>
      </c>
      <c r="E102" s="50">
        <f>IFERROR((st_DL/(k_decay_res_state*Rad_Spec!AN102*st_IFAres_adj*(1/s_PEF)*st_SLF*(st_ET_res_o+st_ET_res_i)*(1/24)))*Rad_Spec!BF102,".")</f>
        <v>257606162.19867074</v>
      </c>
      <c r="F102" s="50">
        <f>IFERROR((st_DL/(k_decay_res_state*Rad_Spec!AY102*st_Fam*st_Foffset*st_EF_res*(1/365)*acf!H102*((st_ET_res_o*st_GSF_s)+(st_ET_res_i*st_GSF_i))*(1/24)))*Rad_Spec!BF102,".")</f>
        <v>188925.83849022866</v>
      </c>
      <c r="G102" s="50">
        <f t="shared" si="3"/>
        <v>177330.75000731007</v>
      </c>
      <c r="H102" s="50">
        <f t="shared" si="4"/>
        <v>166832.99075152422</v>
      </c>
    </row>
    <row r="103" spans="1:8">
      <c r="A103" s="48" t="s">
        <v>108</v>
      </c>
      <c r="B103" s="48"/>
      <c r="C103" s="50">
        <f>IFERROR((st_DL/(k_decay_res_state*Rad_Spec!X103*st_IFDres_adj))*Rad_Spec!BF103,".")</f>
        <v>51.719698085051746</v>
      </c>
      <c r="D103" s="50">
        <f>IFERROR((st_DL/(k_decay_res_state*Rad_Spec!AN103*st_IFAres_adj*(1/s_PEFm_pp_state)*st_SLF*(st_ET_res_o+st_ET_res_i)*(1/24)))*Rad_Spec!BF103,".")</f>
        <v>0.22103922708922058</v>
      </c>
      <c r="E103" s="50">
        <f>IFERROR((st_DL/(k_decay_res_state*Rad_Spec!AN103*st_IFAres_adj*(1/s_PEF)*st_SLF*(st_ET_res_o+st_ET_res_i)*(1/24)))*Rad_Spec!BF103,".")</f>
        <v>20.425916815305897</v>
      </c>
      <c r="F103" s="50">
        <f>IFERROR((st_DL/(k_decay_res_state*Rad_Spec!AY103*st_Fam*st_Foffset*st_EF_res*(1/365)*acf!H103*((st_ET_res_o*st_GSF_s)+(st_ET_res_i*st_GSF_i))*(1/24)))*Rad_Spec!BF103,".")</f>
        <v>533679.38160880865</v>
      </c>
      <c r="G103" s="50">
        <f t="shared" si="3"/>
        <v>14.642515242134712</v>
      </c>
      <c r="H103" s="50">
        <f t="shared" si="4"/>
        <v>0.22009848082287042</v>
      </c>
    </row>
    <row r="104" spans="1:8">
      <c r="A104" s="48" t="s">
        <v>109</v>
      </c>
      <c r="B104" s="48"/>
      <c r="C104" s="50" t="str">
        <f>IFERROR((st_DL/(k_decay_res_state*Rad_Spec!X104*st_IFDres_adj))*Rad_Spec!BF104,".")</f>
        <v>.</v>
      </c>
      <c r="D104" s="50" t="str">
        <f>IFERROR((st_DL/(k_decay_res_state*Rad_Spec!AN104*st_IFAres_adj*(1/s_PEFm_pp_state)*st_SLF*(st_ET_res_o+st_ET_res_i)*(1/24)))*Rad_Spec!BF104,".")</f>
        <v>.</v>
      </c>
      <c r="E104" s="50" t="str">
        <f>IFERROR((st_DL/(k_decay_res_state*Rad_Spec!AN104*st_IFAres_adj*(1/s_PEF)*st_SLF*(st_ET_res_o+st_ET_res_i)*(1/24)))*Rad_Spec!BF104,".")</f>
        <v>.</v>
      </c>
      <c r="F104" s="50">
        <f>IFERROR((st_DL/(k_decay_res_state*Rad_Spec!AY104*st_Fam*st_Foffset*st_EF_res*(1/365)*acf!H104*((st_ET_res_o*st_GSF_s)+(st_ET_res_i*st_GSF_i))*(1/24)))*Rad_Spec!BF104,".")</f>
        <v>1097923.6182956821</v>
      </c>
      <c r="G104" s="50">
        <f t="shared" si="3"/>
        <v>1097923.6182956821</v>
      </c>
      <c r="H104" s="50">
        <f t="shared" si="4"/>
        <v>1097923.6182956821</v>
      </c>
    </row>
    <row r="105" spans="1:8">
      <c r="A105" s="48" t="s">
        <v>110</v>
      </c>
      <c r="B105" s="48"/>
      <c r="C105" s="50">
        <f>IFERROR((st_DL/(k_decay_res_state*Rad_Spec!X105*st_IFDres_adj))*Rad_Spec!BF105,".")</f>
        <v>123987.31716594622</v>
      </c>
      <c r="D105" s="50">
        <f>IFERROR((st_DL/(k_decay_res_state*Rad_Spec!AN105*st_IFAres_adj*(1/s_PEFm_pp_state)*st_SLF*(st_ET_res_o+st_ET_res_i)*(1/24)))*Rad_Spec!BF105,".")</f>
        <v>185162.55709435217</v>
      </c>
      <c r="E105" s="50">
        <f>IFERROR((st_DL/(k_decay_res_state*Rad_Spec!AN105*st_IFAres_adj*(1/s_PEF)*st_SLF*(st_ET_res_o+st_ET_res_i)*(1/24)))*Rad_Spec!BF105,".")</f>
        <v>17110605.38133328</v>
      </c>
      <c r="F105" s="50">
        <f>IFERROR((st_DL/(k_decay_res_state*Rad_Spec!AY105*st_Fam*st_Foffset*st_EF_res*(1/365)*acf!H105*((st_ET_res_o*st_GSF_s)+(st_ET_res_i*st_GSF_i))*(1/24)))*Rad_Spec!BF105,".")</f>
        <v>81394.285812234943</v>
      </c>
      <c r="G105" s="50">
        <f t="shared" si="3"/>
        <v>48996.408800607736</v>
      </c>
      <c r="H105" s="50">
        <f t="shared" si="4"/>
        <v>38832.122796608703</v>
      </c>
    </row>
    <row r="106" spans="1:8">
      <c r="A106" s="48" t="s">
        <v>111</v>
      </c>
      <c r="B106" s="48"/>
      <c r="C106" s="50" t="str">
        <f>IFERROR((st_DL/(k_decay_res_state*Rad_Spec!X106*st_IFDres_adj))*Rad_Spec!BF106,".")</f>
        <v>.</v>
      </c>
      <c r="D106" s="50" t="str">
        <f>IFERROR((st_DL/(k_decay_res_state*Rad_Spec!AN106*st_IFAres_adj*(1/s_PEFm_pp_state)*st_SLF*(st_ET_res_o+st_ET_res_i)*(1/24)))*Rad_Spec!BF106,".")</f>
        <v>.</v>
      </c>
      <c r="E106" s="50" t="str">
        <f>IFERROR((st_DL/(k_decay_res_state*Rad_Spec!AN106*st_IFAres_adj*(1/s_PEF)*st_SLF*(st_ET_res_o+st_ET_res_i)*(1/24)))*Rad_Spec!BF106,".")</f>
        <v>.</v>
      </c>
      <c r="F106" s="50">
        <f>IFERROR((st_DL/(k_decay_res_state*Rad_Spec!AY106*st_Fam*st_Foffset*st_EF_res*(1/365)*acf!H106*((st_ET_res_o*st_GSF_s)+(st_ET_res_i*st_GSF_i))*(1/24)))*Rad_Spec!BF106,".")</f>
        <v>1854255.2304380804</v>
      </c>
      <c r="G106" s="50">
        <f t="shared" si="3"/>
        <v>1854255.2304380806</v>
      </c>
      <c r="H106" s="50">
        <f t="shared" si="4"/>
        <v>1854255.2304380806</v>
      </c>
    </row>
    <row r="107" spans="1:8">
      <c r="A107" s="48" t="s">
        <v>112</v>
      </c>
      <c r="B107" s="48"/>
      <c r="C107" s="50">
        <f>IFERROR((st_DL/(k_decay_res_state*Rad_Spec!X107*st_IFDres_adj))*Rad_Spec!BF107,".")</f>
        <v>1.1587164458952184</v>
      </c>
      <c r="D107" s="50">
        <f>IFERROR((st_DL/(k_decay_res_state*Rad_Spec!AN107*st_IFAres_adj*(1/s_PEFm_pp_state)*st_SLF*(st_ET_res_o+st_ET_res_i)*(1/24)))*Rad_Spec!BF107,".")</f>
        <v>0.15781940654969948</v>
      </c>
      <c r="E107" s="50">
        <f>IFERROR((st_DL/(k_decay_res_state*Rad_Spec!AN107*st_IFAres_adj*(1/s_PEF)*st_SLF*(st_ET_res_o+st_ET_res_i)*(1/24)))*Rad_Spec!BF107,".")</f>
        <v>14.583864196756002</v>
      </c>
      <c r="F107" s="50">
        <f>IFERROR((st_DL/(k_decay_res_state*Rad_Spec!AY107*st_Fam*st_Foffset*st_EF_res*(1/365)*acf!H107*((st_ET_res_o*st_GSF_s)+(st_ET_res_i*st_GSF_i))*(1/24)))*Rad_Spec!BF107,".")</f>
        <v>9427.474895207617</v>
      </c>
      <c r="G107" s="50">
        <f t="shared" si="3"/>
        <v>1.0733081055364591</v>
      </c>
      <c r="H107" s="50">
        <f t="shared" si="4"/>
        <v>0.13889879811754732</v>
      </c>
    </row>
    <row r="108" spans="1:8">
      <c r="A108" s="48" t="s">
        <v>113</v>
      </c>
      <c r="B108" s="48"/>
      <c r="C108" s="50">
        <f>IFERROR((st_DL/(k_decay_res_state*Rad_Spec!X108*st_IFDres_adj))*Rad_Spec!BF108,".")</f>
        <v>78385.853983098757</v>
      </c>
      <c r="D108" s="50">
        <f>IFERROR((st_DL/(k_decay_res_state*Rad_Spec!AN108*st_IFAres_adj*(1/s_PEFm_pp_state)*st_SLF*(st_ET_res_o+st_ET_res_i)*(1/24)))*Rad_Spec!BF108,".")</f>
        <v>82600.529061020876</v>
      </c>
      <c r="E108" s="50">
        <f>IFERROR((st_DL/(k_decay_res_state*Rad_Spec!AN108*st_IFAres_adj*(1/s_PEF)*st_SLF*(st_ET_res_o+st_ET_res_i)*(1/24)))*Rad_Spec!BF108,".")</f>
        <v>7632995.9967678003</v>
      </c>
      <c r="F108" s="50">
        <f>IFERROR((st_DL/(k_decay_res_state*Rad_Spec!AY108*st_Fam*st_Foffset*st_EF_res*(1/365)*acf!H108*((st_ET_res_o*st_GSF_s)+(st_ET_res_i*st_GSF_i))*(1/24)))*Rad_Spec!BF108,".")</f>
        <v>8911.0149257000103</v>
      </c>
      <c r="G108" s="50">
        <f t="shared" si="3"/>
        <v>7993.0251754437304</v>
      </c>
      <c r="H108" s="50">
        <f t="shared" si="4"/>
        <v>7294.769330061592</v>
      </c>
    </row>
    <row r="109" spans="1:8">
      <c r="A109" s="48" t="s">
        <v>114</v>
      </c>
      <c r="B109" s="48"/>
      <c r="C109" s="50">
        <f>IFERROR((st_DL/(k_decay_res_state*Rad_Spec!X109*st_IFDres_adj))*Rad_Spec!BF109,".")</f>
        <v>255867.43354404572</v>
      </c>
      <c r="D109" s="50">
        <f>IFERROR((st_DL/(k_decay_res_state*Rad_Spec!AN109*st_IFAres_adj*(1/s_PEFm_pp_state)*st_SLF*(st_ET_res_o+st_ET_res_i)*(1/24)))*Rad_Spec!BF109,".")</f>
        <v>345824.85603267577</v>
      </c>
      <c r="E109" s="50">
        <f>IFERROR((st_DL/(k_decay_res_state*Rad_Spec!AN109*st_IFAres_adj*(1/s_PEF)*st_SLF*(st_ET_res_o+st_ET_res_i)*(1/24)))*Rad_Spec!BF109,".")</f>
        <v>31957177.171712317</v>
      </c>
      <c r="F109" s="50">
        <f>IFERROR((st_DL/(k_decay_res_state*Rad_Spec!AY109*st_Fam*st_Foffset*st_EF_res*(1/365)*acf!H109*((st_ET_res_o*st_GSF_s)+(st_ET_res_i*st_GSF_i))*(1/24)))*Rad_Spec!BF109,".")</f>
        <v>12514.165261260816</v>
      </c>
      <c r="G109" s="50">
        <f t="shared" si="3"/>
        <v>11926.199152096666</v>
      </c>
      <c r="H109" s="50">
        <f t="shared" si="4"/>
        <v>11532.780852753738</v>
      </c>
    </row>
    <row r="110" spans="1:8">
      <c r="A110" s="48" t="s">
        <v>115</v>
      </c>
      <c r="B110" s="48"/>
      <c r="C110" s="50" t="str">
        <f>IFERROR((st_DL/(k_decay_res_state*Rad_Spec!X110*st_IFDres_adj))*Rad_Spec!BF110,".")</f>
        <v>.</v>
      </c>
      <c r="D110" s="50" t="str">
        <f>IFERROR((st_DL/(k_decay_res_state*Rad_Spec!AN110*st_IFAres_adj*(1/s_PEFm_pp_state)*st_SLF*(st_ET_res_o+st_ET_res_i)*(1/24)))*Rad_Spec!BF110,".")</f>
        <v>.</v>
      </c>
      <c r="E110" s="50" t="str">
        <f>IFERROR((st_DL/(k_decay_res_state*Rad_Spec!AN110*st_IFAres_adj*(1/s_PEF)*st_SLF*(st_ET_res_o+st_ET_res_i)*(1/24)))*Rad_Spec!BF110,".")</f>
        <v>.</v>
      </c>
      <c r="F110" s="50">
        <f>IFERROR((st_DL/(k_decay_res_state*Rad_Spec!AY110*st_Fam*st_Foffset*st_EF_res*(1/365)*acf!H110*((st_ET_res_o*st_GSF_s)+(st_ET_res_i*st_GSF_i))*(1/24)))*Rad_Spec!BF110,".")</f>
        <v>770419.03913298168</v>
      </c>
      <c r="G110" s="50">
        <f t="shared" si="3"/>
        <v>770419.03913298168</v>
      </c>
      <c r="H110" s="50">
        <f t="shared" si="4"/>
        <v>770419.03913298168</v>
      </c>
    </row>
    <row r="111" spans="1:8">
      <c r="A111" s="48" t="s">
        <v>116</v>
      </c>
      <c r="B111" s="48"/>
      <c r="C111" s="50">
        <f>IFERROR((st_DL/(k_decay_res_state*Rad_Spec!X111*st_IFDres_adj))*Rad_Spec!BF111,".")</f>
        <v>45.795356002995312</v>
      </c>
      <c r="D111" s="50">
        <f>IFERROR((st_DL/(k_decay_res_state*Rad_Spec!AN111*st_IFAres_adj*(1/s_PEFm_pp_state)*st_SLF*(st_ET_res_o+st_ET_res_i)*(1/24)))*Rad_Spec!BF111,".")</f>
        <v>1.8009439088304293</v>
      </c>
      <c r="E111" s="50">
        <f>IFERROR((st_DL/(k_decay_res_state*Rad_Spec!AN111*st_IFAres_adj*(1/s_PEF)*st_SLF*(st_ET_res_o+st_ET_res_i)*(1/24)))*Rad_Spec!BF111,".")</f>
        <v>166.42263436776261</v>
      </c>
      <c r="F111" s="50">
        <f>IFERROR((st_DL/(k_decay_res_state*Rad_Spec!AY111*st_Fam*st_Foffset*st_EF_res*(1/365)*acf!H111*((st_ET_res_o*st_GSF_s)+(st_ET_res_i*st_GSF_i))*(1/24)))*Rad_Spec!BF111,".")</f>
        <v>216266.72137754055</v>
      </c>
      <c r="G111" s="50">
        <f t="shared" si="3"/>
        <v>35.907033077985581</v>
      </c>
      <c r="H111" s="50">
        <f t="shared" si="4"/>
        <v>1.7327860944796214</v>
      </c>
    </row>
    <row r="112" spans="1:8">
      <c r="A112" s="48" t="s">
        <v>117</v>
      </c>
      <c r="B112" s="48"/>
      <c r="C112" s="50">
        <f>IFERROR((st_DL/(k_decay_res_state*Rad_Spec!X112*st_IFDres_adj))*Rad_Spec!BF112,".")</f>
        <v>11339400.231768601</v>
      </c>
      <c r="D112" s="50">
        <f>IFERROR((st_DL/(k_decay_res_state*Rad_Spec!AN112*st_IFAres_adj*(1/s_PEFm_pp_state)*st_SLF*(st_ET_res_o+st_ET_res_i)*(1/24)))*Rad_Spec!BF112,".")</f>
        <v>16042404.350735961</v>
      </c>
      <c r="E112" s="50">
        <f>IFERROR((st_DL/(k_decay_res_state*Rad_Spec!AN112*st_IFAres_adj*(1/s_PEF)*st_SLF*(st_ET_res_o+st_ET_res_i)*(1/24)))*Rad_Spec!BF112,".")</f>
        <v>1482455494.8944364</v>
      </c>
      <c r="F112" s="50">
        <f>IFERROR((st_DL/(k_decay_res_state*Rad_Spec!AY112*st_Fam*st_Foffset*st_EF_res*(1/365)*acf!H112*((st_ET_res_o*st_GSF_s)+(st_ET_res_i*st_GSF_i))*(1/24)))*Rad_Spec!BF112,".")</f>
        <v>315235.16135542415</v>
      </c>
      <c r="G112" s="50">
        <f t="shared" si="3"/>
        <v>306645.22239232372</v>
      </c>
      <c r="H112" s="50">
        <f t="shared" si="4"/>
        <v>300954.82342397224</v>
      </c>
    </row>
    <row r="113" spans="1:8">
      <c r="A113" s="48" t="s">
        <v>118</v>
      </c>
      <c r="B113" s="48"/>
      <c r="C113" s="50">
        <f>IFERROR((st_DL/(k_decay_res_state*Rad_Spec!X113*st_IFDres_adj))*Rad_Spec!BF113,".")</f>
        <v>0.42359482754778172</v>
      </c>
      <c r="D113" s="50">
        <f>IFERROR((st_DL/(k_decay_res_state*Rad_Spec!AN113*st_IFAres_adj*(1/s_PEFm_pp_state)*st_SLF*(st_ET_res_o+st_ET_res_i)*(1/24)))*Rad_Spec!BF113,".")</f>
        <v>7.0088047691951286E-4</v>
      </c>
      <c r="E113" s="50">
        <f>IFERROR((st_DL/(k_decay_res_state*Rad_Spec!AN113*st_IFAres_adj*(1/s_PEF)*st_SLF*(st_ET_res_o+st_ET_res_i)*(1/24)))*Rad_Spec!BF113,".")</f>
        <v>6.4767356036995682E-2</v>
      </c>
      <c r="F113" s="50">
        <f>IFERROR((st_DL/(k_decay_res_state*Rad_Spec!AY113*st_Fam*st_Foffset*st_EF_res*(1/365)*acf!H113*((st_ET_res_o*st_GSF_s)+(st_ET_res_i*st_GSF_i))*(1/24)))*Rad_Spec!BF113,".")</f>
        <v>7588.5177918515483</v>
      </c>
      <c r="G113" s="50">
        <f t="shared" si="3"/>
        <v>5.6177392174649232E-2</v>
      </c>
      <c r="H113" s="50">
        <f t="shared" si="4"/>
        <v>6.9972265041023647E-4</v>
      </c>
    </row>
    <row r="114" spans="1:8">
      <c r="A114" s="51" t="s">
        <v>119</v>
      </c>
      <c r="B114" s="48" t="s">
        <v>7</v>
      </c>
      <c r="C114" s="50">
        <f>IFERROR((st_DL/(k_decay_res_state*Rad_Spec!X114*st_IFDres_adj))*Rad_Spec!BF114,".")</f>
        <v>6.7680949848467398E-2</v>
      </c>
      <c r="D114" s="50">
        <f>IFERROR((st_DL/(k_decay_res_state*Rad_Spec!AN114*st_IFAres_adj*(1/s_PEFm_pp_state)*st_SLF*(st_ET_res_o+st_ET_res_i)*(1/24)))*Rad_Spec!BF114,".")</f>
        <v>3.3873601049498473E-4</v>
      </c>
      <c r="E114" s="50">
        <f>IFERROR((st_DL/(k_decay_res_state*Rad_Spec!AN114*st_IFAres_adj*(1/s_PEF)*st_SLF*(st_ET_res_o+st_ET_res_i)*(1/24)))*Rad_Spec!BF114,".")</f>
        <v>3.1302107159134937E-2</v>
      </c>
      <c r="F114" s="50">
        <f>IFERROR((st_DL/(k_decay_res_state*Rad_Spec!AY114*st_Fam*st_Foffset*st_EF_res*(1/365)*acf!H114*((st_ET_res_o*st_GSF_s)+(st_ET_res_i*st_GSF_i))*(1/24)))*Rad_Spec!BF114,".")</f>
        <v>181.8897408559227</v>
      </c>
      <c r="G114" s="50">
        <f t="shared" si="3"/>
        <v>2.140070376335286E-2</v>
      </c>
      <c r="H114" s="50">
        <f t="shared" si="4"/>
        <v>3.3704849068295813E-4</v>
      </c>
    </row>
    <row r="115" spans="1:8">
      <c r="A115" s="48" t="s">
        <v>120</v>
      </c>
      <c r="B115" s="48"/>
      <c r="C115" s="50">
        <f>IFERROR((st_DL/(k_decay_res_state*Rad_Spec!X115*st_IFDres_adj))*Rad_Spec!BF115,".")</f>
        <v>0.16290886248492509</v>
      </c>
      <c r="D115" s="50">
        <f>IFERROR((st_DL/(k_decay_res_state*Rad_Spec!AN115*st_IFAres_adj*(1/s_PEFm_pp_state)*st_SLF*(st_ET_res_o+st_ET_res_i)*(1/24)))*Rad_Spec!BF115,".")</f>
        <v>2.4589883733668424E-4</v>
      </c>
      <c r="E115" s="50">
        <f>IFERROR((st_DL/(k_decay_res_state*Rad_Spec!AN115*st_IFAres_adj*(1/s_PEF)*st_SLF*(st_ET_res_o+st_ET_res_i)*(1/24)))*Rad_Spec!BF115,".")</f>
        <v>2.2723157615784528E-2</v>
      </c>
      <c r="F115" s="50">
        <f>IFERROR((st_DL/(k_decay_res_state*Rad_Spec!AY115*st_Fam*st_Foffset*st_EF_res*(1/365)*acf!H115*((st_ET_res_o*st_GSF_s)+(st_ET_res_i*st_GSF_i))*(1/24)))*Rad_Spec!BF115,".")</f>
        <v>21449.109835439191</v>
      </c>
      <c r="G115" s="50">
        <f t="shared" si="3"/>
        <v>1.9941604447414343E-2</v>
      </c>
      <c r="H115" s="50">
        <f t="shared" si="4"/>
        <v>2.4552822788422019E-4</v>
      </c>
    </row>
    <row r="116" spans="1:8">
      <c r="A116" s="48" t="s">
        <v>121</v>
      </c>
      <c r="B116" s="48"/>
      <c r="C116" s="50">
        <f>IFERROR((st_DL/(k_decay_res_state*Rad_Spec!X116*st_IFDres_adj))*Rad_Spec!BF116,".")</f>
        <v>0.14825799852435945</v>
      </c>
      <c r="D116" s="50">
        <f>IFERROR((st_DL/(k_decay_res_state*Rad_Spec!AN116*st_IFAres_adj*(1/s_PEFm_pp_state)*st_SLF*(st_ET_res_o+st_ET_res_i)*(1/24)))*Rad_Spec!BF116,".")</f>
        <v>9.9895872794345452E-4</v>
      </c>
      <c r="E116" s="50">
        <f>IFERROR((st_DL/(k_decay_res_state*Rad_Spec!AN116*st_IFAres_adj*(1/s_PEF)*st_SLF*(st_ET_res_o+st_ET_res_i)*(1/24)))*Rad_Spec!BF116,".")</f>
        <v>9.2312338165481539E-2</v>
      </c>
      <c r="F116" s="50">
        <f>IFERROR((st_DL/(k_decay_res_state*Rad_Spec!AY116*st_Fam*st_Foffset*st_EF_res*(1/365)*acf!H116*((st_ET_res_o*st_GSF_s)+(st_ET_res_i*st_GSF_i))*(1/24)))*Rad_Spec!BF116,".")</f>
        <v>30350.566174993895</v>
      </c>
      <c r="G116" s="50">
        <f t="shared" si="3"/>
        <v>5.688987690820424E-2</v>
      </c>
      <c r="H116" s="50">
        <f t="shared" si="4"/>
        <v>9.9227278578998277E-4</v>
      </c>
    </row>
    <row r="117" spans="1:8">
      <c r="A117" s="48" t="s">
        <v>122</v>
      </c>
      <c r="B117" s="48"/>
      <c r="C117" s="50">
        <f>IFERROR((st_DL/(k_decay_res_state*Rad_Spec!X117*st_IFDres_adj))*Rad_Spec!BF117,".")</f>
        <v>5.5943632811184791</v>
      </c>
      <c r="D117" s="50">
        <f>IFERROR((st_DL/(k_decay_res_state*Rad_Spec!AN117*st_IFAres_adj*(1/s_PEFm_pp_state)*st_SLF*(st_ET_res_o+st_ET_res_i)*(1/24)))*Rad_Spec!BF117,".")</f>
        <v>0.19339347359106213</v>
      </c>
      <c r="E117" s="50">
        <f>IFERROR((st_DL/(k_decay_res_state*Rad_Spec!AN117*st_IFAres_adj*(1/s_PEF)*st_SLF*(st_ET_res_o+st_ET_res_i)*(1/24)))*Rad_Spec!BF117,".")</f>
        <v>17.871212527356569</v>
      </c>
      <c r="F117" s="50">
        <f>IFERROR((st_DL/(k_decay_res_state*Rad_Spec!AY117*st_Fam*st_Foffset*st_EF_res*(1/365)*acf!H117*((st_ET_res_o*st_GSF_s)+(st_ET_res_i*st_GSF_i))*(1/24)))*Rad_Spec!BF117,".")</f>
        <v>120.61210159262757</v>
      </c>
      <c r="G117" s="50">
        <f t="shared" si="3"/>
        <v>4.1152550216774761</v>
      </c>
      <c r="H117" s="50">
        <f t="shared" si="4"/>
        <v>0.186642109930518</v>
      </c>
    </row>
    <row r="118" spans="1:8">
      <c r="A118" s="48" t="s">
        <v>123</v>
      </c>
      <c r="B118" s="48"/>
      <c r="C118" s="50">
        <f>IFERROR((st_DL/(k_decay_res_state*Rad_Spec!X118*st_IFDres_adj))*Rad_Spec!BF118,".")</f>
        <v>38811.74025688359</v>
      </c>
      <c r="D118" s="50">
        <f>IFERROR((st_DL/(k_decay_res_state*Rad_Spec!AN118*st_IFAres_adj*(1/s_PEFm_pp_state)*st_SLF*(st_ET_res_o+st_ET_res_i)*(1/24)))*Rad_Spec!BF118,".")</f>
        <v>27795.268802626284</v>
      </c>
      <c r="E118" s="50">
        <f>IFERROR((st_DL/(k_decay_res_state*Rad_Spec!AN118*st_IFAres_adj*(1/s_PEF)*st_SLF*(st_ET_res_o+st_ET_res_i)*(1/24)))*Rad_Spec!BF118,".")</f>
        <v>2568520.7820254765</v>
      </c>
      <c r="F118" s="50">
        <f>IFERROR((st_DL/(k_decay_res_state*Rad_Spec!AY118*st_Fam*st_Foffset*st_EF_res*(1/365)*acf!H118*((st_ET_res_o*st_GSF_s)+(st_ET_res_i*st_GSF_i))*(1/24)))*Rad_Spec!BF118,".")</f>
        <v>2987.8161886498442</v>
      </c>
      <c r="G118" s="50">
        <f t="shared" si="3"/>
        <v>2771.2550181269748</v>
      </c>
      <c r="H118" s="50">
        <f t="shared" si="4"/>
        <v>2522.4793514623957</v>
      </c>
    </row>
    <row r="119" spans="1:8">
      <c r="A119" s="51" t="s">
        <v>124</v>
      </c>
      <c r="B119" s="53" t="s">
        <v>7</v>
      </c>
      <c r="C119" s="50" t="str">
        <f>IFERROR((st_DL/(k_decay_res_state*Rad_Spec!X119*st_IFDres_adj))*Rad_Spec!BF119,".")</f>
        <v>.</v>
      </c>
      <c r="D119" s="50" t="str">
        <f>IFERROR((st_DL/(k_decay_res_state*Rad_Spec!AN119*st_IFAres_adj*(1/s_PEFm_pp_state)*st_SLF*(st_ET_res_o+st_ET_res_i)*(1/24)))*Rad_Spec!BF119,".")</f>
        <v>.</v>
      </c>
      <c r="E119" s="50" t="str">
        <f>IFERROR((st_DL/(k_decay_res_state*Rad_Spec!AN119*st_IFAres_adj*(1/s_PEF)*st_SLF*(st_ET_res_o+st_ET_res_i)*(1/24)))*Rad_Spec!BF119,".")</f>
        <v>.</v>
      </c>
      <c r="F119" s="50">
        <f>IFERROR((st_DL/(k_decay_res_state*Rad_Spec!AY119*st_Fam*st_Foffset*st_EF_res*(1/365)*acf!H119*((st_ET_res_o*st_GSF_s)+(st_ET_res_i*st_GSF_i))*(1/24)))*Rad_Spec!BF119,".")</f>
        <v>20681827.859105412</v>
      </c>
      <c r="G119" s="50">
        <f t="shared" si="3"/>
        <v>20681827.859105412</v>
      </c>
      <c r="H119" s="50">
        <f t="shared" si="4"/>
        <v>20681827.859105412</v>
      </c>
    </row>
    <row r="120" spans="1:8">
      <c r="A120" s="51" t="s">
        <v>125</v>
      </c>
      <c r="B120" s="48" t="s">
        <v>7</v>
      </c>
      <c r="C120" s="50" t="str">
        <f>IFERROR((st_DL/(k_decay_res_state*Rad_Spec!X120*st_IFDres_adj))*Rad_Spec!BF120,".")</f>
        <v>.</v>
      </c>
      <c r="D120" s="50" t="str">
        <f>IFERROR((st_DL/(k_decay_res_state*Rad_Spec!AN120*st_IFAres_adj*(1/s_PEFm_pp_state)*st_SLF*(st_ET_res_o+st_ET_res_i)*(1/24)))*Rad_Spec!BF120,".")</f>
        <v>.</v>
      </c>
      <c r="E120" s="50" t="str">
        <f>IFERROR((st_DL/(k_decay_res_state*Rad_Spec!AN120*st_IFAres_adj*(1/s_PEF)*st_SLF*(st_ET_res_o+st_ET_res_i)*(1/24)))*Rad_Spec!BF120,".")</f>
        <v>.</v>
      </c>
      <c r="F120" s="50">
        <f>IFERROR((st_DL/(k_decay_res_state*Rad_Spec!AY120*st_Fam*st_Foffset*st_EF_res*(1/365)*acf!H120*((st_ET_res_o*st_GSF_s)+(st_ET_res_i*st_GSF_i))*(1/24)))*Rad_Spec!BF120,".")</f>
        <v>1322037.6771416408</v>
      </c>
      <c r="G120" s="50">
        <f t="shared" si="3"/>
        <v>1322037.6771416408</v>
      </c>
      <c r="H120" s="50">
        <f t="shared" si="4"/>
        <v>1322037.6771416408</v>
      </c>
    </row>
    <row r="121" spans="1:8">
      <c r="A121" s="51" t="s">
        <v>126</v>
      </c>
      <c r="B121" s="53" t="s">
        <v>7</v>
      </c>
      <c r="C121" s="50" t="str">
        <f>IFERROR((st_DL/(k_decay_res_state*Rad_Spec!X121*st_IFDres_adj))*Rad_Spec!BF121,".")</f>
        <v>.</v>
      </c>
      <c r="D121" s="50" t="str">
        <f>IFERROR((st_DL/(k_decay_res_state*Rad_Spec!AN121*st_IFAres_adj*(1/s_PEFm_pp_state)*st_SLF*(st_ET_res_o+st_ET_res_i)*(1/24)))*Rad_Spec!BF121,".")</f>
        <v>.</v>
      </c>
      <c r="E121" s="50" t="str">
        <f>IFERROR((st_DL/(k_decay_res_state*Rad_Spec!AN121*st_IFAres_adj*(1/s_PEF)*st_SLF*(st_ET_res_o+st_ET_res_i)*(1/24)))*Rad_Spec!BF121,".")</f>
        <v>.</v>
      </c>
      <c r="F121" s="50">
        <f>IFERROR((st_DL/(k_decay_res_state*Rad_Spec!AY121*st_Fam*st_Foffset*st_EF_res*(1/365)*acf!H121*((st_ET_res_o*st_GSF_s)+(st_ET_res_i*st_GSF_i))*(1/24)))*Rad_Spec!BF121,".")</f>
        <v>1671415.7038416811</v>
      </c>
      <c r="G121" s="50">
        <f t="shared" si="3"/>
        <v>1671415.7038416809</v>
      </c>
      <c r="H121" s="50">
        <f t="shared" si="4"/>
        <v>1671415.7038416809</v>
      </c>
    </row>
    <row r="122" spans="1:8">
      <c r="A122" s="48" t="s">
        <v>127</v>
      </c>
      <c r="B122" s="48"/>
      <c r="C122" s="50">
        <f>IFERROR((st_DL/(k_decay_res_state*Rad_Spec!X122*st_IFDres_adj))*Rad_Spec!BF122,".")</f>
        <v>17900.231502160623</v>
      </c>
      <c r="D122" s="50">
        <f>IFERROR((st_DL/(k_decay_res_state*Rad_Spec!AN122*st_IFAres_adj*(1/s_PEFm_pp_state)*st_SLF*(st_ET_res_o+st_ET_res_i)*(1/24)))*Rad_Spec!BF122,".")</f>
        <v>18848.883057508894</v>
      </c>
      <c r="E122" s="50">
        <f>IFERROR((st_DL/(k_decay_res_state*Rad_Spec!AN122*st_IFAres_adj*(1/s_PEF)*st_SLF*(st_ET_res_o+st_ET_res_i)*(1/24)))*Rad_Spec!BF122,".")</f>
        <v>1741798.1525908122</v>
      </c>
      <c r="F122" s="50">
        <f>IFERROR((st_DL/(k_decay_res_state*Rad_Spec!AY122*st_Fam*st_Foffset*st_EF_res*(1/365)*acf!H122*((st_ET_res_o*st_GSF_s)+(st_ET_res_i*st_GSF_i))*(1/24)))*Rad_Spec!BF122,".")</f>
        <v>5862.7799512320462</v>
      </c>
      <c r="G122" s="50">
        <f t="shared" si="3"/>
        <v>4405.1530928136508</v>
      </c>
      <c r="H122" s="50">
        <f t="shared" si="4"/>
        <v>3577.9930555238702</v>
      </c>
    </row>
    <row r="123" spans="1:8">
      <c r="A123" s="51" t="s">
        <v>128</v>
      </c>
      <c r="B123" s="48" t="s">
        <v>7</v>
      </c>
      <c r="C123" s="50">
        <f>IFERROR((st_DL/(k_decay_res_state*Rad_Spec!X123*st_IFDres_adj))*Rad_Spec!BF123,".")</f>
        <v>0.6846485458217918</v>
      </c>
      <c r="D123" s="50">
        <f>IFERROR((st_DL/(k_decay_res_state*Rad_Spec!AN123*st_IFAres_adj*(1/s_PEFm_pp_state)*st_SLF*(st_ET_res_o+st_ET_res_i)*(1/24)))*Rad_Spec!BF123,".")</f>
        <v>2.4828560379086448E-3</v>
      </c>
      <c r="E123" s="50">
        <f>IFERROR((st_DL/(k_decay_res_state*Rad_Spec!AN123*st_IFAres_adj*(1/s_PEF)*st_SLF*(st_ET_res_o+st_ET_res_i)*(1/24)))*Rad_Spec!BF123,".")</f>
        <v>0.22943715268345319</v>
      </c>
      <c r="F123" s="50">
        <f>IFERROR((st_DL/(k_decay_res_state*Rad_Spec!AY123*st_Fam*st_Foffset*st_EF_res*(1/365)*acf!H123*((st_ET_res_o*st_GSF_s)+(st_ET_res_i*st_GSF_i))*(1/24)))*Rad_Spec!BF123,".")</f>
        <v>28884.130524541557</v>
      </c>
      <c r="G123" s="50">
        <f t="shared" si="3"/>
        <v>0.17184699271006615</v>
      </c>
      <c r="H123" s="50">
        <f t="shared" si="4"/>
        <v>2.4738843627954091E-3</v>
      </c>
    </row>
    <row r="124" spans="1:8">
      <c r="A124" s="48" t="s">
        <v>129</v>
      </c>
      <c r="B124" s="48"/>
      <c r="C124" s="50">
        <f>IFERROR((st_DL/(k_decay_res_state*Rad_Spec!X124*st_IFDres_adj))*Rad_Spec!BF124,".")</f>
        <v>0.70939433604801982</v>
      </c>
      <c r="D124" s="50">
        <f>IFERROR((st_DL/(k_decay_res_state*Rad_Spec!AN124*st_IFAres_adj*(1/s_PEFm_pp_state)*st_SLF*(st_ET_res_o+st_ET_res_i)*(1/24)))*Rad_Spec!BF124,".")</f>
        <v>2.5320195667659705E-3</v>
      </c>
      <c r="E124" s="50">
        <f>IFERROR((st_DL/(k_decay_res_state*Rad_Spec!AN124*st_IFAres_adj*(1/s_PEF)*st_SLF*(st_ET_res_o+st_ET_res_i)*(1/24)))*Rad_Spec!BF124,".")</f>
        <v>0.23398028362003245</v>
      </c>
      <c r="F124" s="50">
        <f>IFERROR((st_DL/(k_decay_res_state*Rad_Spec!AY124*st_Fam*st_Foffset*st_EF_res*(1/365)*acf!H124*((st_ET_res_o*st_GSF_s)+(st_ET_res_i*st_GSF_i))*(1/24)))*Rad_Spec!BF124,".")</f>
        <v>23704.888983608107</v>
      </c>
      <c r="G124" s="50">
        <f t="shared" si="3"/>
        <v>0.17594606902958804</v>
      </c>
      <c r="H124" s="50">
        <f t="shared" si="4"/>
        <v>2.5230139804250503E-3</v>
      </c>
    </row>
    <row r="125" spans="1:8">
      <c r="A125" s="48" t="s">
        <v>130</v>
      </c>
      <c r="B125" s="48"/>
      <c r="C125" s="50">
        <f>IFERROR((st_DL/(k_decay_res_state*Rad_Spec!X125*st_IFDres_adj))*Rad_Spec!BF125,".")</f>
        <v>0.75074228899159201</v>
      </c>
      <c r="D125" s="50">
        <f>IFERROR((st_DL/(k_decay_res_state*Rad_Spec!AN125*st_IFAres_adj*(1/s_PEFm_pp_state)*st_SLF*(st_ET_res_o+st_ET_res_i)*(1/24)))*Rad_Spec!BF125,".")</f>
        <v>2.801025285403888E-3</v>
      </c>
      <c r="E125" s="50">
        <f>IFERROR((st_DL/(k_decay_res_state*Rad_Spec!AN125*st_IFAres_adj*(1/s_PEF)*st_SLF*(st_ET_res_o+st_ET_res_i)*(1/24)))*Rad_Spec!BF125,".")</f>
        <v>0.25883871487722199</v>
      </c>
      <c r="F125" s="50">
        <f>IFERROR((st_DL/(k_decay_res_state*Rad_Spec!AY125*st_Fam*st_Foffset*st_EF_res*(1/365)*acf!H125*((st_ET_res_o*st_GSF_s)+(st_ET_res_i*st_GSF_i))*(1/24)))*Rad_Spec!BF125,".")</f>
        <v>97.72183924569859</v>
      </c>
      <c r="G125" s="50">
        <f t="shared" si="3"/>
        <v>0.1920986803217215</v>
      </c>
      <c r="H125" s="50">
        <f t="shared" si="4"/>
        <v>2.7905337964697647E-3</v>
      </c>
    </row>
    <row r="126" spans="1:8">
      <c r="A126" s="48" t="s">
        <v>131</v>
      </c>
      <c r="B126" s="48"/>
      <c r="C126" s="50">
        <f>IFERROR((st_DL/(k_decay_res_state*Rad_Spec!X126*st_IFDres_adj))*Rad_Spec!BF126,".")</f>
        <v>0.78656028792734756</v>
      </c>
      <c r="D126" s="50">
        <f>IFERROR((st_DL/(k_decay_res_state*Rad_Spec!AN126*st_IFAres_adj*(1/s_PEFm_pp_state)*st_SLF*(st_ET_res_o+st_ET_res_i)*(1/24)))*Rad_Spec!BF126,".")</f>
        <v>2.9462402604555084E-3</v>
      </c>
      <c r="E126" s="50">
        <f>IFERROR((st_DL/(k_decay_res_state*Rad_Spec!AN126*st_IFAres_adj*(1/s_PEF)*st_SLF*(st_ET_res_o+st_ET_res_i)*(1/24)))*Rad_Spec!BF126,".")</f>
        <v>0.27225782170183932</v>
      </c>
      <c r="F126" s="50">
        <f>IFERROR((st_DL/(k_decay_res_state*Rad_Spec!AY126*st_Fam*st_Foffset*st_EF_res*(1/365)*acf!H126*((st_ET_res_o*st_GSF_s)+(st_ET_res_i*st_GSF_i))*(1/24)))*Rad_Spec!BF126,".")</f>
        <v>35163.218206202066</v>
      </c>
      <c r="G126" s="50">
        <f t="shared" si="3"/>
        <v>0.2022499964440839</v>
      </c>
      <c r="H126" s="50">
        <f t="shared" si="4"/>
        <v>2.9352453860539375E-3</v>
      </c>
    </row>
    <row r="127" spans="1:8">
      <c r="A127" s="48" t="s">
        <v>132</v>
      </c>
      <c r="B127" s="48"/>
      <c r="C127" s="50" t="str">
        <f>IFERROR((st_DL/(k_decay_res_state*Rad_Spec!X127*st_IFDres_adj))*Rad_Spec!BF127,".")</f>
        <v>.</v>
      </c>
      <c r="D127" s="50" t="str">
        <f>IFERROR((st_DL/(k_decay_res_state*Rad_Spec!AN127*st_IFAres_adj*(1/s_PEFm_pp_state)*st_SLF*(st_ET_res_o+st_ET_res_i)*(1/24)))*Rad_Spec!BF127,".")</f>
        <v>.</v>
      </c>
      <c r="E127" s="50" t="str">
        <f>IFERROR((st_DL/(k_decay_res_state*Rad_Spec!AN127*st_IFAres_adj*(1/s_PEF)*st_SLF*(st_ET_res_o+st_ET_res_i)*(1/24)))*Rad_Spec!BF127,".")</f>
        <v>.</v>
      </c>
      <c r="F127" s="50" t="str">
        <f>IFERROR((st_DL/(k_decay_res_state*Rad_Spec!AY127*st_Fam*st_Foffset*st_EF_res*(1/365)*acf!H127*((st_ET_res_o*st_GSF_s)+(st_ET_res_i*st_GSF_i))*(1/24)))*Rad_Spec!BF127,".")</f>
        <v>.</v>
      </c>
      <c r="G127" s="50" t="str">
        <f t="shared" si="3"/>
        <v>.</v>
      </c>
      <c r="H127" s="50" t="str">
        <f t="shared" si="4"/>
        <v>.</v>
      </c>
    </row>
    <row r="128" spans="1:8">
      <c r="A128" s="48" t="s">
        <v>133</v>
      </c>
      <c r="B128" s="48"/>
      <c r="C128" s="50">
        <f>IFERROR((st_DL/(k_decay_res_state*Rad_Spec!X128*st_IFDres_adj))*Rad_Spec!BF128,".")</f>
        <v>237.24885778945841</v>
      </c>
      <c r="D128" s="50">
        <f>IFERROR((st_DL/(k_decay_res_state*Rad_Spec!AN128*st_IFAres_adj*(1/s_PEFm_pp_state)*st_SLF*(st_ET_res_o+st_ET_res_i)*(1/24)))*Rad_Spec!BF128,".")</f>
        <v>21.03950316578787</v>
      </c>
      <c r="E128" s="50">
        <f>IFERROR((st_DL/(k_decay_res_state*Rad_Spec!AN128*st_IFAres_adj*(1/s_PEF)*st_SLF*(st_ET_res_o+st_ET_res_i)*(1/24)))*Rad_Spec!BF128,".")</f>
        <v>1944.2302036564884</v>
      </c>
      <c r="F128" s="50">
        <f>IFERROR((st_DL/(k_decay_res_state*Rad_Spec!AY128*st_Fam*st_Foffset*st_EF_res*(1/365)*acf!H128*((st_ET_res_o*st_GSF_s)+(st_ET_res_i*st_GSF_i))*(1/24)))*Rad_Spec!BF128,".")</f>
        <v>303021.70781450724</v>
      </c>
      <c r="G128" s="50">
        <f t="shared" si="3"/>
        <v>211.29918637055584</v>
      </c>
      <c r="H128" s="50">
        <f t="shared" si="4"/>
        <v>19.324447100404395</v>
      </c>
    </row>
    <row r="129" spans="1:8">
      <c r="A129" s="48" t="s">
        <v>134</v>
      </c>
      <c r="B129" s="48"/>
      <c r="C129" s="50" t="str">
        <f>IFERROR((st_DL/(k_decay_res_state*Rad_Spec!X129*st_IFDres_adj))*Rad_Spec!BF129,".")</f>
        <v>.</v>
      </c>
      <c r="D129" s="50" t="str">
        <f>IFERROR((st_DL/(k_decay_res_state*Rad_Spec!AN129*st_IFAres_adj*(1/s_PEFm_pp_state)*st_SLF*(st_ET_res_o+st_ET_res_i)*(1/24)))*Rad_Spec!BF129,".")</f>
        <v>.</v>
      </c>
      <c r="E129" s="50" t="str">
        <f>IFERROR((st_DL/(k_decay_res_state*Rad_Spec!AN129*st_IFAres_adj*(1/s_PEF)*st_SLF*(st_ET_res_o+st_ET_res_i)*(1/24)))*Rad_Spec!BF129,".")</f>
        <v>.</v>
      </c>
      <c r="F129" s="50">
        <f>IFERROR((st_DL/(k_decay_res_state*Rad_Spec!AY129*st_Fam*st_Foffset*st_EF_res*(1/365)*acf!H129*((st_ET_res_o*st_GSF_s)+(st_ET_res_i*st_GSF_i))*(1/24)))*Rad_Spec!BF129,".")</f>
        <v>365670.1487214322</v>
      </c>
      <c r="G129" s="50">
        <f t="shared" si="3"/>
        <v>365670.1487214322</v>
      </c>
      <c r="H129" s="50">
        <f t="shared" si="4"/>
        <v>365670.1487214322</v>
      </c>
    </row>
    <row r="130" spans="1:8">
      <c r="A130" s="48" t="s">
        <v>135</v>
      </c>
      <c r="B130" s="48"/>
      <c r="C130" s="50">
        <f>IFERROR((st_DL/(k_decay_res_state*Rad_Spec!X130*st_IFDres_adj))*Rad_Spec!BF130,".")</f>
        <v>384201.90085690544</v>
      </c>
      <c r="D130" s="50">
        <f>IFERROR((st_DL/(k_decay_res_state*Rad_Spec!AN130*st_IFAres_adj*(1/s_PEFm_pp_state)*st_SLF*(st_ET_res_o+st_ET_res_i)*(1/24)))*Rad_Spec!BF130,".")</f>
        <v>499381.41524121386</v>
      </c>
      <c r="E130" s="50">
        <f>IFERROR((st_DL/(k_decay_res_state*Rad_Spec!AN130*st_IFAres_adj*(1/s_PEF)*st_SLF*(st_ET_res_o+st_ET_res_i)*(1/24)))*Rad_Spec!BF130,".")</f>
        <v>46147117.781539723</v>
      </c>
      <c r="F130" s="50">
        <f>IFERROR((st_DL/(k_decay_res_state*Rad_Spec!AY130*st_Fam*st_Foffset*st_EF_res*(1/365)*acf!H130*((st_ET_res_o*st_GSF_s)+(st_ET_res_i*st_GSF_i))*(1/24)))*Rad_Spec!BF130,".")</f>
        <v>32047.821737353468</v>
      </c>
      <c r="G130" s="50">
        <f t="shared" si="3"/>
        <v>29561.452812334006</v>
      </c>
      <c r="H130" s="50">
        <f t="shared" si="4"/>
        <v>27926.21777776178</v>
      </c>
    </row>
    <row r="131" spans="1:8">
      <c r="A131" s="48" t="s">
        <v>136</v>
      </c>
      <c r="B131" s="48"/>
      <c r="C131" s="50">
        <f>IFERROR((st_DL/(k_decay_res_state*Rad_Spec!X131*st_IFDres_adj))*Rad_Spec!BF131,".")</f>
        <v>1623389.7178557762</v>
      </c>
      <c r="D131" s="50">
        <f>IFERROR((st_DL/(k_decay_res_state*Rad_Spec!AN131*st_IFAres_adj*(1/s_PEFm_pp_state)*st_SLF*(st_ET_res_o+st_ET_res_i)*(1/24)))*Rad_Spec!BF131,".")</f>
        <v>2314262.8440914792</v>
      </c>
      <c r="E131" s="50">
        <f>IFERROR((st_DL/(k_decay_res_state*Rad_Spec!AN131*st_IFAres_adj*(1/s_PEF)*st_SLF*(st_ET_res_o+st_ET_res_i)*(1/24)))*Rad_Spec!BF131,".")</f>
        <v>213857698.31291208</v>
      </c>
      <c r="F131" s="50">
        <f>IFERROR((st_DL/(k_decay_res_state*Rad_Spec!AY131*st_Fam*st_Foffset*st_EF_res*(1/365)*acf!H131*((st_ET_res_o*st_GSF_s)+(st_ET_res_i*st_GSF_i))*(1/24)))*Rad_Spec!BF131,".")</f>
        <v>1452071.4278389306</v>
      </c>
      <c r="G131" s="50">
        <f t="shared" ref="G131:G134" si="5">(IF(AND(C131&lt;&gt;".",E131&lt;&gt;".",F131&lt;&gt;"."),1/((1/C131)+(1/E131)+(1/F131)),IF(AND(C131&lt;&gt;".",E131&lt;&gt;".",F131="."), 1/((1/C131)+(1/E131)),IF(AND(C131&lt;&gt;".",E131=".",F131&lt;&gt;"."),1/((1/C131)+(1/F131)),IF(AND(C131=".",E131&lt;&gt;".",F131&lt;&gt;"."),1/((1/E131)+(1/F131)),IF(AND(C131&lt;&gt;".",E131=".",F131="."),1/(1/C131),IF(AND(C131=".",E131&lt;&gt;".",F131="."),1/(1/E131),IF(AND(C131=".",E131=".",F131&lt;&gt;"."),1/(1/F131),IF(AND(C131=".",E131=".",F131="."),".")))))))))</f>
        <v>763742.1688235976</v>
      </c>
      <c r="H131" s="50">
        <f t="shared" ref="H131:H134" si="6">(IF(AND(C131&lt;&gt;".",D131&lt;&gt;".",F131&lt;&gt;"."),1/((1/C131)+(1/D131)+(1/F131)),IF(AND(C131&lt;&gt;".",D131&lt;&gt;".",F131="."), 1/((1/C131)+(1/D131)),IF(AND(C131&lt;&gt;".",D131=".",F131&lt;&gt;"."),1/((1/C131)+(1/F131)),IF(AND(C131=".",D131&lt;&gt;".",F131&lt;&gt;"."),1/((1/D131)+(1/F131)),IF(AND(C131&lt;&gt;".",D131=".",F131="."),1/(1/C131),IF(AND(C131=".",D131&lt;&gt;".",F131="."),1/(1/D131),IF(AND(C131=".",D131=".",F131&lt;&gt;"."),1/(1/F131),IF(AND(C131=".",D131=".",F131="."),".")))))))))</f>
        <v>575781.670585596</v>
      </c>
    </row>
    <row r="132" spans="1:8">
      <c r="A132" s="48" t="s">
        <v>137</v>
      </c>
      <c r="B132" s="48"/>
      <c r="C132" s="50">
        <f>IFERROR((st_DL/(k_decay_res_state*Rad_Spec!X132*st_IFDres_adj))*Rad_Spec!BF132,".")</f>
        <v>13.878140808850809</v>
      </c>
      <c r="D132" s="50">
        <f>IFERROR((st_DL/(k_decay_res_state*Rad_Spec!AN132*st_IFAres_adj*(1/s_PEFm_pp_state)*st_SLF*(st_ET_res_o+st_ET_res_i)*(1/24)))*Rad_Spec!BF132,".")</f>
        <v>16.044799171055843</v>
      </c>
      <c r="E132" s="50">
        <f>IFERROR((st_DL/(k_decay_res_state*Rad_Spec!AN132*st_IFAres_adj*(1/s_PEF)*st_SLF*(st_ET_res_o+st_ET_res_i)*(1/24)))*Rad_Spec!BF132,".")</f>
        <v>1482.6767967931332</v>
      </c>
      <c r="F132" s="50">
        <f>IFERROR((st_DL/(k_decay_res_state*Rad_Spec!AY132*st_Fam*st_Foffset*st_EF_res*(1/365)*acf!H132*((st_ET_res_o*st_GSF_s)+(st_ET_res_i*st_GSF_i))*(1/24)))*Rad_Spec!BF132,".")</f>
        <v>46.723901387933893</v>
      </c>
      <c r="G132" s="50">
        <f t="shared" si="5"/>
        <v>10.623319060919041</v>
      </c>
      <c r="H132" s="50">
        <f t="shared" si="6"/>
        <v>6.4191619513628675</v>
      </c>
    </row>
    <row r="133" spans="1:8">
      <c r="A133" s="48" t="s">
        <v>138</v>
      </c>
      <c r="B133" s="48"/>
      <c r="C133" s="50">
        <f>IFERROR((st_DL/(k_decay_res_state*Rad_Spec!X133*st_IFDres_adj))*Rad_Spec!BF133,".")</f>
        <v>41.21576208785612</v>
      </c>
      <c r="D133" s="50">
        <f>IFERROR((st_DL/(k_decay_res_state*Rad_Spec!AN133*st_IFAres_adj*(1/s_PEFm_pp_state)*st_SLF*(st_ET_res_o+st_ET_res_i)*(1/24)))*Rad_Spec!BF133,".")</f>
        <v>1.1624257873848831</v>
      </c>
      <c r="E133" s="50">
        <f>IFERROR((st_DL/(k_decay_res_state*Rad_Spec!AN133*st_IFAres_adj*(1/s_PEF)*st_SLF*(st_ET_res_o+st_ET_res_i)*(1/24)))*Rad_Spec!BF133,".")</f>
        <v>107.41809383682916</v>
      </c>
      <c r="F133" s="50" t="str">
        <f>IFERROR((st_DL/(k_decay_res_state*Rad_Spec!AY133*st_Fam*st_Foffset*st_EF_res*(1/365)*acf!H133*((st_ET_res_o*st_GSF_s)+(st_ET_res_i*st_GSF_i))*(1/24)))*Rad_Spec!BF133,".")</f>
        <v>.</v>
      </c>
      <c r="G133" s="50">
        <f t="shared" si="5"/>
        <v>29.786743887968125</v>
      </c>
      <c r="H133" s="50">
        <f t="shared" si="6"/>
        <v>1.1305406648979255</v>
      </c>
    </row>
    <row r="134" spans="1:8">
      <c r="A134" s="48" t="s">
        <v>139</v>
      </c>
      <c r="B134" s="48"/>
      <c r="C134" s="50">
        <f>IFERROR((st_DL/(k_decay_res_state*Rad_Spec!X134*st_IFDres_adj))*Rad_Spec!BF134,".")</f>
        <v>5336.8295234551297</v>
      </c>
      <c r="D134" s="50">
        <f>IFERROR((st_DL/(k_decay_res_state*Rad_Spec!AN134*st_IFAres_adj*(1/s_PEFm_pp_state)*st_SLF*(st_ET_res_o+st_ET_res_i)*(1/24)))*Rad_Spec!BF134,".")</f>
        <v>7924.6498488137531</v>
      </c>
      <c r="E134" s="50">
        <f>IFERROR((st_DL/(k_decay_res_state*Rad_Spec!AN134*st_IFAres_adj*(1/s_PEF)*st_SLF*(st_ET_res_o+st_ET_res_i)*(1/24)))*Rad_Spec!BF134,".")</f>
        <v>732305.48592607712</v>
      </c>
      <c r="F134" s="50">
        <f>IFERROR((st_DL/(k_decay_res_state*Rad_Spec!AY134*st_Fam*st_Foffset*st_EF_res*(1/365)*acf!H134*((st_ET_res_o*st_GSF_s)+(st_ET_res_i*st_GSF_i))*(1/24)))*Rad_Spec!BF134,".")</f>
        <v>6238.0034533257522</v>
      </c>
      <c r="G134" s="50">
        <f t="shared" si="5"/>
        <v>2864.9156176897795</v>
      </c>
      <c r="H134" s="50">
        <f t="shared" si="6"/>
        <v>2110.2682231934009</v>
      </c>
    </row>
  </sheetData>
  <sheetProtection algorithmName="SHA-512" hashValue="3B33OsGMjScoHPkhr3kQ/t50DqPNRm8OC0LmK6ZUlBHLg38ZajeBjoEi8Auh/YvWqOKvwRrtm6Mi0TistOTUPQ==" saltValue="CWgV8Sa21jyNz5LxCUs9QQ==" spinCount="100000" sheet="1" objects="1" scenarios="1"/>
  <autoFilter ref="A1:H134" xr:uid="{00000000-0009-0000-0000-00000A000000}"/>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9" tint="-0.499984740745262"/>
  </sheetPr>
  <dimension ref="A1:H143"/>
  <sheetViews>
    <sheetView workbookViewId="0">
      <pane xSplit="2" ySplit="1" topLeftCell="C2" activePane="bottomRight" state="frozen"/>
      <selection activeCell="C2" sqref="C2"/>
      <selection pane="topRight" activeCell="C2" sqref="C2"/>
      <selection pane="bottomLeft" activeCell="C2" sqref="C2"/>
      <selection pane="bottomRight" activeCell="C2" sqref="C2"/>
    </sheetView>
  </sheetViews>
  <sheetFormatPr defaultRowHeight="15"/>
  <cols>
    <col min="1" max="1" width="12.5703125" style="2" bestFit="1" customWidth="1"/>
    <col min="2" max="2" width="8" style="2" bestFit="1" customWidth="1"/>
    <col min="3" max="3" width="14.7109375" style="2" bestFit="1" customWidth="1"/>
    <col min="4" max="4" width="17.7109375" style="2" bestFit="1" customWidth="1"/>
    <col min="5" max="5" width="17.5703125" style="2" bestFit="1" customWidth="1"/>
    <col min="6" max="6" width="14.85546875" style="2" bestFit="1" customWidth="1"/>
    <col min="7" max="7" width="16.28515625" style="2" bestFit="1" customWidth="1"/>
    <col min="8" max="8" width="16.42578125" style="2" bestFit="1" customWidth="1"/>
    <col min="9" max="244" width="9.140625" style="2"/>
    <col min="245" max="245" width="15.42578125" style="2" bestFit="1" customWidth="1"/>
    <col min="246" max="246" width="11.140625" style="2" bestFit="1" customWidth="1"/>
    <col min="247" max="247" width="14.5703125" style="2" bestFit="1" customWidth="1"/>
    <col min="248" max="248" width="17.42578125" style="2" bestFit="1" customWidth="1"/>
    <col min="249" max="249" width="17.5703125" style="2" bestFit="1" customWidth="1"/>
    <col min="250" max="250" width="14.7109375" style="2" bestFit="1" customWidth="1"/>
    <col min="251" max="251" width="14.42578125" style="2" bestFit="1" customWidth="1"/>
    <col min="252" max="252" width="12.140625" style="2" bestFit="1" customWidth="1"/>
    <col min="253" max="253" width="12.42578125" style="2" bestFit="1" customWidth="1"/>
    <col min="254" max="255" width="13.85546875" style="2" bestFit="1" customWidth="1"/>
    <col min="256" max="256" width="14.85546875" style="2" bestFit="1" customWidth="1"/>
    <col min="257" max="257" width="12.140625" style="2" bestFit="1" customWidth="1"/>
    <col min="258" max="258" width="12.42578125" style="2" bestFit="1" customWidth="1"/>
    <col min="259" max="260" width="13.85546875" style="2" bestFit="1" customWidth="1"/>
    <col min="261" max="261" width="14.85546875" style="2" bestFit="1" customWidth="1"/>
    <col min="262" max="500" width="9.140625" style="2"/>
    <col min="501" max="501" width="15.42578125" style="2" bestFit="1" customWidth="1"/>
    <col min="502" max="502" width="11.140625" style="2" bestFit="1" customWidth="1"/>
    <col min="503" max="503" width="14.5703125" style="2" bestFit="1" customWidth="1"/>
    <col min="504" max="504" width="17.42578125" style="2" bestFit="1" customWidth="1"/>
    <col min="505" max="505" width="17.5703125" style="2" bestFit="1" customWidth="1"/>
    <col min="506" max="506" width="14.7109375" style="2" bestFit="1" customWidth="1"/>
    <col min="507" max="507" width="14.42578125" style="2" bestFit="1" customWidth="1"/>
    <col min="508" max="508" width="12.140625" style="2" bestFit="1" customWidth="1"/>
    <col min="509" max="509" width="12.42578125" style="2" bestFit="1" customWidth="1"/>
    <col min="510" max="511" width="13.85546875" style="2" bestFit="1" customWidth="1"/>
    <col min="512" max="512" width="14.85546875" style="2" bestFit="1" customWidth="1"/>
    <col min="513" max="513" width="12.140625" style="2" bestFit="1" customWidth="1"/>
    <col min="514" max="514" width="12.42578125" style="2" bestFit="1" customWidth="1"/>
    <col min="515" max="516" width="13.85546875" style="2" bestFit="1" customWidth="1"/>
    <col min="517" max="517" width="14.85546875" style="2" bestFit="1" customWidth="1"/>
    <col min="518" max="756" width="9.140625" style="2"/>
    <col min="757" max="757" width="15.42578125" style="2" bestFit="1" customWidth="1"/>
    <col min="758" max="758" width="11.140625" style="2" bestFit="1" customWidth="1"/>
    <col min="759" max="759" width="14.5703125" style="2" bestFit="1" customWidth="1"/>
    <col min="760" max="760" width="17.42578125" style="2" bestFit="1" customWidth="1"/>
    <col min="761" max="761" width="17.5703125" style="2" bestFit="1" customWidth="1"/>
    <col min="762" max="762" width="14.7109375" style="2" bestFit="1" customWidth="1"/>
    <col min="763" max="763" width="14.42578125" style="2" bestFit="1" customWidth="1"/>
    <col min="764" max="764" width="12.140625" style="2" bestFit="1" customWidth="1"/>
    <col min="765" max="765" width="12.42578125" style="2" bestFit="1" customWidth="1"/>
    <col min="766" max="767" width="13.85546875" style="2" bestFit="1" customWidth="1"/>
    <col min="768" max="768" width="14.85546875" style="2" bestFit="1" customWidth="1"/>
    <col min="769" max="769" width="12.140625" style="2" bestFit="1" customWidth="1"/>
    <col min="770" max="770" width="12.42578125" style="2" bestFit="1" customWidth="1"/>
    <col min="771" max="772" width="13.85546875" style="2" bestFit="1" customWidth="1"/>
    <col min="773" max="773" width="14.85546875" style="2" bestFit="1" customWidth="1"/>
    <col min="774" max="1012" width="9.140625" style="2"/>
    <col min="1013" max="1013" width="15.42578125" style="2" bestFit="1" customWidth="1"/>
    <col min="1014" max="1014" width="11.140625" style="2" bestFit="1" customWidth="1"/>
    <col min="1015" max="1015" width="14.5703125" style="2" bestFit="1" customWidth="1"/>
    <col min="1016" max="1016" width="17.42578125" style="2" bestFit="1" customWidth="1"/>
    <col min="1017" max="1017" width="17.5703125" style="2" bestFit="1" customWidth="1"/>
    <col min="1018" max="1018" width="14.7109375" style="2" bestFit="1" customWidth="1"/>
    <col min="1019" max="1019" width="14.42578125" style="2" bestFit="1" customWidth="1"/>
    <col min="1020" max="1020" width="12.140625" style="2" bestFit="1" customWidth="1"/>
    <col min="1021" max="1021" width="12.42578125" style="2" bestFit="1" customWidth="1"/>
    <col min="1022" max="1023" width="13.85546875" style="2" bestFit="1" customWidth="1"/>
    <col min="1024" max="1024" width="14.85546875" style="2" bestFit="1" customWidth="1"/>
    <col min="1025" max="1025" width="12.140625" style="2" bestFit="1" customWidth="1"/>
    <col min="1026" max="1026" width="12.42578125" style="2" bestFit="1" customWidth="1"/>
    <col min="1027" max="1028" width="13.85546875" style="2" bestFit="1" customWidth="1"/>
    <col min="1029" max="1029" width="14.85546875" style="2" bestFit="1" customWidth="1"/>
    <col min="1030" max="1268" width="9.140625" style="2"/>
    <col min="1269" max="1269" width="15.42578125" style="2" bestFit="1" customWidth="1"/>
    <col min="1270" max="1270" width="11.140625" style="2" bestFit="1" customWidth="1"/>
    <col min="1271" max="1271" width="14.5703125" style="2" bestFit="1" customWidth="1"/>
    <col min="1272" max="1272" width="17.42578125" style="2" bestFit="1" customWidth="1"/>
    <col min="1273" max="1273" width="17.5703125" style="2" bestFit="1" customWidth="1"/>
    <col min="1274" max="1274" width="14.7109375" style="2" bestFit="1" customWidth="1"/>
    <col min="1275" max="1275" width="14.42578125" style="2" bestFit="1" customWidth="1"/>
    <col min="1276" max="1276" width="12.140625" style="2" bestFit="1" customWidth="1"/>
    <col min="1277" max="1277" width="12.42578125" style="2" bestFit="1" customWidth="1"/>
    <col min="1278" max="1279" width="13.85546875" style="2" bestFit="1" customWidth="1"/>
    <col min="1280" max="1280" width="14.85546875" style="2" bestFit="1" customWidth="1"/>
    <col min="1281" max="1281" width="12.140625" style="2" bestFit="1" customWidth="1"/>
    <col min="1282" max="1282" width="12.42578125" style="2" bestFit="1" customWidth="1"/>
    <col min="1283" max="1284" width="13.85546875" style="2" bestFit="1" customWidth="1"/>
    <col min="1285" max="1285" width="14.85546875" style="2" bestFit="1" customWidth="1"/>
    <col min="1286" max="1524" width="9.140625" style="2"/>
    <col min="1525" max="1525" width="15.42578125" style="2" bestFit="1" customWidth="1"/>
    <col min="1526" max="1526" width="11.140625" style="2" bestFit="1" customWidth="1"/>
    <col min="1527" max="1527" width="14.5703125" style="2" bestFit="1" customWidth="1"/>
    <col min="1528" max="1528" width="17.42578125" style="2" bestFit="1" customWidth="1"/>
    <col min="1529" max="1529" width="17.5703125" style="2" bestFit="1" customWidth="1"/>
    <col min="1530" max="1530" width="14.7109375" style="2" bestFit="1" customWidth="1"/>
    <col min="1531" max="1531" width="14.42578125" style="2" bestFit="1" customWidth="1"/>
    <col min="1532" max="1532" width="12.140625" style="2" bestFit="1" customWidth="1"/>
    <col min="1533" max="1533" width="12.42578125" style="2" bestFit="1" customWidth="1"/>
    <col min="1534" max="1535" width="13.85546875" style="2" bestFit="1" customWidth="1"/>
    <col min="1536" max="1536" width="14.85546875" style="2" bestFit="1" customWidth="1"/>
    <col min="1537" max="1537" width="12.140625" style="2" bestFit="1" customWidth="1"/>
    <col min="1538" max="1538" width="12.42578125" style="2" bestFit="1" customWidth="1"/>
    <col min="1539" max="1540" width="13.85546875" style="2" bestFit="1" customWidth="1"/>
    <col min="1541" max="1541" width="14.85546875" style="2" bestFit="1" customWidth="1"/>
    <col min="1542" max="1780" width="9.140625" style="2"/>
    <col min="1781" max="1781" width="15.42578125" style="2" bestFit="1" customWidth="1"/>
    <col min="1782" max="1782" width="11.140625" style="2" bestFit="1" customWidth="1"/>
    <col min="1783" max="1783" width="14.5703125" style="2" bestFit="1" customWidth="1"/>
    <col min="1784" max="1784" width="17.42578125" style="2" bestFit="1" customWidth="1"/>
    <col min="1785" max="1785" width="17.5703125" style="2" bestFit="1" customWidth="1"/>
    <col min="1786" max="1786" width="14.7109375" style="2" bestFit="1" customWidth="1"/>
    <col min="1787" max="1787" width="14.42578125" style="2" bestFit="1" customWidth="1"/>
    <col min="1788" max="1788" width="12.140625" style="2" bestFit="1" customWidth="1"/>
    <col min="1789" max="1789" width="12.42578125" style="2" bestFit="1" customWidth="1"/>
    <col min="1790" max="1791" width="13.85546875" style="2" bestFit="1" customWidth="1"/>
    <col min="1792" max="1792" width="14.85546875" style="2" bestFit="1" customWidth="1"/>
    <col min="1793" max="1793" width="12.140625" style="2" bestFit="1" customWidth="1"/>
    <col min="1794" max="1794" width="12.42578125" style="2" bestFit="1" customWidth="1"/>
    <col min="1795" max="1796" width="13.85546875" style="2" bestFit="1" customWidth="1"/>
    <col min="1797" max="1797" width="14.85546875" style="2" bestFit="1" customWidth="1"/>
    <col min="1798" max="2036" width="9.140625" style="2"/>
    <col min="2037" max="2037" width="15.42578125" style="2" bestFit="1" customWidth="1"/>
    <col min="2038" max="2038" width="11.140625" style="2" bestFit="1" customWidth="1"/>
    <col min="2039" max="2039" width="14.5703125" style="2" bestFit="1" customWidth="1"/>
    <col min="2040" max="2040" width="17.42578125" style="2" bestFit="1" customWidth="1"/>
    <col min="2041" max="2041" width="17.5703125" style="2" bestFit="1" customWidth="1"/>
    <col min="2042" max="2042" width="14.7109375" style="2" bestFit="1" customWidth="1"/>
    <col min="2043" max="2043" width="14.42578125" style="2" bestFit="1" customWidth="1"/>
    <col min="2044" max="2044" width="12.140625" style="2" bestFit="1" customWidth="1"/>
    <col min="2045" max="2045" width="12.42578125" style="2" bestFit="1" customWidth="1"/>
    <col min="2046" max="2047" width="13.85546875" style="2" bestFit="1" customWidth="1"/>
    <col min="2048" max="2048" width="14.85546875" style="2" bestFit="1" customWidth="1"/>
    <col min="2049" max="2049" width="12.140625" style="2" bestFit="1" customWidth="1"/>
    <col min="2050" max="2050" width="12.42578125" style="2" bestFit="1" customWidth="1"/>
    <col min="2051" max="2052" width="13.85546875" style="2" bestFit="1" customWidth="1"/>
    <col min="2053" max="2053" width="14.85546875" style="2" bestFit="1" customWidth="1"/>
    <col min="2054" max="2292" width="9.140625" style="2"/>
    <col min="2293" max="2293" width="15.42578125" style="2" bestFit="1" customWidth="1"/>
    <col min="2294" max="2294" width="11.140625" style="2" bestFit="1" customWidth="1"/>
    <col min="2295" max="2295" width="14.5703125" style="2" bestFit="1" customWidth="1"/>
    <col min="2296" max="2296" width="17.42578125" style="2" bestFit="1" customWidth="1"/>
    <col min="2297" max="2297" width="17.5703125" style="2" bestFit="1" customWidth="1"/>
    <col min="2298" max="2298" width="14.7109375" style="2" bestFit="1" customWidth="1"/>
    <col min="2299" max="2299" width="14.42578125" style="2" bestFit="1" customWidth="1"/>
    <col min="2300" max="2300" width="12.140625" style="2" bestFit="1" customWidth="1"/>
    <col min="2301" max="2301" width="12.42578125" style="2" bestFit="1" customWidth="1"/>
    <col min="2302" max="2303" width="13.85546875" style="2" bestFit="1" customWidth="1"/>
    <col min="2304" max="2304" width="14.85546875" style="2" bestFit="1" customWidth="1"/>
    <col min="2305" max="2305" width="12.140625" style="2" bestFit="1" customWidth="1"/>
    <col min="2306" max="2306" width="12.42578125" style="2" bestFit="1" customWidth="1"/>
    <col min="2307" max="2308" width="13.85546875" style="2" bestFit="1" customWidth="1"/>
    <col min="2309" max="2309" width="14.85546875" style="2" bestFit="1" customWidth="1"/>
    <col min="2310" max="2548" width="9.140625" style="2"/>
    <col min="2549" max="2549" width="15.42578125" style="2" bestFit="1" customWidth="1"/>
    <col min="2550" max="2550" width="11.140625" style="2" bestFit="1" customWidth="1"/>
    <col min="2551" max="2551" width="14.5703125" style="2" bestFit="1" customWidth="1"/>
    <col min="2552" max="2552" width="17.42578125" style="2" bestFit="1" customWidth="1"/>
    <col min="2553" max="2553" width="17.5703125" style="2" bestFit="1" customWidth="1"/>
    <col min="2554" max="2554" width="14.7109375" style="2" bestFit="1" customWidth="1"/>
    <col min="2555" max="2555" width="14.42578125" style="2" bestFit="1" customWidth="1"/>
    <col min="2556" max="2556" width="12.140625" style="2" bestFit="1" customWidth="1"/>
    <col min="2557" max="2557" width="12.42578125" style="2" bestFit="1" customWidth="1"/>
    <col min="2558" max="2559" width="13.85546875" style="2" bestFit="1" customWidth="1"/>
    <col min="2560" max="2560" width="14.85546875" style="2" bestFit="1" customWidth="1"/>
    <col min="2561" max="2561" width="12.140625" style="2" bestFit="1" customWidth="1"/>
    <col min="2562" max="2562" width="12.42578125" style="2" bestFit="1" customWidth="1"/>
    <col min="2563" max="2564" width="13.85546875" style="2" bestFit="1" customWidth="1"/>
    <col min="2565" max="2565" width="14.85546875" style="2" bestFit="1" customWidth="1"/>
    <col min="2566" max="2804" width="9.140625" style="2"/>
    <col min="2805" max="2805" width="15.42578125" style="2" bestFit="1" customWidth="1"/>
    <col min="2806" max="2806" width="11.140625" style="2" bestFit="1" customWidth="1"/>
    <col min="2807" max="2807" width="14.5703125" style="2" bestFit="1" customWidth="1"/>
    <col min="2808" max="2808" width="17.42578125" style="2" bestFit="1" customWidth="1"/>
    <col min="2809" max="2809" width="17.5703125" style="2" bestFit="1" customWidth="1"/>
    <col min="2810" max="2810" width="14.7109375" style="2" bestFit="1" customWidth="1"/>
    <col min="2811" max="2811" width="14.42578125" style="2" bestFit="1" customWidth="1"/>
    <col min="2812" max="2812" width="12.140625" style="2" bestFit="1" customWidth="1"/>
    <col min="2813" max="2813" width="12.42578125" style="2" bestFit="1" customWidth="1"/>
    <col min="2814" max="2815" width="13.85546875" style="2" bestFit="1" customWidth="1"/>
    <col min="2816" max="2816" width="14.85546875" style="2" bestFit="1" customWidth="1"/>
    <col min="2817" max="2817" width="12.140625" style="2" bestFit="1" customWidth="1"/>
    <col min="2818" max="2818" width="12.42578125" style="2" bestFit="1" customWidth="1"/>
    <col min="2819" max="2820" width="13.85546875" style="2" bestFit="1" customWidth="1"/>
    <col min="2821" max="2821" width="14.85546875" style="2" bestFit="1" customWidth="1"/>
    <col min="2822" max="3060" width="9.140625" style="2"/>
    <col min="3061" max="3061" width="15.42578125" style="2" bestFit="1" customWidth="1"/>
    <col min="3062" max="3062" width="11.140625" style="2" bestFit="1" customWidth="1"/>
    <col min="3063" max="3063" width="14.5703125" style="2" bestFit="1" customWidth="1"/>
    <col min="3064" max="3064" width="17.42578125" style="2" bestFit="1" customWidth="1"/>
    <col min="3065" max="3065" width="17.5703125" style="2" bestFit="1" customWidth="1"/>
    <col min="3066" max="3066" width="14.7109375" style="2" bestFit="1" customWidth="1"/>
    <col min="3067" max="3067" width="14.42578125" style="2" bestFit="1" customWidth="1"/>
    <col min="3068" max="3068" width="12.140625" style="2" bestFit="1" customWidth="1"/>
    <col min="3069" max="3069" width="12.42578125" style="2" bestFit="1" customWidth="1"/>
    <col min="3070" max="3071" width="13.85546875" style="2" bestFit="1" customWidth="1"/>
    <col min="3072" max="3072" width="14.85546875" style="2" bestFit="1" customWidth="1"/>
    <col min="3073" max="3073" width="12.140625" style="2" bestFit="1" customWidth="1"/>
    <col min="3074" max="3074" width="12.42578125" style="2" bestFit="1" customWidth="1"/>
    <col min="3075" max="3076" width="13.85546875" style="2" bestFit="1" customWidth="1"/>
    <col min="3077" max="3077" width="14.85546875" style="2" bestFit="1" customWidth="1"/>
    <col min="3078" max="3316" width="9.140625" style="2"/>
    <col min="3317" max="3317" width="15.42578125" style="2" bestFit="1" customWidth="1"/>
    <col min="3318" max="3318" width="11.140625" style="2" bestFit="1" customWidth="1"/>
    <col min="3319" max="3319" width="14.5703125" style="2" bestFit="1" customWidth="1"/>
    <col min="3320" max="3320" width="17.42578125" style="2" bestFit="1" customWidth="1"/>
    <col min="3321" max="3321" width="17.5703125" style="2" bestFit="1" customWidth="1"/>
    <col min="3322" max="3322" width="14.7109375" style="2" bestFit="1" customWidth="1"/>
    <col min="3323" max="3323" width="14.42578125" style="2" bestFit="1" customWidth="1"/>
    <col min="3324" max="3324" width="12.140625" style="2" bestFit="1" customWidth="1"/>
    <col min="3325" max="3325" width="12.42578125" style="2" bestFit="1" customWidth="1"/>
    <col min="3326" max="3327" width="13.85546875" style="2" bestFit="1" customWidth="1"/>
    <col min="3328" max="3328" width="14.85546875" style="2" bestFit="1" customWidth="1"/>
    <col min="3329" max="3329" width="12.140625" style="2" bestFit="1" customWidth="1"/>
    <col min="3330" max="3330" width="12.42578125" style="2" bestFit="1" customWidth="1"/>
    <col min="3331" max="3332" width="13.85546875" style="2" bestFit="1" customWidth="1"/>
    <col min="3333" max="3333" width="14.85546875" style="2" bestFit="1" customWidth="1"/>
    <col min="3334" max="3572" width="9.140625" style="2"/>
    <col min="3573" max="3573" width="15.42578125" style="2" bestFit="1" customWidth="1"/>
    <col min="3574" max="3574" width="11.140625" style="2" bestFit="1" customWidth="1"/>
    <col min="3575" max="3575" width="14.5703125" style="2" bestFit="1" customWidth="1"/>
    <col min="3576" max="3576" width="17.42578125" style="2" bestFit="1" customWidth="1"/>
    <col min="3577" max="3577" width="17.5703125" style="2" bestFit="1" customWidth="1"/>
    <col min="3578" max="3578" width="14.7109375" style="2" bestFit="1" customWidth="1"/>
    <col min="3579" max="3579" width="14.42578125" style="2" bestFit="1" customWidth="1"/>
    <col min="3580" max="3580" width="12.140625" style="2" bestFit="1" customWidth="1"/>
    <col min="3581" max="3581" width="12.42578125" style="2" bestFit="1" customWidth="1"/>
    <col min="3582" max="3583" width="13.85546875" style="2" bestFit="1" customWidth="1"/>
    <col min="3584" max="3584" width="14.85546875" style="2" bestFit="1" customWidth="1"/>
    <col min="3585" max="3585" width="12.140625" style="2" bestFit="1" customWidth="1"/>
    <col min="3586" max="3586" width="12.42578125" style="2" bestFit="1" customWidth="1"/>
    <col min="3587" max="3588" width="13.85546875" style="2" bestFit="1" customWidth="1"/>
    <col min="3589" max="3589" width="14.85546875" style="2" bestFit="1" customWidth="1"/>
    <col min="3590" max="3828" width="9.140625" style="2"/>
    <col min="3829" max="3829" width="15.42578125" style="2" bestFit="1" customWidth="1"/>
    <col min="3830" max="3830" width="11.140625" style="2" bestFit="1" customWidth="1"/>
    <col min="3831" max="3831" width="14.5703125" style="2" bestFit="1" customWidth="1"/>
    <col min="3832" max="3832" width="17.42578125" style="2" bestFit="1" customWidth="1"/>
    <col min="3833" max="3833" width="17.5703125" style="2" bestFit="1" customWidth="1"/>
    <col min="3834" max="3834" width="14.7109375" style="2" bestFit="1" customWidth="1"/>
    <col min="3835" max="3835" width="14.42578125" style="2" bestFit="1" customWidth="1"/>
    <col min="3836" max="3836" width="12.140625" style="2" bestFit="1" customWidth="1"/>
    <col min="3837" max="3837" width="12.42578125" style="2" bestFit="1" customWidth="1"/>
    <col min="3838" max="3839" width="13.85546875" style="2" bestFit="1" customWidth="1"/>
    <col min="3840" max="3840" width="14.85546875" style="2" bestFit="1" customWidth="1"/>
    <col min="3841" max="3841" width="12.140625" style="2" bestFit="1" customWidth="1"/>
    <col min="3842" max="3842" width="12.42578125" style="2" bestFit="1" customWidth="1"/>
    <col min="3843" max="3844" width="13.85546875" style="2" bestFit="1" customWidth="1"/>
    <col min="3845" max="3845" width="14.85546875" style="2" bestFit="1" customWidth="1"/>
    <col min="3846" max="4084" width="9.140625" style="2"/>
    <col min="4085" max="4085" width="15.42578125" style="2" bestFit="1" customWidth="1"/>
    <col min="4086" max="4086" width="11.140625" style="2" bestFit="1" customWidth="1"/>
    <col min="4087" max="4087" width="14.5703125" style="2" bestFit="1" customWidth="1"/>
    <col min="4088" max="4088" width="17.42578125" style="2" bestFit="1" customWidth="1"/>
    <col min="4089" max="4089" width="17.5703125" style="2" bestFit="1" customWidth="1"/>
    <col min="4090" max="4090" width="14.7109375" style="2" bestFit="1" customWidth="1"/>
    <col min="4091" max="4091" width="14.42578125" style="2" bestFit="1" customWidth="1"/>
    <col min="4092" max="4092" width="12.140625" style="2" bestFit="1" customWidth="1"/>
    <col min="4093" max="4093" width="12.42578125" style="2" bestFit="1" customWidth="1"/>
    <col min="4094" max="4095" width="13.85546875" style="2" bestFit="1" customWidth="1"/>
    <col min="4096" max="4096" width="14.85546875" style="2" bestFit="1" customWidth="1"/>
    <col min="4097" max="4097" width="12.140625" style="2" bestFit="1" customWidth="1"/>
    <col min="4098" max="4098" width="12.42578125" style="2" bestFit="1" customWidth="1"/>
    <col min="4099" max="4100" width="13.85546875" style="2" bestFit="1" customWidth="1"/>
    <col min="4101" max="4101" width="14.85546875" style="2" bestFit="1" customWidth="1"/>
    <col min="4102" max="4340" width="9.140625" style="2"/>
    <col min="4341" max="4341" width="15.42578125" style="2" bestFit="1" customWidth="1"/>
    <col min="4342" max="4342" width="11.140625" style="2" bestFit="1" customWidth="1"/>
    <col min="4343" max="4343" width="14.5703125" style="2" bestFit="1" customWidth="1"/>
    <col min="4344" max="4344" width="17.42578125" style="2" bestFit="1" customWidth="1"/>
    <col min="4345" max="4345" width="17.5703125" style="2" bestFit="1" customWidth="1"/>
    <col min="4346" max="4346" width="14.7109375" style="2" bestFit="1" customWidth="1"/>
    <col min="4347" max="4347" width="14.42578125" style="2" bestFit="1" customWidth="1"/>
    <col min="4348" max="4348" width="12.140625" style="2" bestFit="1" customWidth="1"/>
    <col min="4349" max="4349" width="12.42578125" style="2" bestFit="1" customWidth="1"/>
    <col min="4350" max="4351" width="13.85546875" style="2" bestFit="1" customWidth="1"/>
    <col min="4352" max="4352" width="14.85546875" style="2" bestFit="1" customWidth="1"/>
    <col min="4353" max="4353" width="12.140625" style="2" bestFit="1" customWidth="1"/>
    <col min="4354" max="4354" width="12.42578125" style="2" bestFit="1" customWidth="1"/>
    <col min="4355" max="4356" width="13.85546875" style="2" bestFit="1" customWidth="1"/>
    <col min="4357" max="4357" width="14.85546875" style="2" bestFit="1" customWidth="1"/>
    <col min="4358" max="4596" width="9.140625" style="2"/>
    <col min="4597" max="4597" width="15.42578125" style="2" bestFit="1" customWidth="1"/>
    <col min="4598" max="4598" width="11.140625" style="2" bestFit="1" customWidth="1"/>
    <col min="4599" max="4599" width="14.5703125" style="2" bestFit="1" customWidth="1"/>
    <col min="4600" max="4600" width="17.42578125" style="2" bestFit="1" customWidth="1"/>
    <col min="4601" max="4601" width="17.5703125" style="2" bestFit="1" customWidth="1"/>
    <col min="4602" max="4602" width="14.7109375" style="2" bestFit="1" customWidth="1"/>
    <col min="4603" max="4603" width="14.42578125" style="2" bestFit="1" customWidth="1"/>
    <col min="4604" max="4604" width="12.140625" style="2" bestFit="1" customWidth="1"/>
    <col min="4605" max="4605" width="12.42578125" style="2" bestFit="1" customWidth="1"/>
    <col min="4606" max="4607" width="13.85546875" style="2" bestFit="1" customWidth="1"/>
    <col min="4608" max="4608" width="14.85546875" style="2" bestFit="1" customWidth="1"/>
    <col min="4609" max="4609" width="12.140625" style="2" bestFit="1" customWidth="1"/>
    <col min="4610" max="4610" width="12.42578125" style="2" bestFit="1" customWidth="1"/>
    <col min="4611" max="4612" width="13.85546875" style="2" bestFit="1" customWidth="1"/>
    <col min="4613" max="4613" width="14.85546875" style="2" bestFit="1" customWidth="1"/>
    <col min="4614" max="4852" width="9.140625" style="2"/>
    <col min="4853" max="4853" width="15.42578125" style="2" bestFit="1" customWidth="1"/>
    <col min="4854" max="4854" width="11.140625" style="2" bestFit="1" customWidth="1"/>
    <col min="4855" max="4855" width="14.5703125" style="2" bestFit="1" customWidth="1"/>
    <col min="4856" max="4856" width="17.42578125" style="2" bestFit="1" customWidth="1"/>
    <col min="4857" max="4857" width="17.5703125" style="2" bestFit="1" customWidth="1"/>
    <col min="4858" max="4858" width="14.7109375" style="2" bestFit="1" customWidth="1"/>
    <col min="4859" max="4859" width="14.42578125" style="2" bestFit="1" customWidth="1"/>
    <col min="4860" max="4860" width="12.140625" style="2" bestFit="1" customWidth="1"/>
    <col min="4861" max="4861" width="12.42578125" style="2" bestFit="1" customWidth="1"/>
    <col min="4862" max="4863" width="13.85546875" style="2" bestFit="1" customWidth="1"/>
    <col min="4864" max="4864" width="14.85546875" style="2" bestFit="1" customWidth="1"/>
    <col min="4865" max="4865" width="12.140625" style="2" bestFit="1" customWidth="1"/>
    <col min="4866" max="4866" width="12.42578125" style="2" bestFit="1" customWidth="1"/>
    <col min="4867" max="4868" width="13.85546875" style="2" bestFit="1" customWidth="1"/>
    <col min="4869" max="4869" width="14.85546875" style="2" bestFit="1" customWidth="1"/>
    <col min="4870" max="5108" width="9.140625" style="2"/>
    <col min="5109" max="5109" width="15.42578125" style="2" bestFit="1" customWidth="1"/>
    <col min="5110" max="5110" width="11.140625" style="2" bestFit="1" customWidth="1"/>
    <col min="5111" max="5111" width="14.5703125" style="2" bestFit="1" customWidth="1"/>
    <col min="5112" max="5112" width="17.42578125" style="2" bestFit="1" customWidth="1"/>
    <col min="5113" max="5113" width="17.5703125" style="2" bestFit="1" customWidth="1"/>
    <col min="5114" max="5114" width="14.7109375" style="2" bestFit="1" customWidth="1"/>
    <col min="5115" max="5115" width="14.42578125" style="2" bestFit="1" customWidth="1"/>
    <col min="5116" max="5116" width="12.140625" style="2" bestFit="1" customWidth="1"/>
    <col min="5117" max="5117" width="12.42578125" style="2" bestFit="1" customWidth="1"/>
    <col min="5118" max="5119" width="13.85546875" style="2" bestFit="1" customWidth="1"/>
    <col min="5120" max="5120" width="14.85546875" style="2" bestFit="1" customWidth="1"/>
    <col min="5121" max="5121" width="12.140625" style="2" bestFit="1" customWidth="1"/>
    <col min="5122" max="5122" width="12.42578125" style="2" bestFit="1" customWidth="1"/>
    <col min="5123" max="5124" width="13.85546875" style="2" bestFit="1" customWidth="1"/>
    <col min="5125" max="5125" width="14.85546875" style="2" bestFit="1" customWidth="1"/>
    <col min="5126" max="5364" width="9.140625" style="2"/>
    <col min="5365" max="5365" width="15.42578125" style="2" bestFit="1" customWidth="1"/>
    <col min="5366" max="5366" width="11.140625" style="2" bestFit="1" customWidth="1"/>
    <col min="5367" max="5367" width="14.5703125" style="2" bestFit="1" customWidth="1"/>
    <col min="5368" max="5368" width="17.42578125" style="2" bestFit="1" customWidth="1"/>
    <col min="5369" max="5369" width="17.5703125" style="2" bestFit="1" customWidth="1"/>
    <col min="5370" max="5370" width="14.7109375" style="2" bestFit="1" customWidth="1"/>
    <col min="5371" max="5371" width="14.42578125" style="2" bestFit="1" customWidth="1"/>
    <col min="5372" max="5372" width="12.140625" style="2" bestFit="1" customWidth="1"/>
    <col min="5373" max="5373" width="12.42578125" style="2" bestFit="1" customWidth="1"/>
    <col min="5374" max="5375" width="13.85546875" style="2" bestFit="1" customWidth="1"/>
    <col min="5376" max="5376" width="14.85546875" style="2" bestFit="1" customWidth="1"/>
    <col min="5377" max="5377" width="12.140625" style="2" bestFit="1" customWidth="1"/>
    <col min="5378" max="5378" width="12.42578125" style="2" bestFit="1" customWidth="1"/>
    <col min="5379" max="5380" width="13.85546875" style="2" bestFit="1" customWidth="1"/>
    <col min="5381" max="5381" width="14.85546875" style="2" bestFit="1" customWidth="1"/>
    <col min="5382" max="5620" width="9.140625" style="2"/>
    <col min="5621" max="5621" width="15.42578125" style="2" bestFit="1" customWidth="1"/>
    <col min="5622" max="5622" width="11.140625" style="2" bestFit="1" customWidth="1"/>
    <col min="5623" max="5623" width="14.5703125" style="2" bestFit="1" customWidth="1"/>
    <col min="5624" max="5624" width="17.42578125" style="2" bestFit="1" customWidth="1"/>
    <col min="5625" max="5625" width="17.5703125" style="2" bestFit="1" customWidth="1"/>
    <col min="5626" max="5626" width="14.7109375" style="2" bestFit="1" customWidth="1"/>
    <col min="5627" max="5627" width="14.42578125" style="2" bestFit="1" customWidth="1"/>
    <col min="5628" max="5628" width="12.140625" style="2" bestFit="1" customWidth="1"/>
    <col min="5629" max="5629" width="12.42578125" style="2" bestFit="1" customWidth="1"/>
    <col min="5630" max="5631" width="13.85546875" style="2" bestFit="1" customWidth="1"/>
    <col min="5632" max="5632" width="14.85546875" style="2" bestFit="1" customWidth="1"/>
    <col min="5633" max="5633" width="12.140625" style="2" bestFit="1" customWidth="1"/>
    <col min="5634" max="5634" width="12.42578125" style="2" bestFit="1" customWidth="1"/>
    <col min="5635" max="5636" width="13.85546875" style="2" bestFit="1" customWidth="1"/>
    <col min="5637" max="5637" width="14.85546875" style="2" bestFit="1" customWidth="1"/>
    <col min="5638" max="5876" width="9.140625" style="2"/>
    <col min="5877" max="5877" width="15.42578125" style="2" bestFit="1" customWidth="1"/>
    <col min="5878" max="5878" width="11.140625" style="2" bestFit="1" customWidth="1"/>
    <col min="5879" max="5879" width="14.5703125" style="2" bestFit="1" customWidth="1"/>
    <col min="5880" max="5880" width="17.42578125" style="2" bestFit="1" customWidth="1"/>
    <col min="5881" max="5881" width="17.5703125" style="2" bestFit="1" customWidth="1"/>
    <col min="5882" max="5882" width="14.7109375" style="2" bestFit="1" customWidth="1"/>
    <col min="5883" max="5883" width="14.42578125" style="2" bestFit="1" customWidth="1"/>
    <col min="5884" max="5884" width="12.140625" style="2" bestFit="1" customWidth="1"/>
    <col min="5885" max="5885" width="12.42578125" style="2" bestFit="1" customWidth="1"/>
    <col min="5886" max="5887" width="13.85546875" style="2" bestFit="1" customWidth="1"/>
    <col min="5888" max="5888" width="14.85546875" style="2" bestFit="1" customWidth="1"/>
    <col min="5889" max="5889" width="12.140625" style="2" bestFit="1" customWidth="1"/>
    <col min="5890" max="5890" width="12.42578125" style="2" bestFit="1" customWidth="1"/>
    <col min="5891" max="5892" width="13.85546875" style="2" bestFit="1" customWidth="1"/>
    <col min="5893" max="5893" width="14.85546875" style="2" bestFit="1" customWidth="1"/>
    <col min="5894" max="6132" width="9.140625" style="2"/>
    <col min="6133" max="6133" width="15.42578125" style="2" bestFit="1" customWidth="1"/>
    <col min="6134" max="6134" width="11.140625" style="2" bestFit="1" customWidth="1"/>
    <col min="6135" max="6135" width="14.5703125" style="2" bestFit="1" customWidth="1"/>
    <col min="6136" max="6136" width="17.42578125" style="2" bestFit="1" customWidth="1"/>
    <col min="6137" max="6137" width="17.5703125" style="2" bestFit="1" customWidth="1"/>
    <col min="6138" max="6138" width="14.7109375" style="2" bestFit="1" customWidth="1"/>
    <col min="6139" max="6139" width="14.42578125" style="2" bestFit="1" customWidth="1"/>
    <col min="6140" max="6140" width="12.140625" style="2" bestFit="1" customWidth="1"/>
    <col min="6141" max="6141" width="12.42578125" style="2" bestFit="1" customWidth="1"/>
    <col min="6142" max="6143" width="13.85546875" style="2" bestFit="1" customWidth="1"/>
    <col min="6144" max="6144" width="14.85546875" style="2" bestFit="1" customWidth="1"/>
    <col min="6145" max="6145" width="12.140625" style="2" bestFit="1" customWidth="1"/>
    <col min="6146" max="6146" width="12.42578125" style="2" bestFit="1" customWidth="1"/>
    <col min="6147" max="6148" width="13.85546875" style="2" bestFit="1" customWidth="1"/>
    <col min="6149" max="6149" width="14.85546875" style="2" bestFit="1" customWidth="1"/>
    <col min="6150" max="6388" width="9.140625" style="2"/>
    <col min="6389" max="6389" width="15.42578125" style="2" bestFit="1" customWidth="1"/>
    <col min="6390" max="6390" width="11.140625" style="2" bestFit="1" customWidth="1"/>
    <col min="6391" max="6391" width="14.5703125" style="2" bestFit="1" customWidth="1"/>
    <col min="6392" max="6392" width="17.42578125" style="2" bestFit="1" customWidth="1"/>
    <col min="6393" max="6393" width="17.5703125" style="2" bestFit="1" customWidth="1"/>
    <col min="6394" max="6394" width="14.7109375" style="2" bestFit="1" customWidth="1"/>
    <col min="6395" max="6395" width="14.42578125" style="2" bestFit="1" customWidth="1"/>
    <col min="6396" max="6396" width="12.140625" style="2" bestFit="1" customWidth="1"/>
    <col min="6397" max="6397" width="12.42578125" style="2" bestFit="1" customWidth="1"/>
    <col min="6398" max="6399" width="13.85546875" style="2" bestFit="1" customWidth="1"/>
    <col min="6400" max="6400" width="14.85546875" style="2" bestFit="1" customWidth="1"/>
    <col min="6401" max="6401" width="12.140625" style="2" bestFit="1" customWidth="1"/>
    <col min="6402" max="6402" width="12.42578125" style="2" bestFit="1" customWidth="1"/>
    <col min="6403" max="6404" width="13.85546875" style="2" bestFit="1" customWidth="1"/>
    <col min="6405" max="6405" width="14.85546875" style="2" bestFit="1" customWidth="1"/>
    <col min="6406" max="6644" width="9.140625" style="2"/>
    <col min="6645" max="6645" width="15.42578125" style="2" bestFit="1" customWidth="1"/>
    <col min="6646" max="6646" width="11.140625" style="2" bestFit="1" customWidth="1"/>
    <col min="6647" max="6647" width="14.5703125" style="2" bestFit="1" customWidth="1"/>
    <col min="6648" max="6648" width="17.42578125" style="2" bestFit="1" customWidth="1"/>
    <col min="6649" max="6649" width="17.5703125" style="2" bestFit="1" customWidth="1"/>
    <col min="6650" max="6650" width="14.7109375" style="2" bestFit="1" customWidth="1"/>
    <col min="6651" max="6651" width="14.42578125" style="2" bestFit="1" customWidth="1"/>
    <col min="6652" max="6652" width="12.140625" style="2" bestFit="1" customWidth="1"/>
    <col min="6653" max="6653" width="12.42578125" style="2" bestFit="1" customWidth="1"/>
    <col min="6654" max="6655" width="13.85546875" style="2" bestFit="1" customWidth="1"/>
    <col min="6656" max="6656" width="14.85546875" style="2" bestFit="1" customWidth="1"/>
    <col min="6657" max="6657" width="12.140625" style="2" bestFit="1" customWidth="1"/>
    <col min="6658" max="6658" width="12.42578125" style="2" bestFit="1" customWidth="1"/>
    <col min="6659" max="6660" width="13.85546875" style="2" bestFit="1" customWidth="1"/>
    <col min="6661" max="6661" width="14.85546875" style="2" bestFit="1" customWidth="1"/>
    <col min="6662" max="6900" width="9.140625" style="2"/>
    <col min="6901" max="6901" width="15.42578125" style="2" bestFit="1" customWidth="1"/>
    <col min="6902" max="6902" width="11.140625" style="2" bestFit="1" customWidth="1"/>
    <col min="6903" max="6903" width="14.5703125" style="2" bestFit="1" customWidth="1"/>
    <col min="6904" max="6904" width="17.42578125" style="2" bestFit="1" customWidth="1"/>
    <col min="6905" max="6905" width="17.5703125" style="2" bestFit="1" customWidth="1"/>
    <col min="6906" max="6906" width="14.7109375" style="2" bestFit="1" customWidth="1"/>
    <col min="6907" max="6907" width="14.42578125" style="2" bestFit="1" customWidth="1"/>
    <col min="6908" max="6908" width="12.140625" style="2" bestFit="1" customWidth="1"/>
    <col min="6909" max="6909" width="12.42578125" style="2" bestFit="1" customWidth="1"/>
    <col min="6910" max="6911" width="13.85546875" style="2" bestFit="1" customWidth="1"/>
    <col min="6912" max="6912" width="14.85546875" style="2" bestFit="1" customWidth="1"/>
    <col min="6913" max="6913" width="12.140625" style="2" bestFit="1" customWidth="1"/>
    <col min="6914" max="6914" width="12.42578125" style="2" bestFit="1" customWidth="1"/>
    <col min="6915" max="6916" width="13.85546875" style="2" bestFit="1" customWidth="1"/>
    <col min="6917" max="6917" width="14.85546875" style="2" bestFit="1" customWidth="1"/>
    <col min="6918" max="7156" width="9.140625" style="2"/>
    <col min="7157" max="7157" width="15.42578125" style="2" bestFit="1" customWidth="1"/>
    <col min="7158" max="7158" width="11.140625" style="2" bestFit="1" customWidth="1"/>
    <col min="7159" max="7159" width="14.5703125" style="2" bestFit="1" customWidth="1"/>
    <col min="7160" max="7160" width="17.42578125" style="2" bestFit="1" customWidth="1"/>
    <col min="7161" max="7161" width="17.5703125" style="2" bestFit="1" customWidth="1"/>
    <col min="7162" max="7162" width="14.7109375" style="2" bestFit="1" customWidth="1"/>
    <col min="7163" max="7163" width="14.42578125" style="2" bestFit="1" customWidth="1"/>
    <col min="7164" max="7164" width="12.140625" style="2" bestFit="1" customWidth="1"/>
    <col min="7165" max="7165" width="12.42578125" style="2" bestFit="1" customWidth="1"/>
    <col min="7166" max="7167" width="13.85546875" style="2" bestFit="1" customWidth="1"/>
    <col min="7168" max="7168" width="14.85546875" style="2" bestFit="1" customWidth="1"/>
    <col min="7169" max="7169" width="12.140625" style="2" bestFit="1" customWidth="1"/>
    <col min="7170" max="7170" width="12.42578125" style="2" bestFit="1" customWidth="1"/>
    <col min="7171" max="7172" width="13.85546875" style="2" bestFit="1" customWidth="1"/>
    <col min="7173" max="7173" width="14.85546875" style="2" bestFit="1" customWidth="1"/>
    <col min="7174" max="7412" width="9.140625" style="2"/>
    <col min="7413" max="7413" width="15.42578125" style="2" bestFit="1" customWidth="1"/>
    <col min="7414" max="7414" width="11.140625" style="2" bestFit="1" customWidth="1"/>
    <col min="7415" max="7415" width="14.5703125" style="2" bestFit="1" customWidth="1"/>
    <col min="7416" max="7416" width="17.42578125" style="2" bestFit="1" customWidth="1"/>
    <col min="7417" max="7417" width="17.5703125" style="2" bestFit="1" customWidth="1"/>
    <col min="7418" max="7418" width="14.7109375" style="2" bestFit="1" customWidth="1"/>
    <col min="7419" max="7419" width="14.42578125" style="2" bestFit="1" customWidth="1"/>
    <col min="7420" max="7420" width="12.140625" style="2" bestFit="1" customWidth="1"/>
    <col min="7421" max="7421" width="12.42578125" style="2" bestFit="1" customWidth="1"/>
    <col min="7422" max="7423" width="13.85546875" style="2" bestFit="1" customWidth="1"/>
    <col min="7424" max="7424" width="14.85546875" style="2" bestFit="1" customWidth="1"/>
    <col min="7425" max="7425" width="12.140625" style="2" bestFit="1" customWidth="1"/>
    <col min="7426" max="7426" width="12.42578125" style="2" bestFit="1" customWidth="1"/>
    <col min="7427" max="7428" width="13.85546875" style="2" bestFit="1" customWidth="1"/>
    <col min="7429" max="7429" width="14.85546875" style="2" bestFit="1" customWidth="1"/>
    <col min="7430" max="7668" width="9.140625" style="2"/>
    <col min="7669" max="7669" width="15.42578125" style="2" bestFit="1" customWidth="1"/>
    <col min="7670" max="7670" width="11.140625" style="2" bestFit="1" customWidth="1"/>
    <col min="7671" max="7671" width="14.5703125" style="2" bestFit="1" customWidth="1"/>
    <col min="7672" max="7672" width="17.42578125" style="2" bestFit="1" customWidth="1"/>
    <col min="7673" max="7673" width="17.5703125" style="2" bestFit="1" customWidth="1"/>
    <col min="7674" max="7674" width="14.7109375" style="2" bestFit="1" customWidth="1"/>
    <col min="7675" max="7675" width="14.42578125" style="2" bestFit="1" customWidth="1"/>
    <col min="7676" max="7676" width="12.140625" style="2" bestFit="1" customWidth="1"/>
    <col min="7677" max="7677" width="12.42578125" style="2" bestFit="1" customWidth="1"/>
    <col min="7678" max="7679" width="13.85546875" style="2" bestFit="1" customWidth="1"/>
    <col min="7680" max="7680" width="14.85546875" style="2" bestFit="1" customWidth="1"/>
    <col min="7681" max="7681" width="12.140625" style="2" bestFit="1" customWidth="1"/>
    <col min="7682" max="7682" width="12.42578125" style="2" bestFit="1" customWidth="1"/>
    <col min="7683" max="7684" width="13.85546875" style="2" bestFit="1" customWidth="1"/>
    <col min="7685" max="7685" width="14.85546875" style="2" bestFit="1" customWidth="1"/>
    <col min="7686" max="7924" width="9.140625" style="2"/>
    <col min="7925" max="7925" width="15.42578125" style="2" bestFit="1" customWidth="1"/>
    <col min="7926" max="7926" width="11.140625" style="2" bestFit="1" customWidth="1"/>
    <col min="7927" max="7927" width="14.5703125" style="2" bestFit="1" customWidth="1"/>
    <col min="7928" max="7928" width="17.42578125" style="2" bestFit="1" customWidth="1"/>
    <col min="7929" max="7929" width="17.5703125" style="2" bestFit="1" customWidth="1"/>
    <col min="7930" max="7930" width="14.7109375" style="2" bestFit="1" customWidth="1"/>
    <col min="7931" max="7931" width="14.42578125" style="2" bestFit="1" customWidth="1"/>
    <col min="7932" max="7932" width="12.140625" style="2" bestFit="1" customWidth="1"/>
    <col min="7933" max="7933" width="12.42578125" style="2" bestFit="1" customWidth="1"/>
    <col min="7934" max="7935" width="13.85546875" style="2" bestFit="1" customWidth="1"/>
    <col min="7936" max="7936" width="14.85546875" style="2" bestFit="1" customWidth="1"/>
    <col min="7937" max="7937" width="12.140625" style="2" bestFit="1" customWidth="1"/>
    <col min="7938" max="7938" width="12.42578125" style="2" bestFit="1" customWidth="1"/>
    <col min="7939" max="7940" width="13.85546875" style="2" bestFit="1" customWidth="1"/>
    <col min="7941" max="7941" width="14.85546875" style="2" bestFit="1" customWidth="1"/>
    <col min="7942" max="8180" width="9.140625" style="2"/>
    <col min="8181" max="8181" width="15.42578125" style="2" bestFit="1" customWidth="1"/>
    <col min="8182" max="8182" width="11.140625" style="2" bestFit="1" customWidth="1"/>
    <col min="8183" max="8183" width="14.5703125" style="2" bestFit="1" customWidth="1"/>
    <col min="8184" max="8184" width="17.42578125" style="2" bestFit="1" customWidth="1"/>
    <col min="8185" max="8185" width="17.5703125" style="2" bestFit="1" customWidth="1"/>
    <col min="8186" max="8186" width="14.7109375" style="2" bestFit="1" customWidth="1"/>
    <col min="8187" max="8187" width="14.42578125" style="2" bestFit="1" customWidth="1"/>
    <col min="8188" max="8188" width="12.140625" style="2" bestFit="1" customWidth="1"/>
    <col min="8189" max="8189" width="12.42578125" style="2" bestFit="1" customWidth="1"/>
    <col min="8190" max="8191" width="13.85546875" style="2" bestFit="1" customWidth="1"/>
    <col min="8192" max="8192" width="14.85546875" style="2" bestFit="1" customWidth="1"/>
    <col min="8193" max="8193" width="12.140625" style="2" bestFit="1" customWidth="1"/>
    <col min="8194" max="8194" width="12.42578125" style="2" bestFit="1" customWidth="1"/>
    <col min="8195" max="8196" width="13.85546875" style="2" bestFit="1" customWidth="1"/>
    <col min="8197" max="8197" width="14.85546875" style="2" bestFit="1" customWidth="1"/>
    <col min="8198" max="8436" width="9.140625" style="2"/>
    <col min="8437" max="8437" width="15.42578125" style="2" bestFit="1" customWidth="1"/>
    <col min="8438" max="8438" width="11.140625" style="2" bestFit="1" customWidth="1"/>
    <col min="8439" max="8439" width="14.5703125" style="2" bestFit="1" customWidth="1"/>
    <col min="8440" max="8440" width="17.42578125" style="2" bestFit="1" customWidth="1"/>
    <col min="8441" max="8441" width="17.5703125" style="2" bestFit="1" customWidth="1"/>
    <col min="8442" max="8442" width="14.7109375" style="2" bestFit="1" customWidth="1"/>
    <col min="8443" max="8443" width="14.42578125" style="2" bestFit="1" customWidth="1"/>
    <col min="8444" max="8444" width="12.140625" style="2" bestFit="1" customWidth="1"/>
    <col min="8445" max="8445" width="12.42578125" style="2" bestFit="1" customWidth="1"/>
    <col min="8446" max="8447" width="13.85546875" style="2" bestFit="1" customWidth="1"/>
    <col min="8448" max="8448" width="14.85546875" style="2" bestFit="1" customWidth="1"/>
    <col min="8449" max="8449" width="12.140625" style="2" bestFit="1" customWidth="1"/>
    <col min="8450" max="8450" width="12.42578125" style="2" bestFit="1" customWidth="1"/>
    <col min="8451" max="8452" width="13.85546875" style="2" bestFit="1" customWidth="1"/>
    <col min="8453" max="8453" width="14.85546875" style="2" bestFit="1" customWidth="1"/>
    <col min="8454" max="8692" width="9.140625" style="2"/>
    <col min="8693" max="8693" width="15.42578125" style="2" bestFit="1" customWidth="1"/>
    <col min="8694" max="8694" width="11.140625" style="2" bestFit="1" customWidth="1"/>
    <col min="8695" max="8695" width="14.5703125" style="2" bestFit="1" customWidth="1"/>
    <col min="8696" max="8696" width="17.42578125" style="2" bestFit="1" customWidth="1"/>
    <col min="8697" max="8697" width="17.5703125" style="2" bestFit="1" customWidth="1"/>
    <col min="8698" max="8698" width="14.7109375" style="2" bestFit="1" customWidth="1"/>
    <col min="8699" max="8699" width="14.42578125" style="2" bestFit="1" customWidth="1"/>
    <col min="8700" max="8700" width="12.140625" style="2" bestFit="1" customWidth="1"/>
    <col min="8701" max="8701" width="12.42578125" style="2" bestFit="1" customWidth="1"/>
    <col min="8702" max="8703" width="13.85546875" style="2" bestFit="1" customWidth="1"/>
    <col min="8704" max="8704" width="14.85546875" style="2" bestFit="1" customWidth="1"/>
    <col min="8705" max="8705" width="12.140625" style="2" bestFit="1" customWidth="1"/>
    <col min="8706" max="8706" width="12.42578125" style="2" bestFit="1" customWidth="1"/>
    <col min="8707" max="8708" width="13.85546875" style="2" bestFit="1" customWidth="1"/>
    <col min="8709" max="8709" width="14.85546875" style="2" bestFit="1" customWidth="1"/>
    <col min="8710" max="8948" width="9.140625" style="2"/>
    <col min="8949" max="8949" width="15.42578125" style="2" bestFit="1" customWidth="1"/>
    <col min="8950" max="8950" width="11.140625" style="2" bestFit="1" customWidth="1"/>
    <col min="8951" max="8951" width="14.5703125" style="2" bestFit="1" customWidth="1"/>
    <col min="8952" max="8952" width="17.42578125" style="2" bestFit="1" customWidth="1"/>
    <col min="8953" max="8953" width="17.5703125" style="2" bestFit="1" customWidth="1"/>
    <col min="8954" max="8954" width="14.7109375" style="2" bestFit="1" customWidth="1"/>
    <col min="8955" max="8955" width="14.42578125" style="2" bestFit="1" customWidth="1"/>
    <col min="8956" max="8956" width="12.140625" style="2" bestFit="1" customWidth="1"/>
    <col min="8957" max="8957" width="12.42578125" style="2" bestFit="1" customWidth="1"/>
    <col min="8958" max="8959" width="13.85546875" style="2" bestFit="1" customWidth="1"/>
    <col min="8960" max="8960" width="14.85546875" style="2" bestFit="1" customWidth="1"/>
    <col min="8961" max="8961" width="12.140625" style="2" bestFit="1" customWidth="1"/>
    <col min="8962" max="8962" width="12.42578125" style="2" bestFit="1" customWidth="1"/>
    <col min="8963" max="8964" width="13.85546875" style="2" bestFit="1" customWidth="1"/>
    <col min="8965" max="8965" width="14.85546875" style="2" bestFit="1" customWidth="1"/>
    <col min="8966" max="9204" width="9.140625" style="2"/>
    <col min="9205" max="9205" width="15.42578125" style="2" bestFit="1" customWidth="1"/>
    <col min="9206" max="9206" width="11.140625" style="2" bestFit="1" customWidth="1"/>
    <col min="9207" max="9207" width="14.5703125" style="2" bestFit="1" customWidth="1"/>
    <col min="9208" max="9208" width="17.42578125" style="2" bestFit="1" customWidth="1"/>
    <col min="9209" max="9209" width="17.5703125" style="2" bestFit="1" customWidth="1"/>
    <col min="9210" max="9210" width="14.7109375" style="2" bestFit="1" customWidth="1"/>
    <col min="9211" max="9211" width="14.42578125" style="2" bestFit="1" customWidth="1"/>
    <col min="9212" max="9212" width="12.140625" style="2" bestFit="1" customWidth="1"/>
    <col min="9213" max="9213" width="12.42578125" style="2" bestFit="1" customWidth="1"/>
    <col min="9214" max="9215" width="13.85546875" style="2" bestFit="1" customWidth="1"/>
    <col min="9216" max="9216" width="14.85546875" style="2" bestFit="1" customWidth="1"/>
    <col min="9217" max="9217" width="12.140625" style="2" bestFit="1" customWidth="1"/>
    <col min="9218" max="9218" width="12.42578125" style="2" bestFit="1" customWidth="1"/>
    <col min="9219" max="9220" width="13.85546875" style="2" bestFit="1" customWidth="1"/>
    <col min="9221" max="9221" width="14.85546875" style="2" bestFit="1" customWidth="1"/>
    <col min="9222" max="9460" width="9.140625" style="2"/>
    <col min="9461" max="9461" width="15.42578125" style="2" bestFit="1" customWidth="1"/>
    <col min="9462" max="9462" width="11.140625" style="2" bestFit="1" customWidth="1"/>
    <col min="9463" max="9463" width="14.5703125" style="2" bestFit="1" customWidth="1"/>
    <col min="9464" max="9464" width="17.42578125" style="2" bestFit="1" customWidth="1"/>
    <col min="9465" max="9465" width="17.5703125" style="2" bestFit="1" customWidth="1"/>
    <col min="9466" max="9466" width="14.7109375" style="2" bestFit="1" customWidth="1"/>
    <col min="9467" max="9467" width="14.42578125" style="2" bestFit="1" customWidth="1"/>
    <col min="9468" max="9468" width="12.140625" style="2" bestFit="1" customWidth="1"/>
    <col min="9469" max="9469" width="12.42578125" style="2" bestFit="1" customWidth="1"/>
    <col min="9470" max="9471" width="13.85546875" style="2" bestFit="1" customWidth="1"/>
    <col min="9472" max="9472" width="14.85546875" style="2" bestFit="1" customWidth="1"/>
    <col min="9473" max="9473" width="12.140625" style="2" bestFit="1" customWidth="1"/>
    <col min="9474" max="9474" width="12.42578125" style="2" bestFit="1" customWidth="1"/>
    <col min="9475" max="9476" width="13.85546875" style="2" bestFit="1" customWidth="1"/>
    <col min="9477" max="9477" width="14.85546875" style="2" bestFit="1" customWidth="1"/>
    <col min="9478" max="9716" width="9.140625" style="2"/>
    <col min="9717" max="9717" width="15.42578125" style="2" bestFit="1" customWidth="1"/>
    <col min="9718" max="9718" width="11.140625" style="2" bestFit="1" customWidth="1"/>
    <col min="9719" max="9719" width="14.5703125" style="2" bestFit="1" customWidth="1"/>
    <col min="9720" max="9720" width="17.42578125" style="2" bestFit="1" customWidth="1"/>
    <col min="9721" max="9721" width="17.5703125" style="2" bestFit="1" customWidth="1"/>
    <col min="9722" max="9722" width="14.7109375" style="2" bestFit="1" customWidth="1"/>
    <col min="9723" max="9723" width="14.42578125" style="2" bestFit="1" customWidth="1"/>
    <col min="9724" max="9724" width="12.140625" style="2" bestFit="1" customWidth="1"/>
    <col min="9725" max="9725" width="12.42578125" style="2" bestFit="1" customWidth="1"/>
    <col min="9726" max="9727" width="13.85546875" style="2" bestFit="1" customWidth="1"/>
    <col min="9728" max="9728" width="14.85546875" style="2" bestFit="1" customWidth="1"/>
    <col min="9729" max="9729" width="12.140625" style="2" bestFit="1" customWidth="1"/>
    <col min="9730" max="9730" width="12.42578125" style="2" bestFit="1" customWidth="1"/>
    <col min="9731" max="9732" width="13.85546875" style="2" bestFit="1" customWidth="1"/>
    <col min="9733" max="9733" width="14.85546875" style="2" bestFit="1" customWidth="1"/>
    <col min="9734" max="9972" width="9.140625" style="2"/>
    <col min="9973" max="9973" width="15.42578125" style="2" bestFit="1" customWidth="1"/>
    <col min="9974" max="9974" width="11.140625" style="2" bestFit="1" customWidth="1"/>
    <col min="9975" max="9975" width="14.5703125" style="2" bestFit="1" customWidth="1"/>
    <col min="9976" max="9976" width="17.42578125" style="2" bestFit="1" customWidth="1"/>
    <col min="9977" max="9977" width="17.5703125" style="2" bestFit="1" customWidth="1"/>
    <col min="9978" max="9978" width="14.7109375" style="2" bestFit="1" customWidth="1"/>
    <col min="9979" max="9979" width="14.42578125" style="2" bestFit="1" customWidth="1"/>
    <col min="9980" max="9980" width="12.140625" style="2" bestFit="1" customWidth="1"/>
    <col min="9981" max="9981" width="12.42578125" style="2" bestFit="1" customWidth="1"/>
    <col min="9982" max="9983" width="13.85546875" style="2" bestFit="1" customWidth="1"/>
    <col min="9984" max="9984" width="14.85546875" style="2" bestFit="1" customWidth="1"/>
    <col min="9985" max="9985" width="12.140625" style="2" bestFit="1" customWidth="1"/>
    <col min="9986" max="9986" width="12.42578125" style="2" bestFit="1" customWidth="1"/>
    <col min="9987" max="9988" width="13.85546875" style="2" bestFit="1" customWidth="1"/>
    <col min="9989" max="9989" width="14.85546875" style="2" bestFit="1" customWidth="1"/>
    <col min="9990" max="10228" width="9.140625" style="2"/>
    <col min="10229" max="10229" width="15.42578125" style="2" bestFit="1" customWidth="1"/>
    <col min="10230" max="10230" width="11.140625" style="2" bestFit="1" customWidth="1"/>
    <col min="10231" max="10231" width="14.5703125" style="2" bestFit="1" customWidth="1"/>
    <col min="10232" max="10232" width="17.42578125" style="2" bestFit="1" customWidth="1"/>
    <col min="10233" max="10233" width="17.5703125" style="2" bestFit="1" customWidth="1"/>
    <col min="10234" max="10234" width="14.7109375" style="2" bestFit="1" customWidth="1"/>
    <col min="10235" max="10235" width="14.42578125" style="2" bestFit="1" customWidth="1"/>
    <col min="10236" max="10236" width="12.140625" style="2" bestFit="1" customWidth="1"/>
    <col min="10237" max="10237" width="12.42578125" style="2" bestFit="1" customWidth="1"/>
    <col min="10238" max="10239" width="13.85546875" style="2" bestFit="1" customWidth="1"/>
    <col min="10240" max="10240" width="14.85546875" style="2" bestFit="1" customWidth="1"/>
    <col min="10241" max="10241" width="12.140625" style="2" bestFit="1" customWidth="1"/>
    <col min="10242" max="10242" width="12.42578125" style="2" bestFit="1" customWidth="1"/>
    <col min="10243" max="10244" width="13.85546875" style="2" bestFit="1" customWidth="1"/>
    <col min="10245" max="10245" width="14.85546875" style="2" bestFit="1" customWidth="1"/>
    <col min="10246" max="10484" width="9.140625" style="2"/>
    <col min="10485" max="10485" width="15.42578125" style="2" bestFit="1" customWidth="1"/>
    <col min="10486" max="10486" width="11.140625" style="2" bestFit="1" customWidth="1"/>
    <col min="10487" max="10487" width="14.5703125" style="2" bestFit="1" customWidth="1"/>
    <col min="10488" max="10488" width="17.42578125" style="2" bestFit="1" customWidth="1"/>
    <col min="10489" max="10489" width="17.5703125" style="2" bestFit="1" customWidth="1"/>
    <col min="10490" max="10490" width="14.7109375" style="2" bestFit="1" customWidth="1"/>
    <col min="10491" max="10491" width="14.42578125" style="2" bestFit="1" customWidth="1"/>
    <col min="10492" max="10492" width="12.140625" style="2" bestFit="1" customWidth="1"/>
    <col min="10493" max="10493" width="12.42578125" style="2" bestFit="1" customWidth="1"/>
    <col min="10494" max="10495" width="13.85546875" style="2" bestFit="1" customWidth="1"/>
    <col min="10496" max="10496" width="14.85546875" style="2" bestFit="1" customWidth="1"/>
    <col min="10497" max="10497" width="12.140625" style="2" bestFit="1" customWidth="1"/>
    <col min="10498" max="10498" width="12.42578125" style="2" bestFit="1" customWidth="1"/>
    <col min="10499" max="10500" width="13.85546875" style="2" bestFit="1" customWidth="1"/>
    <col min="10501" max="10501" width="14.85546875" style="2" bestFit="1" customWidth="1"/>
    <col min="10502" max="10740" width="9.140625" style="2"/>
    <col min="10741" max="10741" width="15.42578125" style="2" bestFit="1" customWidth="1"/>
    <col min="10742" max="10742" width="11.140625" style="2" bestFit="1" customWidth="1"/>
    <col min="10743" max="10743" width="14.5703125" style="2" bestFit="1" customWidth="1"/>
    <col min="10744" max="10744" width="17.42578125" style="2" bestFit="1" customWidth="1"/>
    <col min="10745" max="10745" width="17.5703125" style="2" bestFit="1" customWidth="1"/>
    <col min="10746" max="10746" width="14.7109375" style="2" bestFit="1" customWidth="1"/>
    <col min="10747" max="10747" width="14.42578125" style="2" bestFit="1" customWidth="1"/>
    <col min="10748" max="10748" width="12.140625" style="2" bestFit="1" customWidth="1"/>
    <col min="10749" max="10749" width="12.42578125" style="2" bestFit="1" customWidth="1"/>
    <col min="10750" max="10751" width="13.85546875" style="2" bestFit="1" customWidth="1"/>
    <col min="10752" max="10752" width="14.85546875" style="2" bestFit="1" customWidth="1"/>
    <col min="10753" max="10753" width="12.140625" style="2" bestFit="1" customWidth="1"/>
    <col min="10754" max="10754" width="12.42578125" style="2" bestFit="1" customWidth="1"/>
    <col min="10755" max="10756" width="13.85546875" style="2" bestFit="1" customWidth="1"/>
    <col min="10757" max="10757" width="14.85546875" style="2" bestFit="1" customWidth="1"/>
    <col min="10758" max="10996" width="9.140625" style="2"/>
    <col min="10997" max="10997" width="15.42578125" style="2" bestFit="1" customWidth="1"/>
    <col min="10998" max="10998" width="11.140625" style="2" bestFit="1" customWidth="1"/>
    <col min="10999" max="10999" width="14.5703125" style="2" bestFit="1" customWidth="1"/>
    <col min="11000" max="11000" width="17.42578125" style="2" bestFit="1" customWidth="1"/>
    <col min="11001" max="11001" width="17.5703125" style="2" bestFit="1" customWidth="1"/>
    <col min="11002" max="11002" width="14.7109375" style="2" bestFit="1" customWidth="1"/>
    <col min="11003" max="11003" width="14.42578125" style="2" bestFit="1" customWidth="1"/>
    <col min="11004" max="11004" width="12.140625" style="2" bestFit="1" customWidth="1"/>
    <col min="11005" max="11005" width="12.42578125" style="2" bestFit="1" customWidth="1"/>
    <col min="11006" max="11007" width="13.85546875" style="2" bestFit="1" customWidth="1"/>
    <col min="11008" max="11008" width="14.85546875" style="2" bestFit="1" customWidth="1"/>
    <col min="11009" max="11009" width="12.140625" style="2" bestFit="1" customWidth="1"/>
    <col min="11010" max="11010" width="12.42578125" style="2" bestFit="1" customWidth="1"/>
    <col min="11011" max="11012" width="13.85546875" style="2" bestFit="1" customWidth="1"/>
    <col min="11013" max="11013" width="14.85546875" style="2" bestFit="1" customWidth="1"/>
    <col min="11014" max="11252" width="9.140625" style="2"/>
    <col min="11253" max="11253" width="15.42578125" style="2" bestFit="1" customWidth="1"/>
    <col min="11254" max="11254" width="11.140625" style="2" bestFit="1" customWidth="1"/>
    <col min="11255" max="11255" width="14.5703125" style="2" bestFit="1" customWidth="1"/>
    <col min="11256" max="11256" width="17.42578125" style="2" bestFit="1" customWidth="1"/>
    <col min="11257" max="11257" width="17.5703125" style="2" bestFit="1" customWidth="1"/>
    <col min="11258" max="11258" width="14.7109375" style="2" bestFit="1" customWidth="1"/>
    <col min="11259" max="11259" width="14.42578125" style="2" bestFit="1" customWidth="1"/>
    <col min="11260" max="11260" width="12.140625" style="2" bestFit="1" customWidth="1"/>
    <col min="11261" max="11261" width="12.42578125" style="2" bestFit="1" customWidth="1"/>
    <col min="11262" max="11263" width="13.85546875" style="2" bestFit="1" customWidth="1"/>
    <col min="11264" max="11264" width="14.85546875" style="2" bestFit="1" customWidth="1"/>
    <col min="11265" max="11265" width="12.140625" style="2" bestFit="1" customWidth="1"/>
    <col min="11266" max="11266" width="12.42578125" style="2" bestFit="1" customWidth="1"/>
    <col min="11267" max="11268" width="13.85546875" style="2" bestFit="1" customWidth="1"/>
    <col min="11269" max="11269" width="14.85546875" style="2" bestFit="1" customWidth="1"/>
    <col min="11270" max="11508" width="9.140625" style="2"/>
    <col min="11509" max="11509" width="15.42578125" style="2" bestFit="1" customWidth="1"/>
    <col min="11510" max="11510" width="11.140625" style="2" bestFit="1" customWidth="1"/>
    <col min="11511" max="11511" width="14.5703125" style="2" bestFit="1" customWidth="1"/>
    <col min="11512" max="11512" width="17.42578125" style="2" bestFit="1" customWidth="1"/>
    <col min="11513" max="11513" width="17.5703125" style="2" bestFit="1" customWidth="1"/>
    <col min="11514" max="11514" width="14.7109375" style="2" bestFit="1" customWidth="1"/>
    <col min="11515" max="11515" width="14.42578125" style="2" bestFit="1" customWidth="1"/>
    <col min="11516" max="11516" width="12.140625" style="2" bestFit="1" customWidth="1"/>
    <col min="11517" max="11517" width="12.42578125" style="2" bestFit="1" customWidth="1"/>
    <col min="11518" max="11519" width="13.85546875" style="2" bestFit="1" customWidth="1"/>
    <col min="11520" max="11520" width="14.85546875" style="2" bestFit="1" customWidth="1"/>
    <col min="11521" max="11521" width="12.140625" style="2" bestFit="1" customWidth="1"/>
    <col min="11522" max="11522" width="12.42578125" style="2" bestFit="1" customWidth="1"/>
    <col min="11523" max="11524" width="13.85546875" style="2" bestFit="1" customWidth="1"/>
    <col min="11525" max="11525" width="14.85546875" style="2" bestFit="1" customWidth="1"/>
    <col min="11526" max="11764" width="9.140625" style="2"/>
    <col min="11765" max="11765" width="15.42578125" style="2" bestFit="1" customWidth="1"/>
    <col min="11766" max="11766" width="11.140625" style="2" bestFit="1" customWidth="1"/>
    <col min="11767" max="11767" width="14.5703125" style="2" bestFit="1" customWidth="1"/>
    <col min="11768" max="11768" width="17.42578125" style="2" bestFit="1" customWidth="1"/>
    <col min="11769" max="11769" width="17.5703125" style="2" bestFit="1" customWidth="1"/>
    <col min="11770" max="11770" width="14.7109375" style="2" bestFit="1" customWidth="1"/>
    <col min="11771" max="11771" width="14.42578125" style="2" bestFit="1" customWidth="1"/>
    <col min="11772" max="11772" width="12.140625" style="2" bestFit="1" customWidth="1"/>
    <col min="11773" max="11773" width="12.42578125" style="2" bestFit="1" customWidth="1"/>
    <col min="11774" max="11775" width="13.85546875" style="2" bestFit="1" customWidth="1"/>
    <col min="11776" max="11776" width="14.85546875" style="2" bestFit="1" customWidth="1"/>
    <col min="11777" max="11777" width="12.140625" style="2" bestFit="1" customWidth="1"/>
    <col min="11778" max="11778" width="12.42578125" style="2" bestFit="1" customWidth="1"/>
    <col min="11779" max="11780" width="13.85546875" style="2" bestFit="1" customWidth="1"/>
    <col min="11781" max="11781" width="14.85546875" style="2" bestFit="1" customWidth="1"/>
    <col min="11782" max="12020" width="9.140625" style="2"/>
    <col min="12021" max="12021" width="15.42578125" style="2" bestFit="1" customWidth="1"/>
    <col min="12022" max="12022" width="11.140625" style="2" bestFit="1" customWidth="1"/>
    <col min="12023" max="12023" width="14.5703125" style="2" bestFit="1" customWidth="1"/>
    <col min="12024" max="12024" width="17.42578125" style="2" bestFit="1" customWidth="1"/>
    <col min="12025" max="12025" width="17.5703125" style="2" bestFit="1" customWidth="1"/>
    <col min="12026" max="12026" width="14.7109375" style="2" bestFit="1" customWidth="1"/>
    <col min="12027" max="12027" width="14.42578125" style="2" bestFit="1" customWidth="1"/>
    <col min="12028" max="12028" width="12.140625" style="2" bestFit="1" customWidth="1"/>
    <col min="12029" max="12029" width="12.42578125" style="2" bestFit="1" customWidth="1"/>
    <col min="12030" max="12031" width="13.85546875" style="2" bestFit="1" customWidth="1"/>
    <col min="12032" max="12032" width="14.85546875" style="2" bestFit="1" customWidth="1"/>
    <col min="12033" max="12033" width="12.140625" style="2" bestFit="1" customWidth="1"/>
    <col min="12034" max="12034" width="12.42578125" style="2" bestFit="1" customWidth="1"/>
    <col min="12035" max="12036" width="13.85546875" style="2" bestFit="1" customWidth="1"/>
    <col min="12037" max="12037" width="14.85546875" style="2" bestFit="1" customWidth="1"/>
    <col min="12038" max="12276" width="9.140625" style="2"/>
    <col min="12277" max="12277" width="15.42578125" style="2" bestFit="1" customWidth="1"/>
    <col min="12278" max="12278" width="11.140625" style="2" bestFit="1" customWidth="1"/>
    <col min="12279" max="12279" width="14.5703125" style="2" bestFit="1" customWidth="1"/>
    <col min="12280" max="12280" width="17.42578125" style="2" bestFit="1" customWidth="1"/>
    <col min="12281" max="12281" width="17.5703125" style="2" bestFit="1" customWidth="1"/>
    <col min="12282" max="12282" width="14.7109375" style="2" bestFit="1" customWidth="1"/>
    <col min="12283" max="12283" width="14.42578125" style="2" bestFit="1" customWidth="1"/>
    <col min="12284" max="12284" width="12.140625" style="2" bestFit="1" customWidth="1"/>
    <col min="12285" max="12285" width="12.42578125" style="2" bestFit="1" customWidth="1"/>
    <col min="12286" max="12287" width="13.85546875" style="2" bestFit="1" customWidth="1"/>
    <col min="12288" max="12288" width="14.85546875" style="2" bestFit="1" customWidth="1"/>
    <col min="12289" max="12289" width="12.140625" style="2" bestFit="1" customWidth="1"/>
    <col min="12290" max="12290" width="12.42578125" style="2" bestFit="1" customWidth="1"/>
    <col min="12291" max="12292" width="13.85546875" style="2" bestFit="1" customWidth="1"/>
    <col min="12293" max="12293" width="14.85546875" style="2" bestFit="1" customWidth="1"/>
    <col min="12294" max="12532" width="9.140625" style="2"/>
    <col min="12533" max="12533" width="15.42578125" style="2" bestFit="1" customWidth="1"/>
    <col min="12534" max="12534" width="11.140625" style="2" bestFit="1" customWidth="1"/>
    <col min="12535" max="12535" width="14.5703125" style="2" bestFit="1" customWidth="1"/>
    <col min="12536" max="12536" width="17.42578125" style="2" bestFit="1" customWidth="1"/>
    <col min="12537" max="12537" width="17.5703125" style="2" bestFit="1" customWidth="1"/>
    <col min="12538" max="12538" width="14.7109375" style="2" bestFit="1" customWidth="1"/>
    <col min="12539" max="12539" width="14.42578125" style="2" bestFit="1" customWidth="1"/>
    <col min="12540" max="12540" width="12.140625" style="2" bestFit="1" customWidth="1"/>
    <col min="12541" max="12541" width="12.42578125" style="2" bestFit="1" customWidth="1"/>
    <col min="12542" max="12543" width="13.85546875" style="2" bestFit="1" customWidth="1"/>
    <col min="12544" max="12544" width="14.85546875" style="2" bestFit="1" customWidth="1"/>
    <col min="12545" max="12545" width="12.140625" style="2" bestFit="1" customWidth="1"/>
    <col min="12546" max="12546" width="12.42578125" style="2" bestFit="1" customWidth="1"/>
    <col min="12547" max="12548" width="13.85546875" style="2" bestFit="1" customWidth="1"/>
    <col min="12549" max="12549" width="14.85546875" style="2" bestFit="1" customWidth="1"/>
    <col min="12550" max="12788" width="9.140625" style="2"/>
    <col min="12789" max="12789" width="15.42578125" style="2" bestFit="1" customWidth="1"/>
    <col min="12790" max="12790" width="11.140625" style="2" bestFit="1" customWidth="1"/>
    <col min="12791" max="12791" width="14.5703125" style="2" bestFit="1" customWidth="1"/>
    <col min="12792" max="12792" width="17.42578125" style="2" bestFit="1" customWidth="1"/>
    <col min="12793" max="12793" width="17.5703125" style="2" bestFit="1" customWidth="1"/>
    <col min="12794" max="12794" width="14.7109375" style="2" bestFit="1" customWidth="1"/>
    <col min="12795" max="12795" width="14.42578125" style="2" bestFit="1" customWidth="1"/>
    <col min="12796" max="12796" width="12.140625" style="2" bestFit="1" customWidth="1"/>
    <col min="12797" max="12797" width="12.42578125" style="2" bestFit="1" customWidth="1"/>
    <col min="12798" max="12799" width="13.85546875" style="2" bestFit="1" customWidth="1"/>
    <col min="12800" max="12800" width="14.85546875" style="2" bestFit="1" customWidth="1"/>
    <col min="12801" max="12801" width="12.140625" style="2" bestFit="1" customWidth="1"/>
    <col min="12802" max="12802" width="12.42578125" style="2" bestFit="1" customWidth="1"/>
    <col min="12803" max="12804" width="13.85546875" style="2" bestFit="1" customWidth="1"/>
    <col min="12805" max="12805" width="14.85546875" style="2" bestFit="1" customWidth="1"/>
    <col min="12806" max="13044" width="9.140625" style="2"/>
    <col min="13045" max="13045" width="15.42578125" style="2" bestFit="1" customWidth="1"/>
    <col min="13046" max="13046" width="11.140625" style="2" bestFit="1" customWidth="1"/>
    <col min="13047" max="13047" width="14.5703125" style="2" bestFit="1" customWidth="1"/>
    <col min="13048" max="13048" width="17.42578125" style="2" bestFit="1" customWidth="1"/>
    <col min="13049" max="13049" width="17.5703125" style="2" bestFit="1" customWidth="1"/>
    <col min="13050" max="13050" width="14.7109375" style="2" bestFit="1" customWidth="1"/>
    <col min="13051" max="13051" width="14.42578125" style="2" bestFit="1" customWidth="1"/>
    <col min="13052" max="13052" width="12.140625" style="2" bestFit="1" customWidth="1"/>
    <col min="13053" max="13053" width="12.42578125" style="2" bestFit="1" customWidth="1"/>
    <col min="13054" max="13055" width="13.85546875" style="2" bestFit="1" customWidth="1"/>
    <col min="13056" max="13056" width="14.85546875" style="2" bestFit="1" customWidth="1"/>
    <col min="13057" max="13057" width="12.140625" style="2" bestFit="1" customWidth="1"/>
    <col min="13058" max="13058" width="12.42578125" style="2" bestFit="1" customWidth="1"/>
    <col min="13059" max="13060" width="13.85546875" style="2" bestFit="1" customWidth="1"/>
    <col min="13061" max="13061" width="14.85546875" style="2" bestFit="1" customWidth="1"/>
    <col min="13062" max="13300" width="9.140625" style="2"/>
    <col min="13301" max="13301" width="15.42578125" style="2" bestFit="1" customWidth="1"/>
    <col min="13302" max="13302" width="11.140625" style="2" bestFit="1" customWidth="1"/>
    <col min="13303" max="13303" width="14.5703125" style="2" bestFit="1" customWidth="1"/>
    <col min="13304" max="13304" width="17.42578125" style="2" bestFit="1" customWidth="1"/>
    <col min="13305" max="13305" width="17.5703125" style="2" bestFit="1" customWidth="1"/>
    <col min="13306" max="13306" width="14.7109375" style="2" bestFit="1" customWidth="1"/>
    <col min="13307" max="13307" width="14.42578125" style="2" bestFit="1" customWidth="1"/>
    <col min="13308" max="13308" width="12.140625" style="2" bestFit="1" customWidth="1"/>
    <col min="13309" max="13309" width="12.42578125" style="2" bestFit="1" customWidth="1"/>
    <col min="13310" max="13311" width="13.85546875" style="2" bestFit="1" customWidth="1"/>
    <col min="13312" max="13312" width="14.85546875" style="2" bestFit="1" customWidth="1"/>
    <col min="13313" max="13313" width="12.140625" style="2" bestFit="1" customWidth="1"/>
    <col min="13314" max="13314" width="12.42578125" style="2" bestFit="1" customWidth="1"/>
    <col min="13315" max="13316" width="13.85546875" style="2" bestFit="1" customWidth="1"/>
    <col min="13317" max="13317" width="14.85546875" style="2" bestFit="1" customWidth="1"/>
    <col min="13318" max="13556" width="9.140625" style="2"/>
    <col min="13557" max="13557" width="15.42578125" style="2" bestFit="1" customWidth="1"/>
    <col min="13558" max="13558" width="11.140625" style="2" bestFit="1" customWidth="1"/>
    <col min="13559" max="13559" width="14.5703125" style="2" bestFit="1" customWidth="1"/>
    <col min="13560" max="13560" width="17.42578125" style="2" bestFit="1" customWidth="1"/>
    <col min="13561" max="13561" width="17.5703125" style="2" bestFit="1" customWidth="1"/>
    <col min="13562" max="13562" width="14.7109375" style="2" bestFit="1" customWidth="1"/>
    <col min="13563" max="13563" width="14.42578125" style="2" bestFit="1" customWidth="1"/>
    <col min="13564" max="13564" width="12.140625" style="2" bestFit="1" customWidth="1"/>
    <col min="13565" max="13565" width="12.42578125" style="2" bestFit="1" customWidth="1"/>
    <col min="13566" max="13567" width="13.85546875" style="2" bestFit="1" customWidth="1"/>
    <col min="13568" max="13568" width="14.85546875" style="2" bestFit="1" customWidth="1"/>
    <col min="13569" max="13569" width="12.140625" style="2" bestFit="1" customWidth="1"/>
    <col min="13570" max="13570" width="12.42578125" style="2" bestFit="1" customWidth="1"/>
    <col min="13571" max="13572" width="13.85546875" style="2" bestFit="1" customWidth="1"/>
    <col min="13573" max="13573" width="14.85546875" style="2" bestFit="1" customWidth="1"/>
    <col min="13574" max="13812" width="9.140625" style="2"/>
    <col min="13813" max="13813" width="15.42578125" style="2" bestFit="1" customWidth="1"/>
    <col min="13814" max="13814" width="11.140625" style="2" bestFit="1" customWidth="1"/>
    <col min="13815" max="13815" width="14.5703125" style="2" bestFit="1" customWidth="1"/>
    <col min="13816" max="13816" width="17.42578125" style="2" bestFit="1" customWidth="1"/>
    <col min="13817" max="13817" width="17.5703125" style="2" bestFit="1" customWidth="1"/>
    <col min="13818" max="13818" width="14.7109375" style="2" bestFit="1" customWidth="1"/>
    <col min="13819" max="13819" width="14.42578125" style="2" bestFit="1" customWidth="1"/>
    <col min="13820" max="13820" width="12.140625" style="2" bestFit="1" customWidth="1"/>
    <col min="13821" max="13821" width="12.42578125" style="2" bestFit="1" customWidth="1"/>
    <col min="13822" max="13823" width="13.85546875" style="2" bestFit="1" customWidth="1"/>
    <col min="13824" max="13824" width="14.85546875" style="2" bestFit="1" customWidth="1"/>
    <col min="13825" max="13825" width="12.140625" style="2" bestFit="1" customWidth="1"/>
    <col min="13826" max="13826" width="12.42578125" style="2" bestFit="1" customWidth="1"/>
    <col min="13827" max="13828" width="13.85546875" style="2" bestFit="1" customWidth="1"/>
    <col min="13829" max="13829" width="14.85546875" style="2" bestFit="1" customWidth="1"/>
    <col min="13830" max="14068" width="9.140625" style="2"/>
    <col min="14069" max="14069" width="15.42578125" style="2" bestFit="1" customWidth="1"/>
    <col min="14070" max="14070" width="11.140625" style="2" bestFit="1" customWidth="1"/>
    <col min="14071" max="14071" width="14.5703125" style="2" bestFit="1" customWidth="1"/>
    <col min="14072" max="14072" width="17.42578125" style="2" bestFit="1" customWidth="1"/>
    <col min="14073" max="14073" width="17.5703125" style="2" bestFit="1" customWidth="1"/>
    <col min="14074" max="14074" width="14.7109375" style="2" bestFit="1" customWidth="1"/>
    <col min="14075" max="14075" width="14.42578125" style="2" bestFit="1" customWidth="1"/>
    <col min="14076" max="14076" width="12.140625" style="2" bestFit="1" customWidth="1"/>
    <col min="14077" max="14077" width="12.42578125" style="2" bestFit="1" customWidth="1"/>
    <col min="14078" max="14079" width="13.85546875" style="2" bestFit="1" customWidth="1"/>
    <col min="14080" max="14080" width="14.85546875" style="2" bestFit="1" customWidth="1"/>
    <col min="14081" max="14081" width="12.140625" style="2" bestFit="1" customWidth="1"/>
    <col min="14082" max="14082" width="12.42578125" style="2" bestFit="1" customWidth="1"/>
    <col min="14083" max="14084" width="13.85546875" style="2" bestFit="1" customWidth="1"/>
    <col min="14085" max="14085" width="14.85546875" style="2" bestFit="1" customWidth="1"/>
    <col min="14086" max="14324" width="9.140625" style="2"/>
    <col min="14325" max="14325" width="15.42578125" style="2" bestFit="1" customWidth="1"/>
    <col min="14326" max="14326" width="11.140625" style="2" bestFit="1" customWidth="1"/>
    <col min="14327" max="14327" width="14.5703125" style="2" bestFit="1" customWidth="1"/>
    <col min="14328" max="14328" width="17.42578125" style="2" bestFit="1" customWidth="1"/>
    <col min="14329" max="14329" width="17.5703125" style="2" bestFit="1" customWidth="1"/>
    <col min="14330" max="14330" width="14.7109375" style="2" bestFit="1" customWidth="1"/>
    <col min="14331" max="14331" width="14.42578125" style="2" bestFit="1" customWidth="1"/>
    <col min="14332" max="14332" width="12.140625" style="2" bestFit="1" customWidth="1"/>
    <col min="14333" max="14333" width="12.42578125" style="2" bestFit="1" customWidth="1"/>
    <col min="14334" max="14335" width="13.85546875" style="2" bestFit="1" customWidth="1"/>
    <col min="14336" max="14336" width="14.85546875" style="2" bestFit="1" customWidth="1"/>
    <col min="14337" max="14337" width="12.140625" style="2" bestFit="1" customWidth="1"/>
    <col min="14338" max="14338" width="12.42578125" style="2" bestFit="1" customWidth="1"/>
    <col min="14339" max="14340" width="13.85546875" style="2" bestFit="1" customWidth="1"/>
    <col min="14341" max="14341" width="14.85546875" style="2" bestFit="1" customWidth="1"/>
    <col min="14342" max="14580" width="9.140625" style="2"/>
    <col min="14581" max="14581" width="15.42578125" style="2" bestFit="1" customWidth="1"/>
    <col min="14582" max="14582" width="11.140625" style="2" bestFit="1" customWidth="1"/>
    <col min="14583" max="14583" width="14.5703125" style="2" bestFit="1" customWidth="1"/>
    <col min="14584" max="14584" width="17.42578125" style="2" bestFit="1" customWidth="1"/>
    <col min="14585" max="14585" width="17.5703125" style="2" bestFit="1" customWidth="1"/>
    <col min="14586" max="14586" width="14.7109375" style="2" bestFit="1" customWidth="1"/>
    <col min="14587" max="14587" width="14.42578125" style="2" bestFit="1" customWidth="1"/>
    <col min="14588" max="14588" width="12.140625" style="2" bestFit="1" customWidth="1"/>
    <col min="14589" max="14589" width="12.42578125" style="2" bestFit="1" customWidth="1"/>
    <col min="14590" max="14591" width="13.85546875" style="2" bestFit="1" customWidth="1"/>
    <col min="14592" max="14592" width="14.85546875" style="2" bestFit="1" customWidth="1"/>
    <col min="14593" max="14593" width="12.140625" style="2" bestFit="1" customWidth="1"/>
    <col min="14594" max="14594" width="12.42578125" style="2" bestFit="1" customWidth="1"/>
    <col min="14595" max="14596" width="13.85546875" style="2" bestFit="1" customWidth="1"/>
    <col min="14597" max="14597" width="14.85546875" style="2" bestFit="1" customWidth="1"/>
    <col min="14598" max="14836" width="9.140625" style="2"/>
    <col min="14837" max="14837" width="15.42578125" style="2" bestFit="1" customWidth="1"/>
    <col min="14838" max="14838" width="11.140625" style="2" bestFit="1" customWidth="1"/>
    <col min="14839" max="14839" width="14.5703125" style="2" bestFit="1" customWidth="1"/>
    <col min="14840" max="14840" width="17.42578125" style="2" bestFit="1" customWidth="1"/>
    <col min="14841" max="14841" width="17.5703125" style="2" bestFit="1" customWidth="1"/>
    <col min="14842" max="14842" width="14.7109375" style="2" bestFit="1" customWidth="1"/>
    <col min="14843" max="14843" width="14.42578125" style="2" bestFit="1" customWidth="1"/>
    <col min="14844" max="14844" width="12.140625" style="2" bestFit="1" customWidth="1"/>
    <col min="14845" max="14845" width="12.42578125" style="2" bestFit="1" customWidth="1"/>
    <col min="14846" max="14847" width="13.85546875" style="2" bestFit="1" customWidth="1"/>
    <col min="14848" max="14848" width="14.85546875" style="2" bestFit="1" customWidth="1"/>
    <col min="14849" max="14849" width="12.140625" style="2" bestFit="1" customWidth="1"/>
    <col min="14850" max="14850" width="12.42578125" style="2" bestFit="1" customWidth="1"/>
    <col min="14851" max="14852" width="13.85546875" style="2" bestFit="1" customWidth="1"/>
    <col min="14853" max="14853" width="14.85546875" style="2" bestFit="1" customWidth="1"/>
    <col min="14854" max="15092" width="9.140625" style="2"/>
    <col min="15093" max="15093" width="15.42578125" style="2" bestFit="1" customWidth="1"/>
    <col min="15094" max="15094" width="11.140625" style="2" bestFit="1" customWidth="1"/>
    <col min="15095" max="15095" width="14.5703125" style="2" bestFit="1" customWidth="1"/>
    <col min="15096" max="15096" width="17.42578125" style="2" bestFit="1" customWidth="1"/>
    <col min="15097" max="15097" width="17.5703125" style="2" bestFit="1" customWidth="1"/>
    <col min="15098" max="15098" width="14.7109375" style="2" bestFit="1" customWidth="1"/>
    <col min="15099" max="15099" width="14.42578125" style="2" bestFit="1" customWidth="1"/>
    <col min="15100" max="15100" width="12.140625" style="2" bestFit="1" customWidth="1"/>
    <col min="15101" max="15101" width="12.42578125" style="2" bestFit="1" customWidth="1"/>
    <col min="15102" max="15103" width="13.85546875" style="2" bestFit="1" customWidth="1"/>
    <col min="15104" max="15104" width="14.85546875" style="2" bestFit="1" customWidth="1"/>
    <col min="15105" max="15105" width="12.140625" style="2" bestFit="1" customWidth="1"/>
    <col min="15106" max="15106" width="12.42578125" style="2" bestFit="1" customWidth="1"/>
    <col min="15107" max="15108" width="13.85546875" style="2" bestFit="1" customWidth="1"/>
    <col min="15109" max="15109" width="14.85546875" style="2" bestFit="1" customWidth="1"/>
    <col min="15110" max="15348" width="9.140625" style="2"/>
    <col min="15349" max="15349" width="15.42578125" style="2" bestFit="1" customWidth="1"/>
    <col min="15350" max="15350" width="11.140625" style="2" bestFit="1" customWidth="1"/>
    <col min="15351" max="15351" width="14.5703125" style="2" bestFit="1" customWidth="1"/>
    <col min="15352" max="15352" width="17.42578125" style="2" bestFit="1" customWidth="1"/>
    <col min="15353" max="15353" width="17.5703125" style="2" bestFit="1" customWidth="1"/>
    <col min="15354" max="15354" width="14.7109375" style="2" bestFit="1" customWidth="1"/>
    <col min="15355" max="15355" width="14.42578125" style="2" bestFit="1" customWidth="1"/>
    <col min="15356" max="15356" width="12.140625" style="2" bestFit="1" customWidth="1"/>
    <col min="15357" max="15357" width="12.42578125" style="2" bestFit="1" customWidth="1"/>
    <col min="15358" max="15359" width="13.85546875" style="2" bestFit="1" customWidth="1"/>
    <col min="15360" max="15360" width="14.85546875" style="2" bestFit="1" customWidth="1"/>
    <col min="15361" max="15361" width="12.140625" style="2" bestFit="1" customWidth="1"/>
    <col min="15362" max="15362" width="12.42578125" style="2" bestFit="1" customWidth="1"/>
    <col min="15363" max="15364" width="13.85546875" style="2" bestFit="1" customWidth="1"/>
    <col min="15365" max="15365" width="14.85546875" style="2" bestFit="1" customWidth="1"/>
    <col min="15366" max="15604" width="9.140625" style="2"/>
    <col min="15605" max="15605" width="15.42578125" style="2" bestFit="1" customWidth="1"/>
    <col min="15606" max="15606" width="11.140625" style="2" bestFit="1" customWidth="1"/>
    <col min="15607" max="15607" width="14.5703125" style="2" bestFit="1" customWidth="1"/>
    <col min="15608" max="15608" width="17.42578125" style="2" bestFit="1" customWidth="1"/>
    <col min="15609" max="15609" width="17.5703125" style="2" bestFit="1" customWidth="1"/>
    <col min="15610" max="15610" width="14.7109375" style="2" bestFit="1" customWidth="1"/>
    <col min="15611" max="15611" width="14.42578125" style="2" bestFit="1" customWidth="1"/>
    <col min="15612" max="15612" width="12.140625" style="2" bestFit="1" customWidth="1"/>
    <col min="15613" max="15613" width="12.42578125" style="2" bestFit="1" customWidth="1"/>
    <col min="15614" max="15615" width="13.85546875" style="2" bestFit="1" customWidth="1"/>
    <col min="15616" max="15616" width="14.85546875" style="2" bestFit="1" customWidth="1"/>
    <col min="15617" max="15617" width="12.140625" style="2" bestFit="1" customWidth="1"/>
    <col min="15618" max="15618" width="12.42578125" style="2" bestFit="1" customWidth="1"/>
    <col min="15619" max="15620" width="13.85546875" style="2" bestFit="1" customWidth="1"/>
    <col min="15621" max="15621" width="14.85546875" style="2" bestFit="1" customWidth="1"/>
    <col min="15622" max="15860" width="9.140625" style="2"/>
    <col min="15861" max="15861" width="15.42578125" style="2" bestFit="1" customWidth="1"/>
    <col min="15862" max="15862" width="11.140625" style="2" bestFit="1" customWidth="1"/>
    <col min="15863" max="15863" width="14.5703125" style="2" bestFit="1" customWidth="1"/>
    <col min="15864" max="15864" width="17.42578125" style="2" bestFit="1" customWidth="1"/>
    <col min="15865" max="15865" width="17.5703125" style="2" bestFit="1" customWidth="1"/>
    <col min="15866" max="15866" width="14.7109375" style="2" bestFit="1" customWidth="1"/>
    <col min="15867" max="15867" width="14.42578125" style="2" bestFit="1" customWidth="1"/>
    <col min="15868" max="15868" width="12.140625" style="2" bestFit="1" customWidth="1"/>
    <col min="15869" max="15869" width="12.42578125" style="2" bestFit="1" customWidth="1"/>
    <col min="15870" max="15871" width="13.85546875" style="2" bestFit="1" customWidth="1"/>
    <col min="15872" max="15872" width="14.85546875" style="2" bestFit="1" customWidth="1"/>
    <col min="15873" max="15873" width="12.140625" style="2" bestFit="1" customWidth="1"/>
    <col min="15874" max="15874" width="12.42578125" style="2" bestFit="1" customWidth="1"/>
    <col min="15875" max="15876" width="13.85546875" style="2" bestFit="1" customWidth="1"/>
    <col min="15877" max="15877" width="14.85546875" style="2" bestFit="1" customWidth="1"/>
    <col min="15878" max="16116" width="9.140625" style="2"/>
    <col min="16117" max="16117" width="15.42578125" style="2" bestFit="1" customWidth="1"/>
    <col min="16118" max="16118" width="11.140625" style="2" bestFit="1" customWidth="1"/>
    <col min="16119" max="16119" width="14.5703125" style="2" bestFit="1" customWidth="1"/>
    <col min="16120" max="16120" width="17.42578125" style="2" bestFit="1" customWidth="1"/>
    <col min="16121" max="16121" width="17.5703125" style="2" bestFit="1" customWidth="1"/>
    <col min="16122" max="16122" width="14.7109375" style="2" bestFit="1" customWidth="1"/>
    <col min="16123" max="16123" width="14.42578125" style="2" bestFit="1" customWidth="1"/>
    <col min="16124" max="16124" width="12.140625" style="2" bestFit="1" customWidth="1"/>
    <col min="16125" max="16125" width="12.42578125" style="2" bestFit="1" customWidth="1"/>
    <col min="16126" max="16127" width="13.85546875" style="2" bestFit="1" customWidth="1"/>
    <col min="16128" max="16128" width="14.85546875" style="2" bestFit="1" customWidth="1"/>
    <col min="16129" max="16129" width="12.140625" style="2" bestFit="1" customWidth="1"/>
    <col min="16130" max="16130" width="12.42578125" style="2" bestFit="1" customWidth="1"/>
    <col min="16131" max="16132" width="13.85546875" style="2" bestFit="1" customWidth="1"/>
    <col min="16133" max="16133" width="14.85546875" style="2" bestFit="1" customWidth="1"/>
    <col min="16134" max="16384" width="9.140625" style="2"/>
  </cols>
  <sheetData>
    <row r="1" spans="1:8">
      <c r="A1" s="46" t="s">
        <v>438</v>
      </c>
      <c r="B1" s="47" t="s">
        <v>439</v>
      </c>
      <c r="C1" s="48" t="s">
        <v>319</v>
      </c>
      <c r="D1" s="48" t="s">
        <v>320</v>
      </c>
      <c r="E1" s="48" t="s">
        <v>321</v>
      </c>
      <c r="F1" s="48" t="s">
        <v>322</v>
      </c>
      <c r="G1" s="48" t="s">
        <v>324</v>
      </c>
      <c r="H1" s="48" t="s">
        <v>323</v>
      </c>
    </row>
    <row r="2" spans="1:8">
      <c r="A2" s="48" t="s">
        <v>5</v>
      </c>
      <c r="B2" s="48"/>
      <c r="C2" s="50">
        <f>IFERROR((st_DL/(k_decay_iw_state*Rad_Spec!X2*st_IFD_iw*st_EF_iw*st_ED_iw))*Rad_Spec!BF2,".")</f>
        <v>1618.7545023164657</v>
      </c>
      <c r="D2" s="50">
        <f>IFERROR((st_DL/(k_decay_iw_state*Rad_Spec!AN2*st_IRA_iw*(1/s_PEFm_pp_state)*st_SLF*st_ET_iw*st_EF_iw*st_ED_iw))*Rad_Spec!BF2,".")</f>
        <v>4.9257996552968795</v>
      </c>
      <c r="E2" s="50">
        <f>IFERROR((st_DL/(k_decay_iw_state*Rad_Spec!AN2*st_IRA_iw*(1/s_PEF)*st_SLF*st_ET_iw*st_EF_iw*st_ED_iw))*Rad_Spec!BF2,".")</f>
        <v>455.18605603585712</v>
      </c>
      <c r="F2" s="50">
        <f>IFERROR((st_DL/(k_decay_iw_state*Rad_Spec!AY2*st_GSF_i*st_Fam*st_Foffset*acf!H2*st_ET_iw*(1/24)*st_EF_iw*(1/365)*st_ED_iw))*Rad_Spec!BF2,".")</f>
        <v>54397.544746257438</v>
      </c>
      <c r="G2" s="50">
        <f>(IF(AND(C2&lt;&gt;".",E2&lt;&gt;".",F2&lt;&gt;"."),1/((1/C2)+(1/E2)+(1/F2)),IF(AND(C2&lt;&gt;".",E2&lt;&gt;".",F2="."), 1/((1/C2)+(1/E2)),IF(AND(C2&lt;&gt;".",E2=".",F2&lt;&gt;"."),1/((1/C2)+(1/F2)),IF(AND(C2=".",E2&lt;&gt;".",F2&lt;&gt;"."),1/((1/E2)+(1/F2)),IF(AND(C2&lt;&gt;".",E2=".",F2="."),1/(1/C2),IF(AND(C2=".",E2&lt;&gt;".",F2="."),1/(1/E2),IF(AND(C2=".",E2=".",F2&lt;&gt;"."),1/(1/F2),IF(AND(C2=".",E2=".",F2="."),".")))))))))</f>
        <v>352.97698065535877</v>
      </c>
      <c r="H2" s="50">
        <f>(IF(AND(C2&lt;&gt;".",D2&lt;&gt;".",F2&lt;&gt;"."),1/((1/C2)+(1/D2)+(1/F2)),IF(AND(C2&lt;&gt;".",D2&lt;&gt;".",F2="."), 1/((1/C2)+(1/D2)),IF(AND(C2&lt;&gt;".",D2=".",F2&lt;&gt;"."),1/((1/C2)+(1/F2)),IF(AND(C2=".",D2&lt;&gt;".",F2&lt;&gt;"."),1/((1/D2)+(1/F2)),IF(AND(C2&lt;&gt;".",D2=".",F2="."),1/(1/C2),IF(AND(C2=".",D2&lt;&gt;".",F2="."),1/(1/D2),IF(AND(C2=".",D2=".",F2&lt;&gt;"."),1/(1/F2),IF(AND(C2=".",D2=".",F2="."),".")))))))))</f>
        <v>4.9104128351888914</v>
      </c>
    </row>
    <row r="3" spans="1:8">
      <c r="A3" s="51" t="s">
        <v>6</v>
      </c>
      <c r="B3" s="48" t="s">
        <v>7</v>
      </c>
      <c r="C3" s="50">
        <f>IFERROR((st_DL/(k_decay_iw_state*Rad_Spec!V3*st_IFD_iw*st_EF_iw))*Rad_Spec!BF3,".")</f>
        <v>27.008597357150233</v>
      </c>
      <c r="D3" s="50">
        <f>IFERROR((st_DL/(k_decay_iw_state*Rad_Spec!AN3*st_IRA_iw*(1/s_PEFm_pp_state)*st_SLF*st_ET_iw*st_EF_iw))*Rad_Spec!BF3,".")</f>
        <v>1.5414139952718823E-2</v>
      </c>
      <c r="E3" s="50">
        <f>IFERROR((st_DL/(k_decay_iw_state*Rad_Spec!AN3*st_IRA_iw*(1/s_PEF)*st_SLF*st_ET_iw*st_EF_iw))*Rad_Spec!BF3,".")</f>
        <v>1.4243984861864909</v>
      </c>
      <c r="F3" s="50">
        <f>IFERROR((st_DL/(k_decay_iw_state*Rad_Spec!AY3*st_GSF_i*st_Fam*st_Foffset*acf!H3*st_ET_iw*(1/24)*st_EF_iw*(1/365)))*Rad_Spec!BF3,".")</f>
        <v>187964.54435390874</v>
      </c>
      <c r="G3" s="50">
        <f t="shared" ref="G3" si="0">(IF(AND(C3&lt;&gt;".",E3&lt;&gt;".",F3&lt;&gt;"."),1/((1/C3)+(1/E3)+(1/F3)),IF(AND(C3&lt;&gt;".",E3&lt;&gt;".",F3="."), 1/((1/C3)+(1/E3)),IF(AND(C3&lt;&gt;".",E3=".",F3&lt;&gt;"."),1/((1/C3)+(1/F3)),IF(AND(C3=".",E3&lt;&gt;".",F3&lt;&gt;"."),1/((1/E3)+(1/F3)),IF(AND(C3&lt;&gt;".",E3=".",F3="."),1/(1/C3),IF(AND(C3=".",E3&lt;&gt;".",F3="."),1/(1/E3),IF(AND(C3=".",E3=".",F3&lt;&gt;"."),1/(1/F3),IF(AND(C3=".",E3=".",F3="."),".")))))))))</f>
        <v>1.3530311218157483</v>
      </c>
      <c r="H3" s="50">
        <f t="shared" ref="H3" si="1">(IF(AND(C3&lt;&gt;".",D3&lt;&gt;".",F3&lt;&gt;"."),1/((1/C3)+(1/D3)+(1/F3)),IF(AND(C3&lt;&gt;".",D3&lt;&gt;".",F3="."), 1/((1/C3)+(1/D3)),IF(AND(C3&lt;&gt;".",D3=".",F3&lt;&gt;"."),1/((1/C3)+(1/F3)),IF(AND(C3=".",D3&lt;&gt;".",F3&lt;&gt;"."),1/((1/D3)+(1/F3)),IF(AND(C3&lt;&gt;".",D3=".",F3="."),1/(1/C3),IF(AND(C3=".",D3&lt;&gt;".",F3="."),1/(1/D3),IF(AND(C3=".",D3=".",F3&lt;&gt;"."),1/(1/F3),IF(AND(C3=".",D3=".",F3="."),".")))))))))</f>
        <v>1.5405346667860881E-2</v>
      </c>
    </row>
    <row r="4" spans="1:8">
      <c r="A4" s="48" t="s">
        <v>8</v>
      </c>
      <c r="B4" s="48"/>
      <c r="C4" s="50" t="str">
        <f>IFERROR((st_DL/(k_decay_iw_state*Rad_Spec!X4*st_IFD_iw*st_EF_iw*st_ED_iw))*Rad_Spec!BF4,".")</f>
        <v>.</v>
      </c>
      <c r="D4" s="50" t="str">
        <f>IFERROR((st_DL/(k_decay_iw_state*Rad_Spec!AN4*st_IRA_iw*(1/s_PEFm_pp_state)*st_SLF*st_ET_iw*st_EF_iw*st_ED_iw))*Rad_Spec!BF4,".")</f>
        <v>.</v>
      </c>
      <c r="E4" s="50" t="str">
        <f>IFERROR((st_DL/(k_decay_iw_state*Rad_Spec!AN4*st_IRA_iw*(1/s_PEF)*st_SLF*st_ET_iw*st_EF_iw*st_ED_iw))*Rad_Spec!BF4,".")</f>
        <v>.</v>
      </c>
      <c r="F4" s="50">
        <f>IFERROR((st_DL/(k_decay_iw_state*Rad_Spec!AY4*st_GSF_i*st_Fam*st_Foffset*acf!H4*st_ET_iw*(1/24)*st_EF_iw*(1/365)*st_ED_iw))*Rad_Spec!BF4,".")</f>
        <v>319324.49637322268</v>
      </c>
      <c r="G4" s="50">
        <f t="shared" ref="G4:G66" si="2">(IF(AND(C4&lt;&gt;".",E4&lt;&gt;".",F4&lt;&gt;"."),1/((1/C4)+(1/E4)+(1/F4)),IF(AND(C4&lt;&gt;".",E4&lt;&gt;".",F4="."), 1/((1/C4)+(1/E4)),IF(AND(C4&lt;&gt;".",E4=".",F4&lt;&gt;"."),1/((1/C4)+(1/F4)),IF(AND(C4=".",E4&lt;&gt;".",F4&lt;&gt;"."),1/((1/E4)+(1/F4)),IF(AND(C4&lt;&gt;".",E4=".",F4="."),1/(1/C4),IF(AND(C4=".",E4&lt;&gt;".",F4="."),1/(1/E4),IF(AND(C4=".",E4=".",F4&lt;&gt;"."),1/(1/F4),IF(AND(C4=".",E4=".",F4="."),".")))))))))</f>
        <v>319324.49637322268</v>
      </c>
      <c r="H4" s="50">
        <f t="shared" ref="H4:H66" si="3">(IF(AND(C4&lt;&gt;".",D4&lt;&gt;".",F4&lt;&gt;"."),1/((1/C4)+(1/D4)+(1/F4)),IF(AND(C4&lt;&gt;".",D4&lt;&gt;".",F4="."), 1/((1/C4)+(1/D4)),IF(AND(C4&lt;&gt;".",D4=".",F4&lt;&gt;"."),1/((1/C4)+(1/F4)),IF(AND(C4=".",D4&lt;&gt;".",F4&lt;&gt;"."),1/((1/D4)+(1/F4)),IF(AND(C4&lt;&gt;".",D4=".",F4="."),1/(1/C4),IF(AND(C4=".",D4&lt;&gt;".",F4="."),1/(1/D4),IF(AND(C4=".",D4=".",F4&lt;&gt;"."),1/(1/F4),IF(AND(C4=".",D4=".",F4="."),".")))))))))</f>
        <v>319324.49637322268</v>
      </c>
    </row>
    <row r="5" spans="1:8">
      <c r="A5" s="48" t="s">
        <v>9</v>
      </c>
      <c r="B5" s="48"/>
      <c r="C5" s="50">
        <f>IFERROR((st_DL/(k_decay_iw_state*Rad_Spec!X5*st_IFD_iw*st_EF_iw*st_ED_iw))*Rad_Spec!BF5,".")</f>
        <v>0.44897355850497045</v>
      </c>
      <c r="D5" s="50">
        <f>IFERROR((st_DL/(k_decay_iw_state*Rad_Spec!AN5*st_IRA_iw*(1/s_PEFm_pp_state)*st_SLF*st_ET_iw*st_EF_iw*st_ED_iw))*Rad_Spec!BF5,".")</f>
        <v>2.4535857623667486E-3</v>
      </c>
      <c r="E5" s="50">
        <f>IFERROR((st_DL/(k_decay_iw_state*Rad_Spec!AN5*st_IRA_iw*(1/s_PEF)*st_SLF*st_ET_iw*st_EF_iw*st_ED_iw))*Rad_Spec!BF5,".")</f>
        <v>0.22673232865175069</v>
      </c>
      <c r="F5" s="50">
        <f>IFERROR((st_DL/(k_decay_iw_state*Rad_Spec!AY5*st_GSF_i*st_Fam*st_Foffset*acf!H5*st_ET_iw*(1/24)*st_EF_iw*(1/365)*st_ED_iw))*Rad_Spec!BF5,".")</f>
        <v>2.2749328425977455</v>
      </c>
      <c r="G5" s="50">
        <f t="shared" si="2"/>
        <v>0.14129556194677936</v>
      </c>
      <c r="H5" s="50">
        <f t="shared" si="3"/>
        <v>2.4376353170966758E-3</v>
      </c>
    </row>
    <row r="6" spans="1:8">
      <c r="A6" s="52" t="s">
        <v>10</v>
      </c>
      <c r="B6" s="48" t="s">
        <v>11</v>
      </c>
      <c r="C6" s="50">
        <f>IFERROR((st_DL/(k_decay_iw_state*Rad_Spec!V6*st_IFD_iw*st_EF_iw))*Rad_Spec!BF6,".")</f>
        <v>0.20220002329683393</v>
      </c>
      <c r="D6" s="50">
        <f>IFERROR((st_DL/(k_decay_iw_state*Rad_Spec!AN6*st_IRA_iw*(1/s_PEFm_pp_state)*st_SLF*st_ET_iw*st_EF_iw))*Rad_Spec!BF6,".")</f>
        <v>5.7070937304484347E-5</v>
      </c>
      <c r="E6" s="50">
        <f>IFERROR((st_DL/(k_decay_iw_state*Rad_Spec!AN6*st_IRA_iw*(1/s_PEF)*st_SLF*st_ET_iw*st_EF_iw))*Rad_Spec!BF6,".")</f>
        <v>5.2738431693954511E-3</v>
      </c>
      <c r="F6" s="50">
        <f>IFERROR((st_DL/(k_decay_iw_state*Rad_Spec!AY6*st_GSF_i*st_Fam*st_Foffset*acf!H6*st_ET_iw*(1/24)*st_EF_iw*(1/365)))*Rad_Spec!BF6,".")</f>
        <v>4481.8704380485024</v>
      </c>
      <c r="G6" s="50">
        <f t="shared" si="2"/>
        <v>5.1397798044199826E-3</v>
      </c>
      <c r="H6" s="50">
        <f t="shared" si="3"/>
        <v>5.705483285682728E-5</v>
      </c>
    </row>
    <row r="7" spans="1:8">
      <c r="A7" s="48" t="s">
        <v>12</v>
      </c>
      <c r="B7" s="48"/>
      <c r="C7" s="50" t="str">
        <f>IFERROR((st_DL/(k_decay_iw_state*Rad_Spec!X7*st_IFD_iw*st_EF_iw*st_ED_iw))*Rad_Spec!BF7,".")</f>
        <v>.</v>
      </c>
      <c r="D7" s="50" t="str">
        <f>IFERROR((st_DL/(k_decay_iw_state*Rad_Spec!AN7*st_IRA_iw*(1/s_PEFm_pp_state)*st_SLF*st_ET_iw*st_EF_iw*st_ED_iw))*Rad_Spec!BF7,".")</f>
        <v>.</v>
      </c>
      <c r="E7" s="50" t="str">
        <f>IFERROR((st_DL/(k_decay_iw_state*Rad_Spec!AN7*st_IRA_iw*(1/s_PEF)*st_SLF*st_ET_iw*st_EF_iw*st_ED_iw))*Rad_Spec!BF7,".")</f>
        <v>.</v>
      </c>
      <c r="F7" s="50">
        <f>IFERROR((st_DL/(k_decay_iw_state*Rad_Spec!AY7*st_GSF_i*st_Fam*st_Foffset*acf!H7*st_ET_iw*(1/24)*st_EF_iw*(1/365)*st_ED_iw))*Rad_Spec!BF7,".")</f>
        <v>96154.302131686956</v>
      </c>
      <c r="G7" s="50">
        <f t="shared" si="2"/>
        <v>96154.302131686956</v>
      </c>
      <c r="H7" s="50">
        <f t="shared" si="3"/>
        <v>96154.302131686956</v>
      </c>
    </row>
    <row r="8" spans="1:8">
      <c r="A8" s="48" t="s">
        <v>13</v>
      </c>
      <c r="B8" s="48"/>
      <c r="C8" s="50">
        <f>IFERROR((st_DL/(k_decay_iw_state*Rad_Spec!X8*st_IFD_iw*st_EF_iw*st_ED_iw))*Rad_Spec!BF8,".")</f>
        <v>678867.95286068495</v>
      </c>
      <c r="D8" s="50">
        <f>IFERROR((st_DL/(k_decay_iw_state*Rad_Spec!AN8*st_IRA_iw*(1/s_PEFm_pp_state)*st_SLF*st_ET_iw*st_EF_iw*st_ED_iw))*Rad_Spec!BF8,".")</f>
        <v>260292.37663335024</v>
      </c>
      <c r="E8" s="50">
        <f>IFERROR((st_DL/(k_decay_iw_state*Rad_Spec!AN8*st_IRA_iw*(1/s_PEF)*st_SLF*st_ET_iw*st_EF_iw*st_ED_iw))*Rad_Spec!BF8,".")</f>
        <v>24053243.864379968</v>
      </c>
      <c r="F8" s="50">
        <f>IFERROR((st_DL/(k_decay_iw_state*Rad_Spec!AY8*st_GSF_i*st_Fam*st_Foffset*acf!H8*st_ET_iw*(1/24)*st_EF_iw*(1/365)*st_ED_iw))*Rad_Spec!BF8,".")</f>
        <v>106876.92794437746</v>
      </c>
      <c r="G8" s="50">
        <f t="shared" si="2"/>
        <v>91986.408026790377</v>
      </c>
      <c r="H8" s="50">
        <f t="shared" si="3"/>
        <v>68159.679528237073</v>
      </c>
    </row>
    <row r="9" spans="1:8">
      <c r="A9" s="48" t="s">
        <v>14</v>
      </c>
      <c r="B9" s="48"/>
      <c r="C9" s="50" t="str">
        <f>IFERROR((st_DL/(k_decay_iw_state*Rad_Spec!X9*st_IFD_iw*st_EF_iw*st_ED_iw))*Rad_Spec!BF9,".")</f>
        <v>.</v>
      </c>
      <c r="D9" s="50" t="str">
        <f>IFERROR((st_DL/(k_decay_iw_state*Rad_Spec!AN9*st_IRA_iw*(1/s_PEFm_pp_state)*st_SLF*st_ET_iw*st_EF_iw*st_ED_iw))*Rad_Spec!BF9,".")</f>
        <v>.</v>
      </c>
      <c r="E9" s="50" t="str">
        <f>IFERROR((st_DL/(k_decay_iw_state*Rad_Spec!AN9*st_IRA_iw*(1/s_PEF)*st_SLF*st_ET_iw*st_EF_iw*st_ED_iw))*Rad_Spec!BF9,".")</f>
        <v>.</v>
      </c>
      <c r="F9" s="50">
        <f>IFERROR((st_DL/(k_decay_iw_state*Rad_Spec!AY9*st_GSF_i*st_Fam*st_Foffset*acf!H9*st_ET_iw*(1/24)*st_EF_iw*(1/365)*st_ED_iw))*Rad_Spec!BF9,".")</f>
        <v>95392.561728010609</v>
      </c>
      <c r="G9" s="50">
        <f t="shared" si="2"/>
        <v>95392.561728010609</v>
      </c>
      <c r="H9" s="50">
        <f t="shared" si="3"/>
        <v>95392.561728010609</v>
      </c>
    </row>
    <row r="10" spans="1:8">
      <c r="A10" s="51" t="s">
        <v>15</v>
      </c>
      <c r="B10" s="48" t="s">
        <v>7</v>
      </c>
      <c r="C10" s="50" t="str">
        <f>IFERROR((st_DL/(k_decay_iw_state*Rad_Spec!V10*st_IFD_iw*st_EF_iw))*Rad_Spec!BF10,".")</f>
        <v>.</v>
      </c>
      <c r="D10" s="50" t="str">
        <f>IFERROR((st_DL/(k_decay_iw_state*Rad_Spec!AN10*st_IRA_iw*(1/s_PEFm_pp_state)*st_SLF*st_ET_iw*st_EF_iw))*Rad_Spec!BF10,".")</f>
        <v>.</v>
      </c>
      <c r="E10" s="50" t="str">
        <f>IFERROR((st_DL/(k_decay_iw_state*Rad_Spec!AN10*st_IRA_iw*(1/s_PEF)*st_SLF*st_ET_iw*st_EF_iw))*Rad_Spec!BF10,".")</f>
        <v>.</v>
      </c>
      <c r="F10" s="50">
        <f>IFERROR((st_DL/(k_decay_iw_state*Rad_Spec!AY10*st_GSF_i*st_Fam*st_Foffset*acf!H10*st_ET_iw*(1/24)*st_EF_iw*(1/365)))*Rad_Spec!BF10,".")</f>
        <v>313785614314683.13</v>
      </c>
      <c r="G10" s="50">
        <f t="shared" si="2"/>
        <v>313785614314683.13</v>
      </c>
      <c r="H10" s="50">
        <f t="shared" si="3"/>
        <v>313785614314683.13</v>
      </c>
    </row>
    <row r="11" spans="1:8">
      <c r="A11" s="51" t="s">
        <v>16</v>
      </c>
      <c r="B11" s="53" t="s">
        <v>7</v>
      </c>
      <c r="C11" s="50" t="str">
        <f>IFERROR((st_DL/(k_decay_iw_state*Rad_Spec!V11*st_IFD_iw*st_EF_iw))*Rad_Spec!BF11,".")</f>
        <v>.</v>
      </c>
      <c r="D11" s="50" t="str">
        <f>IFERROR((st_DL/(k_decay_iw_state*Rad_Spec!AN11*st_IRA_iw*(1/s_PEFm_pp_state)*st_SLF*st_ET_iw*st_EF_iw))*Rad_Spec!BF11,".")</f>
        <v>.</v>
      </c>
      <c r="E11" s="50" t="str">
        <f>IFERROR((st_DL/(k_decay_iw_state*Rad_Spec!AN11*st_IRA_iw*(1/s_PEF)*st_SLF*st_ET_iw*st_EF_iw))*Rad_Spec!BF11,".")</f>
        <v>.</v>
      </c>
      <c r="F11" s="50">
        <f>IFERROR((st_DL/(k_decay_iw_state*Rad_Spec!AY11*st_GSF_i*st_Fam*st_Foffset*acf!H11*st_ET_iw*(1/24)*st_EF_iw*(1/365)))*Rad_Spec!BF11,".")</f>
        <v>12464056424974.049</v>
      </c>
      <c r="G11" s="50">
        <f t="shared" ref="G11" si="4">(IF(AND(C11&lt;&gt;".",E11&lt;&gt;".",F11&lt;&gt;"."),1/((1/C11)+(1/E11)+(1/F11)),IF(AND(C11&lt;&gt;".",E11&lt;&gt;".",F11="."), 1/((1/C11)+(1/E11)),IF(AND(C11&lt;&gt;".",E11=".",F11&lt;&gt;"."),1/((1/C11)+(1/F11)),IF(AND(C11=".",E11&lt;&gt;".",F11&lt;&gt;"."),1/((1/E11)+(1/F11)),IF(AND(C11&lt;&gt;".",E11=".",F11="."),1/(1/C11),IF(AND(C11=".",E11&lt;&gt;".",F11="."),1/(1/E11),IF(AND(C11=".",E11=".",F11&lt;&gt;"."),1/(1/F11),IF(AND(C11=".",E11=".",F11="."),".")))))))))</f>
        <v>12464056424974.049</v>
      </c>
      <c r="H11" s="50">
        <f t="shared" ref="H11" si="5">(IF(AND(C11&lt;&gt;".",D11&lt;&gt;".",F11&lt;&gt;"."),1/((1/C11)+(1/D11)+(1/F11)),IF(AND(C11&lt;&gt;".",D11&lt;&gt;".",F11="."), 1/((1/C11)+(1/D11)),IF(AND(C11&lt;&gt;".",D11=".",F11&lt;&gt;"."),1/((1/C11)+(1/F11)),IF(AND(C11=".",D11&lt;&gt;".",F11&lt;&gt;"."),1/((1/D11)+(1/F11)),IF(AND(C11&lt;&gt;".",D11=".",F11="."),1/(1/C11),IF(AND(C11=".",D11&lt;&gt;".",F11="."),1/(1/D11),IF(AND(C11=".",D11=".",F11&lt;&gt;"."),1/(1/F11),IF(AND(C11=".",D11=".",F11="."),".")))))))))</f>
        <v>12464056424974.049</v>
      </c>
    </row>
    <row r="12" spans="1:8">
      <c r="A12" s="48" t="s">
        <v>17</v>
      </c>
      <c r="B12" s="48"/>
      <c r="C12" s="50">
        <f>IFERROR((st_DL/(k_decay_iw_state*Rad_Spec!X12*st_IFD_iw*st_EF_iw*st_ED_iw))*Rad_Spec!BF12,".")</f>
        <v>1186999.6010913753</v>
      </c>
      <c r="D12" s="50">
        <f>IFERROR((st_DL/(k_decay_iw_state*Rad_Spec!AN12*st_IRA_iw*(1/s_PEFm_pp_state)*st_SLF*st_ET_iw*st_EF_iw*st_ED_iw))*Rad_Spec!BF12,".")</f>
        <v>391836.08103702246</v>
      </c>
      <c r="E12" s="50">
        <f>IFERROR((st_DL/(k_decay_iw_state*Rad_Spec!AN12*st_IRA_iw*(1/s_PEF)*st_SLF*st_ET_iw*st_EF_iw*st_ED_iw))*Rad_Spec!BF12,".")</f>
        <v>36209008.246609062</v>
      </c>
      <c r="F12" s="50">
        <f>IFERROR((st_DL/(k_decay_iw_state*Rad_Spec!AY12*st_GSF_i*st_Fam*st_Foffset*acf!H12*st_ET_iw*(1/24)*st_EF_iw*(1/365)*st_ED_iw))*Rad_Spec!BF12,".")</f>
        <v>122474.13292074222</v>
      </c>
      <c r="G12" s="50">
        <f t="shared" si="2"/>
        <v>110679.86390542335</v>
      </c>
      <c r="H12" s="50">
        <f t="shared" si="3"/>
        <v>86508.653045728774</v>
      </c>
    </row>
    <row r="13" spans="1:8">
      <c r="A13" s="48" t="s">
        <v>18</v>
      </c>
      <c r="B13" s="48"/>
      <c r="C13" s="50">
        <f>IFERROR((st_DL/(k_decay_iw_state*Rad_Spec!X13*st_IFD_iw*st_EF_iw*st_ED_iw))*Rad_Spec!BF13,".")</f>
        <v>22339.968385183154</v>
      </c>
      <c r="D13" s="50">
        <f>IFERROR((st_DL/(k_decay_iw_state*Rad_Spec!AN13*st_IRA_iw*(1/s_PEFm_pp_state)*st_SLF*st_ET_iw*st_EF_iw*st_ED_iw))*Rad_Spec!BF13,".")</f>
        <v>7660.2480774764172</v>
      </c>
      <c r="E13" s="50">
        <f>IFERROR((st_DL/(k_decay_iw_state*Rad_Spec!AN13*st_IRA_iw*(1/s_PEF)*st_SLF*st_ET_iw*st_EF_iw*st_ED_iw))*Rad_Spec!BF13,".")</f>
        <v>707872.49881209293</v>
      </c>
      <c r="F13" s="50">
        <f>IFERROR((st_DL/(k_decay_iw_state*Rad_Spec!AY13*st_GSF_i*st_Fam*st_Foffset*acf!H13*st_ET_iw*(1/24)*st_EF_iw*(1/365)*st_ED_iw))*Rad_Spec!BF13,".")</f>
        <v>36075.151559119156</v>
      </c>
      <c r="G13" s="50">
        <f t="shared" si="2"/>
        <v>13532.639196349344</v>
      </c>
      <c r="H13" s="50">
        <f t="shared" si="3"/>
        <v>4925.4579457131222</v>
      </c>
    </row>
    <row r="14" spans="1:8">
      <c r="A14" s="51" t="s">
        <v>19</v>
      </c>
      <c r="B14" s="48" t="s">
        <v>7</v>
      </c>
      <c r="C14" s="50" t="str">
        <f>IFERROR((st_DL/(k_decay_iw_state*Rad_Spec!V14*st_IFD_iw*st_EF_iw))*Rad_Spec!BF14,".")</f>
        <v>.</v>
      </c>
      <c r="D14" s="50" t="str">
        <f>IFERROR((st_DL/(k_decay_iw_state*Rad_Spec!AN14*st_IRA_iw*(1/s_PEFm_pp_state)*st_SLF*st_ET_iw*st_EF_iw))*Rad_Spec!BF14,".")</f>
        <v>.</v>
      </c>
      <c r="E14" s="50" t="str">
        <f>IFERROR((st_DL/(k_decay_iw_state*Rad_Spec!AN14*st_IRA_iw*(1/s_PEF)*st_SLF*st_ET_iw*st_EF_iw))*Rad_Spec!BF14,".")</f>
        <v>.</v>
      </c>
      <c r="F14" s="50">
        <f>IFERROR((st_DL/(k_decay_iw_state*Rad_Spec!AY14*st_GSF_i*st_Fam*st_Foffset*acf!H14*st_ET_iw*(1/24)*st_EF_iw*(1/365)))*Rad_Spec!BF14,".")</f>
        <v>26858609.423141759</v>
      </c>
      <c r="G14" s="50">
        <f t="shared" si="2"/>
        <v>26858609.423141759</v>
      </c>
      <c r="H14" s="50">
        <f t="shared" si="3"/>
        <v>26858609.423141759</v>
      </c>
    </row>
    <row r="15" spans="1:8">
      <c r="A15" s="48" t="s">
        <v>20</v>
      </c>
      <c r="B15" s="48"/>
      <c r="C15" s="50">
        <f>IFERROR((st_DL/(k_decay_iw_state*Rad_Spec!X15*st_IFD_iw*st_EF_iw*st_ED_iw))*Rad_Spec!BF15,".")</f>
        <v>1.3210180196638126</v>
      </c>
      <c r="D15" s="50">
        <f>IFERROR((st_DL/(k_decay_iw_state*Rad_Spec!AN15*st_IRA_iw*(1/s_PEFm_pp_state)*st_SLF*st_ET_iw*st_EF_iw*st_ED_iw))*Rad_Spec!BF15,".")</f>
        <v>7.6423143700064923E-3</v>
      </c>
      <c r="E15" s="50">
        <f>IFERROR((st_DL/(k_decay_iw_state*Rad_Spec!AN15*st_IRA_iw*(1/s_PEF)*st_SLF*st_ET_iw*st_EF_iw*st_ED_iw))*Rad_Spec!BF15,".")</f>
        <v>0.70621527071826284</v>
      </c>
      <c r="F15" s="50">
        <f>IFERROR((st_DL/(k_decay_iw_state*Rad_Spec!AY15*st_GSF_i*st_Fam*st_Foffset*acf!H15*st_ET_iw*(1/24)*st_EF_iw*(1/365)*st_ED_iw))*Rad_Spec!BF15,".")</f>
        <v>1554.2915944780798</v>
      </c>
      <c r="G15" s="50">
        <f t="shared" si="2"/>
        <v>0.4600590195249204</v>
      </c>
      <c r="H15" s="50">
        <f t="shared" si="3"/>
        <v>7.5983194369028655E-3</v>
      </c>
    </row>
    <row r="16" spans="1:8">
      <c r="A16" s="48" t="s">
        <v>21</v>
      </c>
      <c r="B16" s="48"/>
      <c r="C16" s="50">
        <f>IFERROR((st_DL/(k_decay_iw_state*Rad_Spec!X16*st_IFD_iw*st_EF_iw*st_ED_iw))*Rad_Spec!BF16,".")</f>
        <v>288009.90612612618</v>
      </c>
      <c r="D16" s="50">
        <f>IFERROR((st_DL/(k_decay_iw_state*Rad_Spec!AN16*st_IRA_iw*(1/s_PEFm_pp_state)*st_SLF*st_ET_iw*st_EF_iw*st_ED_iw))*Rad_Spec!BF16,".")</f>
        <v>63757.10244964611</v>
      </c>
      <c r="E16" s="50">
        <f>IFERROR((st_DL/(k_decay_iw_state*Rad_Spec!AN16*st_IRA_iw*(1/s_PEF)*st_SLF*st_ET_iw*st_EF_iw*st_ED_iw))*Rad_Spec!BF16,".")</f>
        <v>5891702.0665103309</v>
      </c>
      <c r="F16" s="50">
        <f>IFERROR((st_DL/(k_decay_iw_state*Rad_Spec!AY16*st_GSF_i*st_Fam*st_Foffset*acf!H16*st_ET_iw*(1/24)*st_EF_iw*(1/365)*st_ED_iw))*Rad_Spec!BF16,".")</f>
        <v>23581.771918339946</v>
      </c>
      <c r="G16" s="50">
        <f t="shared" si="2"/>
        <v>21716.720903934569</v>
      </c>
      <c r="H16" s="50">
        <f t="shared" si="3"/>
        <v>16243.717002709895</v>
      </c>
    </row>
    <row r="17" spans="1:8">
      <c r="A17" s="51" t="s">
        <v>22</v>
      </c>
      <c r="B17" s="53" t="s">
        <v>7</v>
      </c>
      <c r="C17" s="50">
        <f>IFERROR((st_DL/(k_decay_iw_state*Rad_Spec!V17*st_IFD_iw*st_EF_iw))*Rad_Spec!BF17,".")</f>
        <v>1587.524128830252</v>
      </c>
      <c r="D17" s="50">
        <f>IFERROR((st_DL/(k_decay_iw_state*Rad_Spec!AN17*st_IRA_iw*(1/s_PEFm_pp_state)*st_SLF*st_ET_iw*st_EF_iw))*Rad_Spec!BF17,".")</f>
        <v>1.9333541663523441</v>
      </c>
      <c r="E17" s="50">
        <f>IFERROR((st_DL/(k_decay_iw_state*Rad_Spec!AN17*st_IRA_iw*(1/s_PEF)*st_SLF*st_ET_iw*st_EF_iw))*Rad_Spec!BF17,".")</f>
        <v>178.65847567634702</v>
      </c>
      <c r="F17" s="50">
        <f>IFERROR((st_DL/(k_decay_iw_state*Rad_Spec!AY17*st_GSF_i*st_Fam*st_Foffset*acf!H17*st_ET_iw*(1/24)*st_EF_iw*(1/365)))*Rad_Spec!BF17,".")</f>
        <v>152038.94382529709</v>
      </c>
      <c r="G17" s="50">
        <f t="shared" si="2"/>
        <v>160.41681471388992</v>
      </c>
      <c r="H17" s="50">
        <f t="shared" si="3"/>
        <v>1.9309779848654705</v>
      </c>
    </row>
    <row r="18" spans="1:8">
      <c r="A18" s="51" t="s">
        <v>23</v>
      </c>
      <c r="B18" s="48" t="s">
        <v>7</v>
      </c>
      <c r="C18" s="50">
        <f>IFERROR((st_DL/(k_decay_iw_state*Rad_Spec!V18*st_IFD_iw*st_EF_iw))*Rad_Spec!BF18,".")</f>
        <v>1663094.9498099082</v>
      </c>
      <c r="D18" s="50">
        <f>IFERROR((st_DL/(k_decay_iw_state*Rad_Spec!AN18*st_IRA_iw*(1/s_PEFm_pp_state)*st_SLF*st_ET_iw*st_EF_iw))*Rad_Spec!BF18,".")</f>
        <v>1259.0023069110948</v>
      </c>
      <c r="E18" s="50">
        <f>IFERROR((st_DL/(k_decay_iw_state*Rad_Spec!AN18*st_IRA_iw*(1/s_PEF)*st_SLF*st_ET_iw*st_EF_iw))*Rad_Spec!BF18,".")</f>
        <v>116342.59099568827</v>
      </c>
      <c r="F18" s="50">
        <f>IFERROR((st_DL/(k_decay_iw_state*Rad_Spec!AY18*st_GSF_i*st_Fam*st_Foffset*acf!H18*st_ET_iw*(1/24)*st_EF_iw*(1/365)))*Rad_Spec!BF18,".")</f>
        <v>5286418.1279974394</v>
      </c>
      <c r="G18" s="50">
        <f t="shared" si="2"/>
        <v>106544.41488003706</v>
      </c>
      <c r="H18" s="50">
        <f t="shared" si="3"/>
        <v>1257.7506166130991</v>
      </c>
    </row>
    <row r="19" spans="1:8">
      <c r="A19" s="51" t="s">
        <v>24</v>
      </c>
      <c r="B19" s="53" t="s">
        <v>7</v>
      </c>
      <c r="C19" s="50">
        <f>IFERROR((st_DL/(k_decay_iw_state*Rad_Spec!V19*st_IFD_iw*st_EF_iw))*Rad_Spec!BF19,".")</f>
        <v>6735668.8598542092</v>
      </c>
      <c r="D19" s="50">
        <f>IFERROR((st_DL/(k_decay_iw_state*Rad_Spec!AN19*st_IRA_iw*(1/s_PEFm_pp_state)*st_SLF*st_ET_iw*st_EF_iw))*Rad_Spec!BF19,".")</f>
        <v>10351.231784403277</v>
      </c>
      <c r="E19" s="50">
        <f>IFERROR((st_DL/(k_decay_iw_state*Rad_Spec!AN19*st_IRA_iw*(1/s_PEF)*st_SLF*st_ET_iw*st_EF_iw))*Rad_Spec!BF19,".")</f>
        <v>956542.42981418164</v>
      </c>
      <c r="F19" s="50">
        <f>IFERROR((st_DL/(k_decay_iw_state*Rad_Spec!AY19*st_GSF_i*st_Fam*st_Foffset*acf!H19*st_ET_iw*(1/24)*st_EF_iw*(1/365)))*Rad_Spec!BF19,".")</f>
        <v>1432735.4950758738</v>
      </c>
      <c r="G19" s="50">
        <f t="shared" ref="G19" si="6">(IF(AND(C19&lt;&gt;".",E19&lt;&gt;".",F19&lt;&gt;"."),1/((1/C19)+(1/E19)+(1/F19)),IF(AND(C19&lt;&gt;".",E19&lt;&gt;".",F19="."), 1/((1/C19)+(1/E19)),IF(AND(C19&lt;&gt;".",E19=".",F19&lt;&gt;"."),1/((1/C19)+(1/F19)),IF(AND(C19=".",E19&lt;&gt;".",F19&lt;&gt;"."),1/((1/E19)+(1/F19)),IF(AND(C19&lt;&gt;".",E19=".",F19="."),1/(1/C19),IF(AND(C19=".",E19&lt;&gt;".",F19="."),1/(1/E19),IF(AND(C19=".",E19=".",F19&lt;&gt;"."),1/(1/F19),IF(AND(C19=".",E19=".",F19="."),".")))))))))</f>
        <v>528580.10855498502</v>
      </c>
      <c r="H19" s="50">
        <f t="shared" ref="H19" si="7">(IF(AND(C19&lt;&gt;".",D19&lt;&gt;".",F19&lt;&gt;"."),1/((1/C19)+(1/D19)+(1/F19)),IF(AND(C19&lt;&gt;".",D19&lt;&gt;".",F19="."), 1/((1/C19)+(1/D19)),IF(AND(C19&lt;&gt;".",D19=".",F19&lt;&gt;"."),1/((1/C19)+(1/F19)),IF(AND(C19=".",D19&lt;&gt;".",F19&lt;&gt;"."),1/((1/D19)+(1/F19)),IF(AND(C19&lt;&gt;".",D19=".",F19="."),1/(1/C19),IF(AND(C19=".",D19&lt;&gt;".",F19="."),1/(1/D19),IF(AND(C19=".",D19=".",F19&lt;&gt;"."),1/(1/F19),IF(AND(C19=".",D19=".",F19="."),".")))))))))</f>
        <v>10261.326335769012</v>
      </c>
    </row>
    <row r="20" spans="1:8">
      <c r="A20" s="48" t="s">
        <v>25</v>
      </c>
      <c r="B20" s="48"/>
      <c r="C20" s="50">
        <f>IFERROR((st_DL/(k_decay_iw_state*Rad_Spec!X20*st_IFD_iw*st_EF_iw*st_ED_iw))*Rad_Spec!BF20,".")</f>
        <v>134.76298700306802</v>
      </c>
      <c r="D20" s="50">
        <f>IFERROR((st_DL/(k_decay_iw_state*Rad_Spec!AN20*st_IRA_iw*(1/s_PEFm_pp_state)*st_SLF*st_ET_iw*st_EF_iw*st_ED_iw))*Rad_Spec!BF20,".")</f>
        <v>5.7750181518747166</v>
      </c>
      <c r="E20" s="50">
        <f>IFERROR((st_DL/(k_decay_iw_state*Rad_Spec!AN20*st_IRA_iw*(1/s_PEF)*st_SLF*st_ET_iw*st_EF_iw*st_ED_iw))*Rad_Spec!BF20,".")</f>
        <v>533.66111495431971</v>
      </c>
      <c r="F20" s="50">
        <f>IFERROR((st_DL/(k_decay_iw_state*Rad_Spec!AY20*st_GSF_i*st_Fam*st_Foffset*acf!H20*st_ET_iw*(1/24)*st_EF_iw*(1/365)*st_ED_iw))*Rad_Spec!BF20,".")</f>
        <v>1260.6023494056833</v>
      </c>
      <c r="G20" s="50">
        <f t="shared" si="2"/>
        <v>99.132049100682678</v>
      </c>
      <c r="H20" s="50">
        <f t="shared" si="3"/>
        <v>5.5134896036475078</v>
      </c>
    </row>
    <row r="21" spans="1:8">
      <c r="A21" s="48" t="s">
        <v>26</v>
      </c>
      <c r="B21" s="48"/>
      <c r="C21" s="50">
        <f>IFERROR((st_DL/(k_decay_iw_state*Rad_Spec!X21*st_IFD_iw*st_EF_iw*st_ED_iw))*Rad_Spec!BF21,".")</f>
        <v>1827.8488287664206</v>
      </c>
      <c r="D21" s="50">
        <f>IFERROR((st_DL/(k_decay_iw_state*Rad_Spec!AN21*st_IRA_iw*(1/s_PEFm_pp_state)*st_SLF*st_ET_iw*st_EF_iw*st_ED_iw))*Rad_Spec!BF21,".")</f>
        <v>278.23412023983911</v>
      </c>
      <c r="E21" s="50">
        <f>IFERROR((st_DL/(k_decay_iw_state*Rad_Spec!AN21*st_IRA_iw*(1/s_PEF)*st_SLF*st_ET_iw*st_EF_iw*st_ED_iw))*Rad_Spec!BF21,".")</f>
        <v>25711.214566022722</v>
      </c>
      <c r="F21" s="50">
        <f>IFERROR((st_DL/(k_decay_iw_state*Rad_Spec!AY21*st_GSF_i*st_Fam*st_Foffset*acf!H21*st_ET_iw*(1/24)*st_EF_iw*(1/365)*st_ED_iw))*Rad_Spec!BF21,".")</f>
        <v>1874.2840357409359</v>
      </c>
      <c r="G21" s="50">
        <f t="shared" si="2"/>
        <v>893.23852998140933</v>
      </c>
      <c r="H21" s="50">
        <f t="shared" si="3"/>
        <v>213.91638337271479</v>
      </c>
    </row>
    <row r="22" spans="1:8">
      <c r="A22" s="48" t="s">
        <v>27</v>
      </c>
      <c r="B22" s="48"/>
      <c r="C22" s="50">
        <f>IFERROR((st_DL/(k_decay_iw_state*Rad_Spec!X22*st_IFD_iw*st_EF_iw*st_ED_iw))*Rad_Spec!BF22,".")</f>
        <v>3.2557865944932898</v>
      </c>
      <c r="D22" s="50">
        <f>IFERROR((st_DL/(k_decay_iw_state*Rad_Spec!AN22*st_IRA_iw*(1/s_PEFm_pp_state)*st_SLF*st_ET_iw*st_EF_iw*st_ED_iw))*Rad_Spec!BF22,".")</f>
        <v>4.5483844782943324E-2</v>
      </c>
      <c r="E22" s="50">
        <f>IFERROR((st_DL/(k_decay_iw_state*Rad_Spec!AN22*st_IRA_iw*(1/s_PEF)*st_SLF*st_ET_iw*st_EF_iw*st_ED_iw))*Rad_Spec!BF22,".")</f>
        <v>4.2030966277387636</v>
      </c>
      <c r="F22" s="50">
        <f>IFERROR((st_DL/(k_decay_iw_state*Rad_Spec!AY22*st_GSF_i*st_Fam*st_Foffset*acf!H22*st_ET_iw*(1/24)*st_EF_iw*(1/365)*st_ED_iw))*Rad_Spec!BF22,".")</f>
        <v>417741.16335720668</v>
      </c>
      <c r="G22" s="50">
        <f t="shared" si="2"/>
        <v>1.8346346429063141</v>
      </c>
      <c r="H22" s="50">
        <f t="shared" si="3"/>
        <v>4.4857178147846059E-2</v>
      </c>
    </row>
    <row r="23" spans="1:8">
      <c r="A23" s="48" t="s">
        <v>28</v>
      </c>
      <c r="B23" s="48"/>
      <c r="C23" s="50">
        <f>IFERROR((st_DL/(k_decay_iw_state*Rad_Spec!X23*st_IFD_iw*st_EF_iw*st_ED_iw))*Rad_Spec!BF23,".")</f>
        <v>3.9061658816854128</v>
      </c>
      <c r="D23" s="50">
        <f>IFERROR((st_DL/(k_decay_iw_state*Rad_Spec!AN23*st_IRA_iw*(1/s_PEFm_pp_state)*st_SLF*st_ET_iw*st_EF_iw*st_ED_iw))*Rad_Spec!BF23,".")</f>
        <v>0.1381922760780937</v>
      </c>
      <c r="E23" s="50">
        <f>IFERROR((st_DL/(k_decay_iw_state*Rad_Spec!AN23*st_IRA_iw*(1/s_PEF)*st_SLF*st_ET_iw*st_EF_iw*st_ED_iw))*Rad_Spec!BF23,".")</f>
        <v>12.770149320824261</v>
      </c>
      <c r="F23" s="50">
        <f>IFERROR((st_DL/(k_decay_iw_state*Rad_Spec!AY23*st_GSF_i*st_Fam*st_Foffset*acf!H23*st_ET_iw*(1/24)*st_EF_iw*(1/365)*st_ED_iw))*Rad_Spec!BF23,".")</f>
        <v>250952.96550895192</v>
      </c>
      <c r="G23" s="50">
        <f t="shared" si="2"/>
        <v>2.9911719954473095</v>
      </c>
      <c r="H23" s="50">
        <f t="shared" si="3"/>
        <v>0.13347029263389387</v>
      </c>
    </row>
    <row r="24" spans="1:8">
      <c r="A24" s="48" t="s">
        <v>29</v>
      </c>
      <c r="B24" s="48"/>
      <c r="C24" s="50">
        <f>IFERROR((st_DL/(k_decay_iw_state*Rad_Spec!X24*st_IFD_iw*st_EF_iw*st_ED_iw))*Rad_Spec!BF24,".")</f>
        <v>247252.97288803934</v>
      </c>
      <c r="D24" s="50">
        <f>IFERROR((st_DL/(k_decay_iw_state*Rad_Spec!AN24*st_IRA_iw*(1/s_PEFm_pp_state)*st_SLF*st_ET_iw*st_EF_iw*st_ED_iw))*Rad_Spec!BF24,".")</f>
        <v>64185.282826457747</v>
      </c>
      <c r="E24" s="50">
        <f>IFERROR((st_DL/(k_decay_iw_state*Rad_Spec!AN24*st_IRA_iw*(1/s_PEF)*st_SLF*st_ET_iw*st_EF_iw*st_ED_iw))*Rad_Spec!BF24,".")</f>
        <v>5931269.5988161275</v>
      </c>
      <c r="F24" s="50">
        <f>IFERROR((st_DL/(k_decay_iw_state*Rad_Spec!AY24*st_GSF_i*st_Fam*st_Foffset*acf!H24*st_ET_iw*(1/24)*st_EF_iw*(1/365)*st_ED_iw))*Rad_Spec!BF24,".")</f>
        <v>30150.359529711259</v>
      </c>
      <c r="G24" s="50">
        <f t="shared" si="2"/>
        <v>26752.17441517286</v>
      </c>
      <c r="H24" s="50">
        <f t="shared" si="3"/>
        <v>18942.466129587818</v>
      </c>
    </row>
    <row r="25" spans="1:8">
      <c r="A25" s="48" t="s">
        <v>30</v>
      </c>
      <c r="B25" s="48"/>
      <c r="C25" s="50">
        <f>IFERROR((st_DL/(k_decay_iw_state*Rad_Spec!X25*st_IFD_iw*st_EF_iw*st_ED_iw))*Rad_Spec!BF25,".")</f>
        <v>349821.70997383329</v>
      </c>
      <c r="D25" s="50">
        <f>IFERROR((st_DL/(k_decay_iw_state*Rad_Spec!AN25*st_IRA_iw*(1/s_PEFm_pp_state)*st_SLF*st_ET_iw*st_EF_iw*st_ED_iw))*Rad_Spec!BF25,".")</f>
        <v>104191.21875012654</v>
      </c>
      <c r="E25" s="50">
        <f>IFERROR((st_DL/(k_decay_iw_state*Rad_Spec!AN25*st_IRA_iw*(1/s_PEF)*st_SLF*st_ET_iw*st_EF_iw*st_ED_iw))*Rad_Spec!BF25,".")</f>
        <v>9628160.5536758192</v>
      </c>
      <c r="F25" s="50">
        <f>IFERROR((st_DL/(k_decay_iw_state*Rad_Spec!AY25*st_GSF_i*st_Fam*st_Foffset*acf!H25*st_ET_iw*(1/24)*st_EF_iw*(1/365)*st_ED_iw))*Rad_Spec!BF25,".")</f>
        <v>180925.49823557396</v>
      </c>
      <c r="G25" s="50">
        <f t="shared" si="2"/>
        <v>117791.20836992936</v>
      </c>
      <c r="H25" s="50">
        <f t="shared" si="3"/>
        <v>55606.609358362577</v>
      </c>
    </row>
    <row r="26" spans="1:8">
      <c r="A26" s="48" t="s">
        <v>31</v>
      </c>
      <c r="B26" s="48"/>
      <c r="C26" s="50">
        <f>IFERROR((st_DL/(k_decay_iw_state*Rad_Spec!X26*st_IFD_iw*st_EF_iw*st_ED_iw))*Rad_Spec!BF26,".")</f>
        <v>9.5309083027092529E-3</v>
      </c>
      <c r="D26" s="50">
        <f>IFERROR((st_DL/(k_decay_iw_state*Rad_Spec!AN26*st_IRA_iw*(1/s_PEFm_pp_state)*st_SLF*st_ET_iw*st_EF_iw*st_ED_iw))*Rad_Spec!BF26,".")</f>
        <v>1.8409216752824676E-5</v>
      </c>
      <c r="E26" s="50">
        <f>IFERROR((st_DL/(k_decay_iw_state*Rad_Spec!AN26*st_IRA_iw*(1/s_PEF)*st_SLF*st_ET_iw*st_EF_iw*st_ED_iw))*Rad_Spec!BF26,".")</f>
        <v>1.7011692222229557E-3</v>
      </c>
      <c r="F26" s="50">
        <f>IFERROR((st_DL/(k_decay_iw_state*Rad_Spec!AY26*st_GSF_i*st_Fam*st_Foffset*acf!H26*st_ET_iw*(1/24)*st_EF_iw*(1/365)*st_ED_iw))*Rad_Spec!BF26,".")</f>
        <v>532.77504653288577</v>
      </c>
      <c r="G26" s="50">
        <f t="shared" si="2"/>
        <v>1.4435124667439843E-3</v>
      </c>
      <c r="H26" s="50">
        <f t="shared" si="3"/>
        <v>1.83737267493031E-5</v>
      </c>
    </row>
    <row r="27" spans="1:8">
      <c r="A27" s="48" t="s">
        <v>32</v>
      </c>
      <c r="B27" s="48"/>
      <c r="C27" s="50">
        <f>IFERROR((st_DL/(k_decay_iw_state*Rad_Spec!X27*st_IFD_iw*st_EF_iw*st_ED_iw))*Rad_Spec!BF27,".")</f>
        <v>171218.735798849</v>
      </c>
      <c r="D27" s="50">
        <f>IFERROR((st_DL/(k_decay_iw_state*Rad_Spec!AN27*st_IRA_iw*(1/s_PEFm_pp_state)*st_SLF*st_ET_iw*st_EF_iw*st_ED_iw))*Rad_Spec!BF27,".")</f>
        <v>57887.101949111566</v>
      </c>
      <c r="E27" s="50">
        <f>IFERROR((st_DL/(k_decay_iw_state*Rad_Spec!AN27*st_IRA_iw*(1/s_PEF)*st_SLF*st_ET_iw*st_EF_iw*st_ED_iw))*Rad_Spec!BF27,".")</f>
        <v>5349263.7694322923</v>
      </c>
      <c r="F27" s="50">
        <f>IFERROR((st_DL/(k_decay_iw_state*Rad_Spec!AY27*st_GSF_i*st_Fam*st_Foffset*acf!H27*st_ET_iw*(1/24)*st_EF_iw*(1/365)*st_ED_iw))*Rad_Spec!BF27,".")</f>
        <v>33568.028347977088</v>
      </c>
      <c r="G27" s="50">
        <f t="shared" si="2"/>
        <v>27919.176592967517</v>
      </c>
      <c r="H27" s="50">
        <f t="shared" si="3"/>
        <v>18901.541082581822</v>
      </c>
    </row>
    <row r="28" spans="1:8">
      <c r="A28" s="48" t="s">
        <v>33</v>
      </c>
      <c r="B28" s="48"/>
      <c r="C28" s="50">
        <f>IFERROR((st_DL/(k_decay_iw_state*Rad_Spec!X28*st_IFD_iw*st_EF_iw*st_ED_iw))*Rad_Spec!BF28,".")</f>
        <v>3.3347470395699518E-4</v>
      </c>
      <c r="D28" s="50">
        <f>IFERROR((st_DL/(k_decay_iw_state*Rad_Spec!AN28*st_IRA_iw*(1/s_PEFm_pp_state)*st_SLF*st_ET_iw*st_EF_iw*st_ED_iw))*Rad_Spec!BF28,".")</f>
        <v>1.1144235812163017E-7</v>
      </c>
      <c r="E28" s="50">
        <f>IFERROR((st_DL/(k_decay_iw_state*Rad_Spec!AN28*st_IRA_iw*(1/s_PEF)*st_SLF*st_ET_iw*st_EF_iw*st_ED_iw))*Rad_Spec!BF28,".")</f>
        <v>1.0298227905832903E-5</v>
      </c>
      <c r="F28" s="50">
        <f>IFERROR((st_DL/(k_decay_iw_state*Rad_Spec!AY28*st_GSF_i*st_Fam*st_Foffset*acf!H28*st_ET_iw*(1/24)*st_EF_iw*(1/365)*st_ED_iw))*Rad_Spec!BF28,".")</f>
        <v>0.44003636354627307</v>
      </c>
      <c r="G28" s="50">
        <f t="shared" si="2"/>
        <v>9.9895024369171365E-6</v>
      </c>
      <c r="H28" s="50">
        <f t="shared" si="3"/>
        <v>1.1140509995601811E-7</v>
      </c>
    </row>
    <row r="29" spans="1:8">
      <c r="A29" s="48" t="s">
        <v>34</v>
      </c>
      <c r="B29" s="48"/>
      <c r="C29" s="50">
        <f>IFERROR((st_DL/(k_decay_iw_state*Rad_Spec!X29*st_IFD_iw*st_EF_iw*st_ED_iw))*Rad_Spec!BF29,".")</f>
        <v>0.4005860304679138</v>
      </c>
      <c r="D29" s="50">
        <f>IFERROR((st_DL/(k_decay_iw_state*Rad_Spec!AN29*st_IRA_iw*(1/s_PEFm_pp_state)*st_SLF*st_ET_iw*st_EF_iw*st_ED_iw))*Rad_Spec!BF29,".")</f>
        <v>9.0453806705884428E-3</v>
      </c>
      <c r="E29" s="50">
        <f>IFERROR((st_DL/(k_decay_iw_state*Rad_Spec!AN29*st_IRA_iw*(1/s_PEF)*st_SLF*st_ET_iw*st_EF_iw*st_ED_iw))*Rad_Spec!BF29,".")</f>
        <v>0.83587060800587476</v>
      </c>
      <c r="F29" s="50">
        <f>IFERROR((st_DL/(k_decay_iw_state*Rad_Spec!AY29*st_GSF_i*st_Fam*st_Foffset*acf!H29*st_ET_iw*(1/24)*st_EF_iw*(1/365)*st_ED_iw))*Rad_Spec!BF29,".")</f>
        <v>2.5833490159971784</v>
      </c>
      <c r="G29" s="50">
        <f t="shared" si="2"/>
        <v>0.24511038441290961</v>
      </c>
      <c r="H29" s="50">
        <f t="shared" si="3"/>
        <v>8.8154577859099262E-3</v>
      </c>
    </row>
    <row r="30" spans="1:8">
      <c r="A30" s="48" t="s">
        <v>35</v>
      </c>
      <c r="B30" s="48"/>
      <c r="C30" s="50">
        <f>IFERROR((st_DL/(k_decay_iw_state*Rad_Spec!X30*st_IFD_iw*st_EF_iw*st_ED_iw))*Rad_Spec!BF30,".")</f>
        <v>2349.226393099867</v>
      </c>
      <c r="D30" s="50">
        <f>IFERROR((st_DL/(k_decay_iw_state*Rad_Spec!AN30*st_IRA_iw*(1/s_PEFm_pp_state)*st_SLF*st_ET_iw*st_EF_iw*st_ED_iw))*Rad_Spec!BF30,".")</f>
        <v>324.1068388293254</v>
      </c>
      <c r="E30" s="50">
        <f>IFERROR((st_DL/(k_decay_iw_state*Rad_Spec!AN30*st_IRA_iw*(1/s_PEF)*st_SLF*st_ET_iw*st_EF_iw*st_ED_iw))*Rad_Spec!BF30,".")</f>
        <v>29950.246462485946</v>
      </c>
      <c r="F30" s="50">
        <f>IFERROR((st_DL/(k_decay_iw_state*Rad_Spec!AY30*st_GSF_i*st_Fam*st_Foffset*acf!H30*st_ET_iw*(1/24)*st_EF_iw*(1/365)*st_ED_iw))*Rad_Spec!BF30,".")</f>
        <v>3707.5882524012331</v>
      </c>
      <c r="G30" s="50">
        <f t="shared" si="2"/>
        <v>1372.1602284643845</v>
      </c>
      <c r="H30" s="50">
        <f t="shared" si="3"/>
        <v>264.49488155094286</v>
      </c>
    </row>
    <row r="31" spans="1:8">
      <c r="A31" s="52" t="s">
        <v>36</v>
      </c>
      <c r="B31" s="48" t="s">
        <v>11</v>
      </c>
      <c r="C31" s="50">
        <f>IFERROR((st_DL/(k_decay_iw_state*Rad_Spec!V31*st_IFD_iw*st_EF_iw))*Rad_Spec!BF31,".")</f>
        <v>3.0655125240807357</v>
      </c>
      <c r="D31" s="50">
        <f>IFERROR((st_DL/(k_decay_iw_state*Rad_Spec!AN31*st_IRA_iw*(1/s_PEFm_pp_state)*st_SLF*st_ET_iw*st_EF_iw))*Rad_Spec!BF31,".")</f>
        <v>0.13569960767706762</v>
      </c>
      <c r="E31" s="50">
        <f>IFERROR((st_DL/(k_decay_iw_state*Rad_Spec!AN31*st_IRA_iw*(1/s_PEF)*st_SLF*st_ET_iw*st_EF_iw))*Rad_Spec!BF31,".")</f>
        <v>12.53980542178887</v>
      </c>
      <c r="F31" s="50">
        <f>IFERROR((st_DL/(k_decay_iw_state*Rad_Spec!AY31*st_GSF_i*st_Fam*st_Foffset*acf!H31*st_ET_iw*(1/24)*st_EF_iw*(1/365)))*Rad_Spec!BF31,".")</f>
        <v>34359.502260487672</v>
      </c>
      <c r="G31" s="50">
        <f t="shared" si="2"/>
        <v>2.4631458948919343</v>
      </c>
      <c r="H31" s="50">
        <f t="shared" si="3"/>
        <v>0.12994680029492142</v>
      </c>
    </row>
    <row r="32" spans="1:8">
      <c r="A32" s="48" t="s">
        <v>37</v>
      </c>
      <c r="B32" s="48"/>
      <c r="C32" s="50">
        <f>IFERROR((st_DL/(k_decay_iw_state*Rad_Spec!X32*st_IFD_iw*st_EF_iw*st_ED_iw))*Rad_Spec!BF32,".")</f>
        <v>339462.52854417037</v>
      </c>
      <c r="D32" s="50">
        <f>IFERROR((st_DL/(k_decay_iw_state*Rad_Spec!AN32*st_IRA_iw*(1/s_PEFm_pp_state)*st_SLF*st_ET_iw*st_EF_iw*st_ED_iw))*Rad_Spec!BF32,".")</f>
        <v>101867.03804511018</v>
      </c>
      <c r="E32" s="50">
        <f>IFERROR((st_DL/(k_decay_iw_state*Rad_Spec!AN32*st_IRA_iw*(1/s_PEF)*st_SLF*st_ET_iw*st_EF_iw*st_ED_iw))*Rad_Spec!BF32,".")</f>
        <v>9413386.3601104338</v>
      </c>
      <c r="F32" s="50">
        <f>IFERROR((st_DL/(k_decay_iw_state*Rad_Spec!AY32*st_GSF_i*st_Fam*st_Foffset*acf!H32*st_ET_iw*(1/24)*st_EF_iw*(1/365)*st_ED_iw))*Rad_Spec!BF32,".")</f>
        <v>23576.14473068036</v>
      </c>
      <c r="G32" s="50">
        <f t="shared" si="2"/>
        <v>21993.57659091779</v>
      </c>
      <c r="H32" s="50">
        <f t="shared" si="3"/>
        <v>18123.064104798425</v>
      </c>
    </row>
    <row r="33" spans="1:8">
      <c r="A33" s="48" t="s">
        <v>38</v>
      </c>
      <c r="B33" s="48"/>
      <c r="C33" s="50">
        <f>IFERROR((st_DL/(k_decay_iw_state*Rad_Spec!X33*st_IFD_iw*st_EF_iw*st_ED_iw))*Rad_Spec!BF33,".")</f>
        <v>1664057.2353953901</v>
      </c>
      <c r="D33" s="50">
        <f>IFERROR((st_DL/(k_decay_iw_state*Rad_Spec!AN33*st_IRA_iw*(1/s_PEFm_pp_state)*st_SLF*st_ET_iw*st_EF_iw*st_ED_iw))*Rad_Spec!BF33,".")</f>
        <v>37693.32917623152</v>
      </c>
      <c r="E33" s="50">
        <f>IFERROR((st_DL/(k_decay_iw_state*Rad_Spec!AN33*st_IRA_iw*(1/s_PEF)*st_SLF*st_ET_iw*st_EF_iw*st_ED_iw))*Rad_Spec!BF33,".")</f>
        <v>3483186.2940548365</v>
      </c>
      <c r="F33" s="50">
        <f>IFERROR((st_DL/(k_decay_iw_state*Rad_Spec!AY33*st_GSF_i*st_Fam*st_Foffset*acf!H33*st_ET_iw*(1/24)*st_EF_iw*(1/365)*st_ED_iw))*Rad_Spec!BF33,".")</f>
        <v>87135.730880557268</v>
      </c>
      <c r="G33" s="50">
        <f t="shared" si="2"/>
        <v>80877.470986915374</v>
      </c>
      <c r="H33" s="50">
        <f t="shared" si="3"/>
        <v>25901.916067525784</v>
      </c>
    </row>
    <row r="34" spans="1:8">
      <c r="A34" s="48" t="s">
        <v>39</v>
      </c>
      <c r="B34" s="48"/>
      <c r="C34" s="50" t="str">
        <f>IFERROR((st_DL/(k_decay_iw_state*Rad_Spec!X34*st_IFD_iw*st_EF_iw*st_ED_iw))*Rad_Spec!BF34,".")</f>
        <v>.</v>
      </c>
      <c r="D34" s="50" t="str">
        <f>IFERROR((st_DL/(k_decay_iw_state*Rad_Spec!AN34*st_IRA_iw*(1/s_PEFm_pp_state)*st_SLF*st_ET_iw*st_EF_iw*st_ED_iw))*Rad_Spec!BF34,".")</f>
        <v>.</v>
      </c>
      <c r="E34" s="50" t="str">
        <f>IFERROR((st_DL/(k_decay_iw_state*Rad_Spec!AN34*st_IRA_iw*(1/s_PEF)*st_SLF*st_ET_iw*st_EF_iw*st_ED_iw))*Rad_Spec!BF34,".")</f>
        <v>.</v>
      </c>
      <c r="F34" s="50">
        <f>IFERROR((st_DL/(k_decay_iw_state*Rad_Spec!AY34*st_GSF_i*st_Fam*st_Foffset*acf!H34*st_ET_iw*(1/24)*st_EF_iw*(1/365)*st_ED_iw))*Rad_Spec!BF34,".")</f>
        <v>7155303.4724814137</v>
      </c>
      <c r="G34" s="50">
        <f t="shared" si="2"/>
        <v>7155303.4724814137</v>
      </c>
      <c r="H34" s="50">
        <f t="shared" si="3"/>
        <v>7155303.4724814137</v>
      </c>
    </row>
    <row r="35" spans="1:8">
      <c r="A35" s="48" t="s">
        <v>40</v>
      </c>
      <c r="B35" s="48"/>
      <c r="C35" s="50">
        <f>IFERROR((st_DL/(k_decay_iw_state*Rad_Spec!X35*st_IFD_iw*st_EF_iw*st_ED_iw))*Rad_Spec!BF35,".")</f>
        <v>2346.2832512570449</v>
      </c>
      <c r="D35" s="50">
        <f>IFERROR((st_DL/(k_decay_iw_state*Rad_Spec!AN35*st_IRA_iw*(1/s_PEFm_pp_state)*st_SLF*st_ET_iw*st_EF_iw*st_ED_iw))*Rad_Spec!BF35,".")</f>
        <v>133.40836401429442</v>
      </c>
      <c r="E35" s="50">
        <f>IFERROR((st_DL/(k_decay_iw_state*Rad_Spec!AN35*st_IRA_iw*(1/s_PEF)*st_SLF*st_ET_iw*st_EF_iw*st_ED_iw))*Rad_Spec!BF35,".")</f>
        <v>12328.074892888169</v>
      </c>
      <c r="F35" s="50">
        <f>IFERROR((st_DL/(k_decay_iw_state*Rad_Spec!AY35*st_GSF_i*st_Fam*st_Foffset*acf!H35*st_ET_iw*(1/24)*st_EF_iw*(1/365)*st_ED_iw))*Rad_Spec!BF35,".")</f>
        <v>3284.302830924596</v>
      </c>
      <c r="G35" s="50">
        <f t="shared" si="2"/>
        <v>1231.8300634697086</v>
      </c>
      <c r="H35" s="50">
        <f t="shared" si="3"/>
        <v>121.55887312765233</v>
      </c>
    </row>
    <row r="36" spans="1:8">
      <c r="A36" s="48" t="s">
        <v>41</v>
      </c>
      <c r="B36" s="48"/>
      <c r="C36" s="50" t="str">
        <f>IFERROR((st_DL/(k_decay_iw_state*Rad_Spec!X36*st_IFD_iw*st_EF_iw*st_ED_iw))*Rad_Spec!BF36,".")</f>
        <v>.</v>
      </c>
      <c r="D36" s="50" t="str">
        <f>IFERROR((st_DL/(k_decay_iw_state*Rad_Spec!AN36*st_IRA_iw*(1/s_PEFm_pp_state)*st_SLF*st_ET_iw*st_EF_iw*st_ED_iw))*Rad_Spec!BF36,".")</f>
        <v>.</v>
      </c>
      <c r="E36" s="50" t="str">
        <f>IFERROR((st_DL/(k_decay_iw_state*Rad_Spec!AN36*st_IRA_iw*(1/s_PEF)*st_SLF*st_ET_iw*st_EF_iw*st_ED_iw))*Rad_Spec!BF36,".")</f>
        <v>.</v>
      </c>
      <c r="F36" s="50">
        <f>IFERROR((st_DL/(k_decay_iw_state*Rad_Spec!AY36*st_GSF_i*st_Fam*st_Foffset*acf!H36*st_ET_iw*(1/24)*st_EF_iw*(1/365)*st_ED_iw))*Rad_Spec!BF36,".")</f>
        <v>9828389.0542324316</v>
      </c>
      <c r="G36" s="50">
        <f t="shared" si="2"/>
        <v>9828389.0542324316</v>
      </c>
      <c r="H36" s="50">
        <f t="shared" si="3"/>
        <v>9828389.0542324316</v>
      </c>
    </row>
    <row r="37" spans="1:8">
      <c r="A37" s="48" t="s">
        <v>42</v>
      </c>
      <c r="B37" s="48"/>
      <c r="C37" s="50">
        <f>IFERROR((st_DL/(k_decay_iw_state*Rad_Spec!X37*st_IFD_iw*st_EF_iw*st_ED_iw))*Rad_Spec!BF37,".")</f>
        <v>109585.62217243206</v>
      </c>
      <c r="D37" s="50">
        <f>IFERROR((st_DL/(k_decay_iw_state*Rad_Spec!AN37*st_IRA_iw*(1/s_PEFm_pp_state)*st_SLF*st_ET_iw*st_EF_iw*st_ED_iw))*Rad_Spec!BF37,".")</f>
        <v>13977.92583705092</v>
      </c>
      <c r="E37" s="50">
        <f>IFERROR((st_DL/(k_decay_iw_state*Rad_Spec!AN37*st_IRA_iw*(1/s_PEF)*st_SLF*st_ET_iw*st_EF_iw*st_ED_iw))*Rad_Spec!BF37,".")</f>
        <v>1291680.0070191736</v>
      </c>
      <c r="F37" s="50">
        <f>IFERROR((st_DL/(k_decay_iw_state*Rad_Spec!AY37*st_GSF_i*st_Fam*st_Foffset*acf!H37*st_ET_iw*(1/24)*st_EF_iw*(1/365)*st_ED_iw))*Rad_Spec!BF37,".")</f>
        <v>18695.175902350831</v>
      </c>
      <c r="G37" s="50">
        <f t="shared" si="2"/>
        <v>15775.556741182128</v>
      </c>
      <c r="H37" s="50">
        <f t="shared" si="3"/>
        <v>7453.9869857666872</v>
      </c>
    </row>
    <row r="38" spans="1:8">
      <c r="A38" s="48" t="s">
        <v>43</v>
      </c>
      <c r="B38" s="48"/>
      <c r="C38" s="50">
        <f>IFERROR((st_DL/(k_decay_iw_state*Rad_Spec!X38*st_IFD_iw*st_EF_iw*st_ED_iw))*Rad_Spec!BF38,".")</f>
        <v>4.2335353483055913</v>
      </c>
      <c r="D38" s="50">
        <f>IFERROR((st_DL/(k_decay_iw_state*Rad_Spec!AN38*st_IRA_iw*(1/s_PEFm_pp_state)*st_SLF*st_ET_iw*st_EF_iw*st_ED_iw))*Rad_Spec!BF38,".")</f>
        <v>0.35062241985746678</v>
      </c>
      <c r="E38" s="50">
        <f>IFERROR((st_DL/(k_decay_iw_state*Rad_Spec!AN38*st_IRA_iw*(1/s_PEF)*st_SLF*st_ET_iw*st_EF_iw*st_ED_iw))*Rad_Spec!BF38,".")</f>
        <v>32.400513139231549</v>
      </c>
      <c r="F38" s="50">
        <f>IFERROR((st_DL/(k_decay_iw_state*Rad_Spec!AY38*st_GSF_i*st_Fam*st_Foffset*acf!H38*st_ET_iw*(1/24)*st_EF_iw*(1/365)*st_ED_iw))*Rad_Spec!BF38,".")</f>
        <v>37565303087.327431</v>
      </c>
      <c r="G38" s="50">
        <f t="shared" si="2"/>
        <v>3.7442959030632106</v>
      </c>
      <c r="H38" s="50">
        <f t="shared" si="3"/>
        <v>0.32380482597505483</v>
      </c>
    </row>
    <row r="39" spans="1:8">
      <c r="A39" s="48" t="s">
        <v>44</v>
      </c>
      <c r="B39" s="48"/>
      <c r="C39" s="50">
        <f>IFERROR((st_DL/(k_decay_iw_state*Rad_Spec!X39*st_IFD_iw*st_EF_iw*st_ED_iw))*Rad_Spec!BF39,".")</f>
        <v>175.58800951181524</v>
      </c>
      <c r="D39" s="50">
        <f>IFERROR((st_DL/(k_decay_iw_state*Rad_Spec!AN39*st_IRA_iw*(1/s_PEFm_pp_state)*st_SLF*st_ET_iw*st_EF_iw*st_ED_iw))*Rad_Spec!BF39,".")</f>
        <v>0.265219327522002</v>
      </c>
      <c r="E39" s="50">
        <f>IFERROR((st_DL/(k_decay_iw_state*Rad_Spec!AN39*st_IRA_iw*(1/s_PEF)*st_SLF*st_ET_iw*st_EF_iw*st_ED_iw))*Rad_Spec!BF39,".")</f>
        <v>24.50853630423309</v>
      </c>
      <c r="F39" s="50">
        <f>IFERROR((st_DL/(k_decay_iw_state*Rad_Spec!AY39*st_GSF_i*st_Fam*st_Foffset*acf!H39*st_ET_iw*(1/24)*st_EF_iw*(1/365)*st_ED_iw))*Rad_Spec!BF39,".")</f>
        <v>203287.32290358699</v>
      </c>
      <c r="G39" s="50">
        <f t="shared" si="2"/>
        <v>21.504368606228656</v>
      </c>
      <c r="H39" s="50">
        <f t="shared" si="3"/>
        <v>0.26481898254542596</v>
      </c>
    </row>
    <row r="40" spans="1:8">
      <c r="A40" s="48" t="s">
        <v>45</v>
      </c>
      <c r="B40" s="48"/>
      <c r="C40" s="50" t="str">
        <f>IFERROR((st_DL/(k_decay_iw_state*Rad_Spec!X40*st_IFD_iw*st_EF_iw*st_ED_iw))*Rad_Spec!BF40,".")</f>
        <v>.</v>
      </c>
      <c r="D40" s="50" t="str">
        <f>IFERROR((st_DL/(k_decay_iw_state*Rad_Spec!AN40*st_IRA_iw*(1/s_PEFm_pp_state)*st_SLF*st_ET_iw*st_EF_iw*st_ED_iw))*Rad_Spec!BF40,".")</f>
        <v>.</v>
      </c>
      <c r="E40" s="50" t="str">
        <f>IFERROR((st_DL/(k_decay_iw_state*Rad_Spec!AN40*st_IRA_iw*(1/s_PEF)*st_SLF*st_ET_iw*st_EF_iw*st_ED_iw))*Rad_Spec!BF40,".")</f>
        <v>.</v>
      </c>
      <c r="F40" s="50">
        <f>IFERROR((st_DL/(k_decay_iw_state*Rad_Spec!AY40*st_GSF_i*st_Fam*st_Foffset*acf!H40*st_ET_iw*(1/24)*st_EF_iw*(1/365)*st_ED_iw))*Rad_Spec!BF40,".")</f>
        <v>466000565.42197216</v>
      </c>
      <c r="G40" s="50">
        <f t="shared" si="2"/>
        <v>466000565.42197216</v>
      </c>
      <c r="H40" s="50">
        <f t="shared" si="3"/>
        <v>466000565.42197216</v>
      </c>
    </row>
    <row r="41" spans="1:8">
      <c r="A41" s="51" t="s">
        <v>46</v>
      </c>
      <c r="B41" s="48" t="s">
        <v>7</v>
      </c>
      <c r="C41" s="50" t="str">
        <f>IFERROR((st_DL/(k_decay_iw_state*Rad_Spec!V41*st_IFD_iw*st_EF_iw))*Rad_Spec!BF41,".")</f>
        <v>.</v>
      </c>
      <c r="D41" s="50" t="str">
        <f>IFERROR((st_DL/(k_decay_iw_state*Rad_Spec!AN41*st_IRA_iw*(1/s_PEFm_pp_state)*st_SLF*st_ET_iw*st_EF_iw))*Rad_Spec!BF41,".")</f>
        <v>.</v>
      </c>
      <c r="E41" s="50" t="str">
        <f>IFERROR((st_DL/(k_decay_iw_state*Rad_Spec!AN41*st_IRA_iw*(1/s_PEF)*st_SLF*st_ET_iw*st_EF_iw))*Rad_Spec!BF41,".")</f>
        <v>.</v>
      </c>
      <c r="F41" s="50">
        <f>IFERROR((st_DL/(k_decay_iw_state*Rad_Spec!AY41*st_GSF_i*st_Fam*st_Foffset*acf!H41*st_ET_iw*(1/24)*st_EF_iw*(1/365)))*Rad_Spec!BF41,".")</f>
        <v>286729709.18978125</v>
      </c>
      <c r="G41" s="50">
        <f t="shared" si="2"/>
        <v>286729709.18978125</v>
      </c>
      <c r="H41" s="50">
        <f t="shared" si="3"/>
        <v>286729709.18978125</v>
      </c>
    </row>
    <row r="42" spans="1:8">
      <c r="A42" s="48" t="s">
        <v>47</v>
      </c>
      <c r="B42" s="48"/>
      <c r="C42" s="50" t="str">
        <f>IFERROR((st_DL/(k_decay_iw_state*Rad_Spec!X42*st_IFD_iw*st_EF_iw*st_ED_iw))*Rad_Spec!BF42,".")</f>
        <v>.</v>
      </c>
      <c r="D42" s="50" t="str">
        <f>IFERROR((st_DL/(k_decay_iw_state*Rad_Spec!AN42*st_IRA_iw*(1/s_PEFm_pp_state)*st_SLF*st_ET_iw*st_EF_iw*st_ED_iw))*Rad_Spec!BF42,".")</f>
        <v>.</v>
      </c>
      <c r="E42" s="50" t="str">
        <f>IFERROR((st_DL/(k_decay_iw_state*Rad_Spec!AN42*st_IRA_iw*(1/s_PEF)*st_SLF*st_ET_iw*st_EF_iw*st_ED_iw))*Rad_Spec!BF42,".")</f>
        <v>.</v>
      </c>
      <c r="F42" s="50">
        <f>IFERROR((st_DL/(k_decay_iw_state*Rad_Spec!AY42*st_GSF_i*st_Fam*st_Foffset*acf!H42*st_ET_iw*(1/24)*st_EF_iw*(1/365)*st_ED_iw))*Rad_Spec!BF42,".")</f>
        <v>244276.36354978968</v>
      </c>
      <c r="G42" s="50">
        <f t="shared" si="2"/>
        <v>244276.3635497897</v>
      </c>
      <c r="H42" s="50">
        <f t="shared" si="3"/>
        <v>244276.3635497897</v>
      </c>
    </row>
    <row r="43" spans="1:8">
      <c r="A43" s="48" t="s">
        <v>48</v>
      </c>
      <c r="B43" s="48"/>
      <c r="C43" s="50" t="str">
        <f>IFERROR((st_DL/(k_decay_iw_state*Rad_Spec!X43*st_IFD_iw*st_EF_iw*st_ED_iw))*Rad_Spec!BF43,".")</f>
        <v>.</v>
      </c>
      <c r="D43" s="50" t="str">
        <f>IFERROR((st_DL/(k_decay_iw_state*Rad_Spec!AN43*st_IRA_iw*(1/s_PEFm_pp_state)*st_SLF*st_ET_iw*st_EF_iw*st_ED_iw))*Rad_Spec!BF43,".")</f>
        <v>.</v>
      </c>
      <c r="E43" s="50" t="str">
        <f>IFERROR((st_DL/(k_decay_iw_state*Rad_Spec!AN43*st_IRA_iw*(1/s_PEF)*st_SLF*st_ET_iw*st_EF_iw*st_ED_iw))*Rad_Spec!BF43,".")</f>
        <v>.</v>
      </c>
      <c r="F43" s="50">
        <f>IFERROR((st_DL/(k_decay_iw_state*Rad_Spec!AY43*st_GSF_i*st_Fam*st_Foffset*acf!H43*st_ET_iw*(1/24)*st_EF_iw*(1/365)*st_ED_iw))*Rad_Spec!BF43,".")</f>
        <v>1601029.37203893</v>
      </c>
      <c r="G43" s="50">
        <f t="shared" si="2"/>
        <v>1601029.37203893</v>
      </c>
      <c r="H43" s="50">
        <f t="shared" si="3"/>
        <v>1601029.37203893</v>
      </c>
    </row>
    <row r="44" spans="1:8">
      <c r="A44" s="48" t="s">
        <v>49</v>
      </c>
      <c r="B44" s="48"/>
      <c r="C44" s="50">
        <f>IFERROR((st_DL/(k_decay_iw_state*Rad_Spec!X44*st_IFD_iw*st_EF_iw*st_ED_iw))*Rad_Spec!BF44,".")</f>
        <v>15.739908787416136</v>
      </c>
      <c r="D44" s="50">
        <f>IFERROR((st_DL/(k_decay_iw_state*Rad_Spec!AN44*st_IRA_iw*(1/s_PEFm_pp_state)*st_SLF*st_ET_iw*st_EF_iw*st_ED_iw))*Rad_Spec!BF44,".")</f>
        <v>0.50065889329754643</v>
      </c>
      <c r="E44" s="50">
        <f>IFERROR((st_DL/(k_decay_iw_state*Rad_Spec!AN44*st_IRA_iw*(1/s_PEF)*st_SLF*st_ET_iw*st_EF_iw*st_ED_iw))*Rad_Spec!BF44,".")</f>
        <v>46.265167689945784</v>
      </c>
      <c r="F44" s="50">
        <f>IFERROR((st_DL/(k_decay_iw_state*Rad_Spec!AY44*st_GSF_i*st_Fam*st_Foffset*acf!H44*st_ET_iw*(1/24)*st_EF_iw*(1/365)*st_ED_iw))*Rad_Spec!BF44,".")</f>
        <v>190.45022769340781</v>
      </c>
      <c r="G44" s="50">
        <f t="shared" si="2"/>
        <v>11.06218937441937</v>
      </c>
      <c r="H44" s="50">
        <f t="shared" si="3"/>
        <v>0.48399164229463354</v>
      </c>
    </row>
    <row r="45" spans="1:8">
      <c r="A45" s="48" t="s">
        <v>50</v>
      </c>
      <c r="B45" s="48"/>
      <c r="C45" s="50">
        <f>IFERROR((st_DL/(k_decay_iw_state*Rad_Spec!X45*st_IFD_iw*st_EF_iw*st_ED_iw))*Rad_Spec!BF45,".")</f>
        <v>2629.7232244555885</v>
      </c>
      <c r="D45" s="50">
        <f>IFERROR((st_DL/(k_decay_iw_state*Rad_Spec!AN45*st_IRA_iw*(1/s_PEFm_pp_state)*st_SLF*st_ET_iw*st_EF_iw*st_ED_iw))*Rad_Spec!BF45,".")</f>
        <v>333.92756286606487</v>
      </c>
      <c r="E45" s="50">
        <f>IFERROR((st_DL/(k_decay_iw_state*Rad_Spec!AN45*st_IRA_iw*(1/s_PEF)*st_SLF*st_ET_iw*st_EF_iw*st_ED_iw))*Rad_Spec!BF45,".")</f>
        <v>30857.765434942117</v>
      </c>
      <c r="F45" s="50">
        <f>IFERROR((st_DL/(k_decay_iw_state*Rad_Spec!AY45*st_GSF_i*st_Fam*st_Foffset*acf!H45*st_ET_iw*(1/24)*st_EF_iw*(1/365)*st_ED_iw))*Rad_Spec!BF45,".")</f>
        <v>2703.2225331931254</v>
      </c>
      <c r="G45" s="50">
        <f t="shared" si="2"/>
        <v>1277.7858397098903</v>
      </c>
      <c r="H45" s="50">
        <f t="shared" si="3"/>
        <v>267.03278958850132</v>
      </c>
    </row>
    <row r="46" spans="1:8">
      <c r="A46" s="48" t="s">
        <v>51</v>
      </c>
      <c r="B46" s="48"/>
      <c r="C46" s="50">
        <f>IFERROR((st_DL/(k_decay_iw_state*Rad_Spec!X46*st_IFD_iw*st_EF_iw*st_ED_iw))*Rad_Spec!BF46,".")</f>
        <v>46.272721243992095</v>
      </c>
      <c r="D46" s="50">
        <f>IFERROR((st_DL/(k_decay_iw_state*Rad_Spec!AN46*st_IRA_iw*(1/s_PEFm_pp_state)*st_SLF*st_ET_iw*st_EF_iw*st_ED_iw))*Rad_Spec!BF46,".")</f>
        <v>0.99532593318733609</v>
      </c>
      <c r="E46" s="50">
        <f>IFERROR((st_DL/(k_decay_iw_state*Rad_Spec!AN46*st_IRA_iw*(1/s_PEF)*st_SLF*st_ET_iw*st_EF_iw*st_ED_iw))*Rad_Spec!BF46,".")</f>
        <v>91.976636831050058</v>
      </c>
      <c r="F46" s="50" t="str">
        <f>IFERROR((st_DL/(k_decay_iw_state*Rad_Spec!AY46*st_GSF_i*st_Fam*st_Foffset*acf!H46*st_ET_iw*(1/24)*st_EF_iw*(1/365)*st_ED_iw))*Rad_Spec!BF46,".")</f>
        <v>.</v>
      </c>
      <c r="G46" s="50">
        <f t="shared" si="2"/>
        <v>30.785020171543234</v>
      </c>
      <c r="H46" s="50">
        <f t="shared" si="3"/>
        <v>0.97436729892089791</v>
      </c>
    </row>
    <row r="47" spans="1:8">
      <c r="A47" s="48" t="s">
        <v>52</v>
      </c>
      <c r="B47" s="48"/>
      <c r="C47" s="50" t="str">
        <f>IFERROR((st_DL/(k_decay_iw_state*Rad_Spec!X47*st_IFD_iw*st_EF_iw*st_ED_iw))*Rad_Spec!BF47,".")</f>
        <v>.</v>
      </c>
      <c r="D47" s="50" t="str">
        <f>IFERROR((st_DL/(k_decay_iw_state*Rad_Spec!AN47*st_IRA_iw*(1/s_PEFm_pp_state)*st_SLF*st_ET_iw*st_EF_iw*st_ED_iw))*Rad_Spec!BF47,".")</f>
        <v>.</v>
      </c>
      <c r="E47" s="50" t="str">
        <f>IFERROR((st_DL/(k_decay_iw_state*Rad_Spec!AN47*st_IRA_iw*(1/s_PEF)*st_SLF*st_ET_iw*st_EF_iw*st_ED_iw))*Rad_Spec!BF47,".")</f>
        <v>.</v>
      </c>
      <c r="F47" s="50">
        <f>IFERROR((st_DL/(k_decay_iw_state*Rad_Spec!AY47*st_GSF_i*st_Fam*st_Foffset*acf!H47*st_ET_iw*(1/24)*st_EF_iw*(1/365)*st_ED_iw))*Rad_Spec!BF47,".")</f>
        <v>1471393.119303742</v>
      </c>
      <c r="G47" s="50">
        <f t="shared" si="2"/>
        <v>1471393.119303742</v>
      </c>
      <c r="H47" s="50">
        <f t="shared" si="3"/>
        <v>1471393.119303742</v>
      </c>
    </row>
    <row r="48" spans="1:8">
      <c r="A48" s="48" t="s">
        <v>53</v>
      </c>
      <c r="B48" s="48"/>
      <c r="C48" s="50" t="str">
        <f>IFERROR((st_DL/(k_decay_iw_state*Rad_Spec!X48*st_IFD_iw*st_EF_iw*st_ED_iw))*Rad_Spec!BF48,".")</f>
        <v>.</v>
      </c>
      <c r="D48" s="50" t="str">
        <f>IFERROR((st_DL/(k_decay_iw_state*Rad_Spec!AN48*st_IRA_iw*(1/s_PEFm_pp_state)*st_SLF*st_ET_iw*st_EF_iw*st_ED_iw))*Rad_Spec!BF48,".")</f>
        <v>.</v>
      </c>
      <c r="E48" s="50" t="str">
        <f>IFERROR((st_DL/(k_decay_iw_state*Rad_Spec!AN48*st_IRA_iw*(1/s_PEF)*st_SLF*st_ET_iw*st_EF_iw*st_ED_iw))*Rad_Spec!BF48,".")</f>
        <v>.</v>
      </c>
      <c r="F48" s="50">
        <f>IFERROR((st_DL/(k_decay_iw_state*Rad_Spec!AY48*st_GSF_i*st_Fam*st_Foffset*acf!H48*st_ET_iw*(1/24)*st_EF_iw*(1/365)*st_ED_iw))*Rad_Spec!BF48,".")</f>
        <v>5574077.64636607</v>
      </c>
      <c r="G48" s="50">
        <f t="shared" si="2"/>
        <v>5574077.64636607</v>
      </c>
      <c r="H48" s="50">
        <f t="shared" si="3"/>
        <v>5574077.64636607</v>
      </c>
    </row>
    <row r="49" spans="1:8">
      <c r="A49" s="51" t="s">
        <v>54</v>
      </c>
      <c r="B49" s="53" t="s">
        <v>7</v>
      </c>
      <c r="C49" s="50" t="str">
        <f>IFERROR((st_DL/(k_decay_iw_state*Rad_Spec!V49*st_IFD_iw*st_EF_iw))*Rad_Spec!BF49,".")</f>
        <v>.</v>
      </c>
      <c r="D49" s="50" t="str">
        <f>IFERROR((st_DL/(k_decay_iw_state*Rad_Spec!AN49*st_IRA_iw*(1/s_PEFm_pp_state)*st_SLF*st_ET_iw*st_EF_iw))*Rad_Spec!BF49,".")</f>
        <v>.</v>
      </c>
      <c r="E49" s="50" t="str">
        <f>IFERROR((st_DL/(k_decay_iw_state*Rad_Spec!AN49*st_IRA_iw*(1/s_PEF)*st_SLF*st_ET_iw*st_EF_iw))*Rad_Spec!BF49,".")</f>
        <v>.</v>
      </c>
      <c r="F49" s="50">
        <f>IFERROR((st_DL/(k_decay_iw_state*Rad_Spec!AY49*st_GSF_i*st_Fam*st_Foffset*acf!H49*st_ET_iw*(1/24)*st_EF_iw*(1/365)))*Rad_Spec!BF49,".")</f>
        <v>32009458.699940186</v>
      </c>
      <c r="G49" s="50">
        <f t="shared" ref="G49" si="8">(IF(AND(C49&lt;&gt;".",E49&lt;&gt;".",F49&lt;&gt;"."),1/((1/C49)+(1/E49)+(1/F49)),IF(AND(C49&lt;&gt;".",E49&lt;&gt;".",F49="."), 1/((1/C49)+(1/E49)),IF(AND(C49&lt;&gt;".",E49=".",F49&lt;&gt;"."),1/((1/C49)+(1/F49)),IF(AND(C49=".",E49&lt;&gt;".",F49&lt;&gt;"."),1/((1/E49)+(1/F49)),IF(AND(C49&lt;&gt;".",E49=".",F49="."),1/(1/C49),IF(AND(C49=".",E49&lt;&gt;".",F49="."),1/(1/E49),IF(AND(C49=".",E49=".",F49&lt;&gt;"."),1/(1/F49),IF(AND(C49=".",E49=".",F49="."),".")))))))))</f>
        <v>32009458.699940186</v>
      </c>
      <c r="H49" s="50">
        <f t="shared" ref="H49" si="9">(IF(AND(C49&lt;&gt;".",D49&lt;&gt;".",F49&lt;&gt;"."),1/((1/C49)+(1/D49)+(1/F49)),IF(AND(C49&lt;&gt;".",D49&lt;&gt;".",F49="."), 1/((1/C49)+(1/D49)),IF(AND(C49&lt;&gt;".",D49=".",F49&lt;&gt;"."),1/((1/C49)+(1/F49)),IF(AND(C49=".",D49&lt;&gt;".",F49&lt;&gt;"."),1/((1/D49)+(1/F49)),IF(AND(C49&lt;&gt;".",D49=".",F49="."),1/(1/C49),IF(AND(C49=".",D49&lt;&gt;".",F49="."),1/(1/D49),IF(AND(C49=".",D49=".",F49&lt;&gt;"."),1/(1/F49),IF(AND(C49=".",D49=".",F49="."),".")))))))))</f>
        <v>32009458.699940186</v>
      </c>
    </row>
    <row r="50" spans="1:8">
      <c r="A50" s="48" t="s">
        <v>55</v>
      </c>
      <c r="B50" s="48"/>
      <c r="C50" s="50" t="str">
        <f>IFERROR((st_DL/(k_decay_iw_state*Rad_Spec!X50*st_IFD_iw*st_EF_iw*st_ED_iw))*Rad_Spec!BF50,".")</f>
        <v>.</v>
      </c>
      <c r="D50" s="50" t="str">
        <f>IFERROR((st_DL/(k_decay_iw_state*Rad_Spec!AN50*st_IRA_iw*(1/s_PEFm_pp_state)*st_SLF*st_ET_iw*st_EF_iw*st_ED_iw))*Rad_Spec!BF50,".")</f>
        <v>.</v>
      </c>
      <c r="E50" s="50" t="str">
        <f>IFERROR((st_DL/(k_decay_iw_state*Rad_Spec!AN50*st_IRA_iw*(1/s_PEF)*st_SLF*st_ET_iw*st_EF_iw*st_ED_iw))*Rad_Spec!BF50,".")</f>
        <v>.</v>
      </c>
      <c r="F50" s="50">
        <f>IFERROR((st_DL/(k_decay_iw_state*Rad_Spec!AY50*st_GSF_i*st_Fam*st_Foffset*acf!H50*st_ET_iw*(1/24)*st_EF_iw*(1/365)*st_ED_iw))*Rad_Spec!BF50,".")</f>
        <v>792655.07947841799</v>
      </c>
      <c r="G50" s="50">
        <f t="shared" si="2"/>
        <v>792655.07947841799</v>
      </c>
      <c r="H50" s="50">
        <f t="shared" si="3"/>
        <v>792655.07947841799</v>
      </c>
    </row>
    <row r="51" spans="1:8">
      <c r="A51" s="48" t="s">
        <v>56</v>
      </c>
      <c r="B51" s="48"/>
      <c r="C51" s="50">
        <f>IFERROR((st_DL/(k_decay_iw_state*Rad_Spec!X51*st_IFD_iw*st_EF_iw*st_ED_iw))*Rad_Spec!BF51,".")</f>
        <v>1.7031303154813281E-2</v>
      </c>
      <c r="D51" s="50">
        <f>IFERROR((st_DL/(k_decay_iw_state*Rad_Spec!AN51*st_IRA_iw*(1/s_PEFm_pp_state)*st_SLF*st_ET_iw*st_EF_iw*st_ED_iw))*Rad_Spec!BF51,".")</f>
        <v>2.5898948863168039E-3</v>
      </c>
      <c r="E51" s="50">
        <f>IFERROR((st_DL/(k_decay_iw_state*Rad_Spec!AN51*st_IRA_iw*(1/s_PEF)*st_SLF*st_ET_iw*st_EF_iw*st_ED_iw))*Rad_Spec!BF51,".")</f>
        <v>0.23932845859499921</v>
      </c>
      <c r="F51" s="50">
        <f>IFERROR((st_DL/(k_decay_iw_state*Rad_Spec!AY51*st_GSF_i*st_Fam*st_Foffset*acf!H51*st_ET_iw*(1/24)*st_EF_iw*(1/365)*st_ED_iw))*Rad_Spec!BF51,".")</f>
        <v>243.76346322800498</v>
      </c>
      <c r="G51" s="50">
        <f t="shared" si="2"/>
        <v>1.5898788692434301E-2</v>
      </c>
      <c r="H51" s="50">
        <f t="shared" si="3"/>
        <v>2.2480216586847354E-3</v>
      </c>
    </row>
    <row r="52" spans="1:8">
      <c r="A52" s="48" t="s">
        <v>57</v>
      </c>
      <c r="B52" s="48"/>
      <c r="C52" s="50">
        <f>IFERROR((st_DL/(k_decay_iw_state*Rad_Spec!X52*st_IFD_iw*st_EF_iw*st_ED_iw))*Rad_Spec!BF52,".")</f>
        <v>2.0763603608076941</v>
      </c>
      <c r="D52" s="50">
        <f>IFERROR((st_DL/(k_decay_iw_state*Rad_Spec!AN52*st_IRA_iw*(1/s_PEFm_pp_state)*st_SLF*st_ET_iw*st_EF_iw*st_ED_iw))*Rad_Spec!BF52,".")</f>
        <v>0.33797081842996052</v>
      </c>
      <c r="E52" s="50">
        <f>IFERROR((st_DL/(k_decay_iw_state*Rad_Spec!AN52*st_IRA_iw*(1/s_PEF)*st_SLF*st_ET_iw*st_EF_iw*st_ED_iw))*Rad_Spec!BF52,".")</f>
        <v>31.231396861810143</v>
      </c>
      <c r="F52" s="50">
        <f>IFERROR((st_DL/(k_decay_iw_state*Rad_Spec!AY52*st_GSF_i*st_Fam*st_Foffset*acf!H52*st_ET_iw*(1/24)*st_EF_iw*(1/365)*st_ED_iw))*Rad_Spec!BF52,".")</f>
        <v>470.45302872505994</v>
      </c>
      <c r="G52" s="50">
        <f t="shared" si="2"/>
        <v>1.9388989355392439</v>
      </c>
      <c r="H52" s="50">
        <f t="shared" si="3"/>
        <v>0.29048041241699679</v>
      </c>
    </row>
    <row r="53" spans="1:8">
      <c r="A53" s="48" t="s">
        <v>58</v>
      </c>
      <c r="B53" s="48"/>
      <c r="C53" s="50" t="str">
        <f>IFERROR((st_DL/(k_decay_iw_state*Rad_Spec!X53*st_IFD_iw*st_EF_iw*st_ED_iw))*Rad_Spec!BF53,".")</f>
        <v>.</v>
      </c>
      <c r="D53" s="50" t="str">
        <f>IFERROR((st_DL/(k_decay_iw_state*Rad_Spec!AN53*st_IRA_iw*(1/s_PEFm_pp_state)*st_SLF*st_ET_iw*st_EF_iw*st_ED_iw))*Rad_Spec!BF53,".")</f>
        <v>.</v>
      </c>
      <c r="E53" s="50" t="str">
        <f>IFERROR((st_DL/(k_decay_iw_state*Rad_Spec!AN53*st_IRA_iw*(1/s_PEF)*st_SLF*st_ET_iw*st_EF_iw*st_ED_iw))*Rad_Spec!BF53,".")</f>
        <v>.</v>
      </c>
      <c r="F53" s="50">
        <f>IFERROR((st_DL/(k_decay_iw_state*Rad_Spec!AY53*st_GSF_i*st_Fam*st_Foffset*acf!H53*st_ET_iw*(1/24)*st_EF_iw*(1/365)*st_ED_iw))*Rad_Spec!BF53,".")</f>
        <v>756602.16824613931</v>
      </c>
      <c r="G53" s="50">
        <f t="shared" si="2"/>
        <v>756602.16824613931</v>
      </c>
      <c r="H53" s="50">
        <f t="shared" si="3"/>
        <v>756602.16824613931</v>
      </c>
    </row>
    <row r="54" spans="1:8">
      <c r="A54" s="48" t="s">
        <v>59</v>
      </c>
      <c r="B54" s="48"/>
      <c r="C54" s="50">
        <f>IFERROR((st_DL/(k_decay_iw_state*Rad_Spec!X54*st_IFD_iw*st_EF_iw*st_ED_iw))*Rad_Spec!BF54,".")</f>
        <v>120.76404676816762</v>
      </c>
      <c r="D54" s="50">
        <f>IFERROR((st_DL/(k_decay_iw_state*Rad_Spec!AN54*st_IRA_iw*(1/s_PEFm_pp_state)*st_SLF*st_ET_iw*st_EF_iw*st_ED_iw))*Rad_Spec!BF54,".")</f>
        <v>8.5621675282210692</v>
      </c>
      <c r="E54" s="50">
        <f>IFERROR((st_DL/(k_decay_iw_state*Rad_Spec!AN54*st_IRA_iw*(1/s_PEF)*st_SLF*st_ET_iw*st_EF_iw*st_ED_iw))*Rad_Spec!BF54,".")</f>
        <v>791.21757704827621</v>
      </c>
      <c r="F54" s="50">
        <f>IFERROR((st_DL/(k_decay_iw_state*Rad_Spec!AY54*st_GSF_i*st_Fam*st_Foffset*acf!H54*st_ET_iw*(1/24)*st_EF_iw*(1/365)*st_ED_iw))*Rad_Spec!BF54,".")</f>
        <v>1418.7957904693985</v>
      </c>
      <c r="G54" s="50">
        <f t="shared" si="2"/>
        <v>97.567561257484698</v>
      </c>
      <c r="H54" s="50">
        <f t="shared" si="3"/>
        <v>7.9504976963347449</v>
      </c>
    </row>
    <row r="55" spans="1:8">
      <c r="A55" s="48" t="s">
        <v>60</v>
      </c>
      <c r="B55" s="48"/>
      <c r="C55" s="50">
        <f>IFERROR((st_DL/(k_decay_iw_state*Rad_Spec!X55*st_IFD_iw*st_EF_iw*st_ED_iw))*Rad_Spec!BF55,".")</f>
        <v>0.25070407141963724</v>
      </c>
      <c r="D55" s="50">
        <f>IFERROR((st_DL/(k_decay_iw_state*Rad_Spec!AN55*st_IRA_iw*(1/s_PEFm_pp_state)*st_SLF*st_ET_iw*st_EF_iw*st_ED_iw))*Rad_Spec!BF55,".")</f>
        <v>3.153422982933736E-3</v>
      </c>
      <c r="E55" s="50">
        <f>IFERROR((st_DL/(k_decay_iw_state*Rad_Spec!AN55*st_IRA_iw*(1/s_PEF)*st_SLF*st_ET_iw*st_EF_iw*st_ED_iw))*Rad_Spec!BF55,".")</f>
        <v>0.29140327887085454</v>
      </c>
      <c r="F55" s="50">
        <f>IFERROR((st_DL/(k_decay_iw_state*Rad_Spec!AY55*st_GSF_i*st_Fam*st_Foffset*acf!H55*st_ET_iw*(1/24)*st_EF_iw*(1/365)*st_ED_iw))*Rad_Spec!BF55,".")</f>
        <v>27.492982124571743</v>
      </c>
      <c r="G55" s="50">
        <f t="shared" si="2"/>
        <v>0.13410560657307102</v>
      </c>
      <c r="H55" s="50">
        <f t="shared" si="3"/>
        <v>3.1138983732260845E-3</v>
      </c>
    </row>
    <row r="56" spans="1:8">
      <c r="A56" s="48" t="s">
        <v>61</v>
      </c>
      <c r="B56" s="48"/>
      <c r="C56" s="50" t="str">
        <f>IFERROR((st_DL/(k_decay_iw_state*Rad_Spec!X56*st_IFD_iw*st_EF_iw*st_ED_iw))*Rad_Spec!BF56,".")</f>
        <v>.</v>
      </c>
      <c r="D56" s="50" t="str">
        <f>IFERROR((st_DL/(k_decay_iw_state*Rad_Spec!AN56*st_IRA_iw*(1/s_PEFm_pp_state)*st_SLF*st_ET_iw*st_EF_iw*st_ED_iw))*Rad_Spec!BF56,".")</f>
        <v>.</v>
      </c>
      <c r="E56" s="50" t="str">
        <f>IFERROR((st_DL/(k_decay_iw_state*Rad_Spec!AN56*st_IRA_iw*(1/s_PEF)*st_SLF*st_ET_iw*st_EF_iw*st_ED_iw))*Rad_Spec!BF56,".")</f>
        <v>.</v>
      </c>
      <c r="F56" s="50">
        <f>IFERROR((st_DL/(k_decay_iw_state*Rad_Spec!AY56*st_GSF_i*st_Fam*st_Foffset*acf!H56*st_ET_iw*(1/24)*st_EF_iw*(1/365)*st_ED_iw))*Rad_Spec!BF56,".")</f>
        <v>3797.2475018856567</v>
      </c>
      <c r="G56" s="50">
        <f t="shared" si="2"/>
        <v>3797.2475018856571</v>
      </c>
      <c r="H56" s="50">
        <f t="shared" si="3"/>
        <v>3797.2475018856571</v>
      </c>
    </row>
    <row r="57" spans="1:8">
      <c r="A57" s="48" t="s">
        <v>62</v>
      </c>
      <c r="B57" s="48"/>
      <c r="C57" s="50" t="str">
        <f>IFERROR((st_DL/(k_decay_iw_state*Rad_Spec!X57*st_IFD_iw*st_EF_iw*st_ED_iw))*Rad_Spec!BF57,".")</f>
        <v>.</v>
      </c>
      <c r="D57" s="50" t="str">
        <f>IFERROR((st_DL/(k_decay_iw_state*Rad_Spec!AN57*st_IRA_iw*(1/s_PEFm_pp_state)*st_SLF*st_ET_iw*st_EF_iw*st_ED_iw))*Rad_Spec!BF57,".")</f>
        <v>.</v>
      </c>
      <c r="E57" s="50" t="str">
        <f>IFERROR((st_DL/(k_decay_iw_state*Rad_Spec!AN57*st_IRA_iw*(1/s_PEF)*st_SLF*st_ET_iw*st_EF_iw*st_ED_iw))*Rad_Spec!BF57,".")</f>
        <v>.</v>
      </c>
      <c r="F57" s="50">
        <f>IFERROR((st_DL/(k_decay_iw_state*Rad_Spec!AY57*st_GSF_i*st_Fam*st_Foffset*acf!H57*st_ET_iw*(1/24)*st_EF_iw*(1/365)*st_ED_iw))*Rad_Spec!BF57,".")</f>
        <v>104326.68950212156</v>
      </c>
      <c r="G57" s="50">
        <f t="shared" si="2"/>
        <v>104326.68950212156</v>
      </c>
      <c r="H57" s="50">
        <f t="shared" si="3"/>
        <v>104326.68950212156</v>
      </c>
    </row>
    <row r="58" spans="1:8">
      <c r="A58" s="48" t="s">
        <v>63</v>
      </c>
      <c r="B58" s="48"/>
      <c r="C58" s="50">
        <f>IFERROR((st_DL/(k_decay_iw_state*Rad_Spec!X58*st_IFD_iw*st_EF_iw*st_ED_iw))*Rad_Spec!BF58,".")</f>
        <v>1.8044202839538248</v>
      </c>
      <c r="D58" s="50">
        <f>IFERROR((st_DL/(k_decay_iw_state*Rad_Spec!AN58*st_IRA_iw*(1/s_PEFm_pp_state)*st_SLF*st_ET_iw*st_EF_iw*st_ED_iw))*Rad_Spec!BF58,".")</f>
        <v>3.1588102148672151E-2</v>
      </c>
      <c r="E58" s="50">
        <f>IFERROR((st_DL/(k_decay_iw_state*Rad_Spec!AN58*st_IRA_iw*(1/s_PEF)*st_SLF*st_ET_iw*st_EF_iw*st_ED_iw))*Rad_Spec!BF58,".")</f>
        <v>2.9190110521953958</v>
      </c>
      <c r="F58" s="50">
        <f>IFERROR((st_DL/(k_decay_iw_state*Rad_Spec!AY58*st_GSF_i*st_Fam*st_Foffset*acf!H58*st_ET_iw*(1/24)*st_EF_iw*(1/365)*st_ED_iw))*Rad_Spec!BF58,".")</f>
        <v>11.382251800521045</v>
      </c>
      <c r="G58" s="50">
        <f t="shared" si="2"/>
        <v>1.0156073772699763</v>
      </c>
      <c r="H58" s="50">
        <f t="shared" si="3"/>
        <v>3.096019342580417E-2</v>
      </c>
    </row>
    <row r="59" spans="1:8">
      <c r="A59" s="48" t="s">
        <v>64</v>
      </c>
      <c r="B59" s="48"/>
      <c r="C59" s="50">
        <f>IFERROR((st_DL/(k_decay_iw_state*Rad_Spec!X59*st_IFD_iw*st_EF_iw*st_ED_iw))*Rad_Spec!BF59,".")</f>
        <v>212.11120146392201</v>
      </c>
      <c r="D59" s="50">
        <f>IFERROR((st_DL/(k_decay_iw_state*Rad_Spec!AN59*st_IRA_iw*(1/s_PEFm_pp_state)*st_SLF*st_ET_iw*st_EF_iw*st_ED_iw))*Rad_Spec!BF59,".")</f>
        <v>54.124524891989431</v>
      </c>
      <c r="E59" s="50">
        <f>IFERROR((st_DL/(k_decay_iw_state*Rad_Spec!AN59*st_IRA_iw*(1/s_PEF)*st_SLF*st_ET_iw*st_EF_iw*st_ED_iw))*Rad_Spec!BF59,".")</f>
        <v>5001.5694393714402</v>
      </c>
      <c r="F59" s="50">
        <f>IFERROR((st_DL/(k_decay_iw_state*Rad_Spec!AY59*st_GSF_i*st_Fam*st_Foffset*acf!H59*st_ET_iw*(1/24)*st_EF_iw*(1/365)*st_ED_iw))*Rad_Spec!BF59,".")</f>
        <v>1270.1754942307186</v>
      </c>
      <c r="G59" s="50">
        <f t="shared" si="2"/>
        <v>175.38511228257499</v>
      </c>
      <c r="H59" s="50">
        <f t="shared" si="3"/>
        <v>41.705394037972241</v>
      </c>
    </row>
    <row r="60" spans="1:8">
      <c r="A60" s="48" t="s">
        <v>65</v>
      </c>
      <c r="B60" s="48"/>
      <c r="C60" s="50">
        <f>IFERROR((st_DL/(k_decay_iw_state*Rad_Spec!X60*st_IFD_iw*st_EF_iw*st_ED_iw))*Rad_Spec!BF60,".")</f>
        <v>132091.46125755008</v>
      </c>
      <c r="D60" s="50">
        <f>IFERROR((st_DL/(k_decay_iw_state*Rad_Spec!AN60*st_IRA_iw*(1/s_PEFm_pp_state)*st_SLF*st_ET_iw*st_EF_iw*st_ED_iw))*Rad_Spec!BF60,".")</f>
        <v>42654.215307441511</v>
      </c>
      <c r="E60" s="50">
        <f>IFERROR((st_DL/(k_decay_iw_state*Rad_Spec!AN60*st_IRA_iw*(1/s_PEF)*st_SLF*st_ET_iw*st_EF_iw*st_ED_iw))*Rad_Spec!BF60,".")</f>
        <v>3941614.6408269638</v>
      </c>
      <c r="F60" s="50">
        <f>IFERROR((st_DL/(k_decay_iw_state*Rad_Spec!AY60*st_GSF_i*st_Fam*st_Foffset*acf!H60*st_ET_iw*(1/24)*st_EF_iw*(1/365)*st_ED_iw))*Rad_Spec!BF60,".")</f>
        <v>40091.366651385404</v>
      </c>
      <c r="G60" s="50">
        <f t="shared" si="2"/>
        <v>30518.284852562057</v>
      </c>
      <c r="H60" s="50">
        <f t="shared" si="3"/>
        <v>17870.584162786603</v>
      </c>
    </row>
    <row r="61" spans="1:8">
      <c r="A61" s="48" t="s">
        <v>66</v>
      </c>
      <c r="B61" s="48"/>
      <c r="C61" s="50">
        <f>IFERROR((st_DL/(k_decay_iw_state*Rad_Spec!X61*st_IFD_iw*st_EF_iw*st_ED_iw))*Rad_Spec!BF61,".")</f>
        <v>963927.58017672156</v>
      </c>
      <c r="D61" s="50">
        <f>IFERROR((st_DL/(k_decay_iw_state*Rad_Spec!AN61*st_IRA_iw*(1/s_PEFm_pp_state)*st_SLF*st_ET_iw*st_EF_iw*st_ED_iw))*Rad_Spec!BF61,".")</f>
        <v>225676.21022626371</v>
      </c>
      <c r="E61" s="50">
        <f>IFERROR((st_DL/(k_decay_iw_state*Rad_Spec!AN61*st_IRA_iw*(1/s_PEF)*st_SLF*st_ET_iw*st_EF_iw*st_ED_iw))*Rad_Spec!BF61,".")</f>
        <v>20854413.752607383</v>
      </c>
      <c r="F61" s="50">
        <f>IFERROR((st_DL/(k_decay_iw_state*Rad_Spec!AY61*st_GSF_i*st_Fam*st_Foffset*acf!H61*st_ET_iw*(1/24)*st_EF_iw*(1/365)*st_ED_iw))*Rad_Spec!BF61,".")</f>
        <v>98517.426850884425</v>
      </c>
      <c r="G61" s="50">
        <f t="shared" si="2"/>
        <v>89000.73528596315</v>
      </c>
      <c r="H61" s="50">
        <f t="shared" si="3"/>
        <v>64024.429762099287</v>
      </c>
    </row>
    <row r="62" spans="1:8">
      <c r="A62" s="48" t="s">
        <v>67</v>
      </c>
      <c r="B62" s="48"/>
      <c r="C62" s="50" t="str">
        <f>IFERROR((st_DL/(k_decay_iw_state*Rad_Spec!X62*st_IFD_iw*st_EF_iw*st_ED_iw))*Rad_Spec!BF62,".")</f>
        <v>.</v>
      </c>
      <c r="D62" s="50" t="str">
        <f>IFERROR((st_DL/(k_decay_iw_state*Rad_Spec!AN62*st_IRA_iw*(1/s_PEFm_pp_state)*st_SLF*st_ET_iw*st_EF_iw*st_ED_iw))*Rad_Spec!BF62,".")</f>
        <v>.</v>
      </c>
      <c r="E62" s="50" t="str">
        <f>IFERROR((st_DL/(k_decay_iw_state*Rad_Spec!AN62*st_IRA_iw*(1/s_PEF)*st_SLF*st_ET_iw*st_EF_iw*st_ED_iw))*Rad_Spec!BF62,".")</f>
        <v>.</v>
      </c>
      <c r="F62" s="50">
        <f>IFERROR((st_DL/(k_decay_iw_state*Rad_Spec!AY62*st_GSF_i*st_Fam*st_Foffset*acf!H62*st_ET_iw*(1/24)*st_EF_iw*(1/365)*st_ED_iw))*Rad_Spec!BF62,".")</f>
        <v>189742.62505197257</v>
      </c>
      <c r="G62" s="50">
        <f t="shared" si="2"/>
        <v>189742.62505197254</v>
      </c>
      <c r="H62" s="50">
        <f t="shared" si="3"/>
        <v>189742.62505197254</v>
      </c>
    </row>
    <row r="63" spans="1:8">
      <c r="A63" s="48" t="s">
        <v>68</v>
      </c>
      <c r="B63" s="48"/>
      <c r="C63" s="50">
        <f>IFERROR((st_DL/(k_decay_iw_state*Rad_Spec!X63*st_IFD_iw*st_EF_iw*st_ED_iw))*Rad_Spec!BF63,".")</f>
        <v>1531.7058685318107</v>
      </c>
      <c r="D63" s="50">
        <f>IFERROR((st_DL/(k_decay_iw_state*Rad_Spec!AN63*st_IRA_iw*(1/s_PEFm_pp_state)*st_SLF*st_ET_iw*st_EF_iw*st_ED_iw))*Rad_Spec!BF63,".")</f>
        <v>194.70276011996435</v>
      </c>
      <c r="E63" s="50">
        <f>IFERROR((st_DL/(k_decay_iw_state*Rad_Spec!AN63*st_IRA_iw*(1/s_PEF)*st_SLF*st_ET_iw*st_EF_iw*st_ED_iw))*Rad_Spec!BF63,".")</f>
        <v>17992.201810928225</v>
      </c>
      <c r="F63" s="50">
        <f>IFERROR((st_DL/(k_decay_iw_state*Rad_Spec!AY63*st_GSF_i*st_Fam*st_Foffset*acf!H63*st_ET_iw*(1/24)*st_EF_iw*(1/365)*st_ED_iw))*Rad_Spec!BF63,".")</f>
        <v>636.22036426751981</v>
      </c>
      <c r="G63" s="50">
        <f t="shared" si="2"/>
        <v>438.55245529331171</v>
      </c>
      <c r="H63" s="50">
        <f t="shared" si="3"/>
        <v>135.8569518199748</v>
      </c>
    </row>
    <row r="64" spans="1:8">
      <c r="A64" s="48" t="s">
        <v>69</v>
      </c>
      <c r="B64" s="48"/>
      <c r="C64" s="50">
        <f>IFERROR((st_DL/(k_decay_iw_state*Rad_Spec!X64*st_IFD_iw*st_EF_iw*st_ED_iw))*Rad_Spec!BF64,".")</f>
        <v>548961.8150013925</v>
      </c>
      <c r="D64" s="50">
        <f>IFERROR((st_DL/(k_decay_iw_state*Rad_Spec!AN64*st_IRA_iw*(1/s_PEFm_pp_state)*st_SLF*st_ET_iw*st_EF_iw*st_ED_iw))*Rad_Spec!BF64,".")</f>
        <v>191452.22104751735</v>
      </c>
      <c r="E64" s="50">
        <f>IFERROR((st_DL/(k_decay_iw_state*Rad_Spec!AN64*st_IRA_iw*(1/s_PEF)*st_SLF*st_ET_iw*st_EF_iw*st_ED_iw))*Rad_Spec!BF64,".")</f>
        <v>17691824.174012665</v>
      </c>
      <c r="F64" s="50">
        <f>IFERROR((st_DL/(k_decay_iw_state*Rad_Spec!AY64*st_GSF_i*st_Fam*st_Foffset*acf!H64*st_ET_iw*(1/24)*st_EF_iw*(1/365)*st_ED_iw))*Rad_Spec!BF64,".")</f>
        <v>33528.719617898358</v>
      </c>
      <c r="G64" s="50">
        <f t="shared" si="2"/>
        <v>31542.437137189849</v>
      </c>
      <c r="H64" s="50">
        <f t="shared" si="3"/>
        <v>27122.297606311437</v>
      </c>
    </row>
    <row r="65" spans="1:8">
      <c r="A65" s="48" t="s">
        <v>70</v>
      </c>
      <c r="B65" s="48"/>
      <c r="C65" s="50" t="str">
        <f>IFERROR((st_DL/(k_decay_iw_state*Rad_Spec!X65*st_IFD_iw*st_EF_iw*st_ED_iw))*Rad_Spec!BF65,".")</f>
        <v>.</v>
      </c>
      <c r="D65" s="50" t="str">
        <f>IFERROR((st_DL/(k_decay_iw_state*Rad_Spec!AN65*st_IRA_iw*(1/s_PEFm_pp_state)*st_SLF*st_ET_iw*st_EF_iw*st_ED_iw))*Rad_Spec!BF65,".")</f>
        <v>.</v>
      </c>
      <c r="E65" s="50" t="str">
        <f>IFERROR((st_DL/(k_decay_iw_state*Rad_Spec!AN65*st_IRA_iw*(1/s_PEF)*st_SLF*st_ET_iw*st_EF_iw*st_ED_iw))*Rad_Spec!BF65,".")</f>
        <v>.</v>
      </c>
      <c r="F65" s="50">
        <f>IFERROR((st_DL/(k_decay_iw_state*Rad_Spec!AY65*st_GSF_i*st_Fam*st_Foffset*acf!H65*st_ET_iw*(1/24)*st_EF_iw*(1/365)*st_ED_iw))*Rad_Spec!BF65,".")</f>
        <v>428801.2192901792</v>
      </c>
      <c r="G65" s="50">
        <f t="shared" si="2"/>
        <v>428801.2192901792</v>
      </c>
      <c r="H65" s="50">
        <f t="shared" si="3"/>
        <v>428801.2192901792</v>
      </c>
    </row>
    <row r="66" spans="1:8">
      <c r="A66" s="48" t="s">
        <v>71</v>
      </c>
      <c r="B66" s="48"/>
      <c r="C66" s="50" t="str">
        <f>IFERROR((st_DL/(k_decay_iw_state*Rad_Spec!X66*st_IFD_iw*st_EF_iw*st_ED_iw))*Rad_Spec!BF66,".")</f>
        <v>.</v>
      </c>
      <c r="D66" s="50" t="str">
        <f>IFERROR((st_DL/(k_decay_iw_state*Rad_Spec!AN66*st_IRA_iw*(1/s_PEFm_pp_state)*st_SLF*st_ET_iw*st_EF_iw*st_ED_iw))*Rad_Spec!BF66,".")</f>
        <v>.</v>
      </c>
      <c r="E66" s="50" t="str">
        <f>IFERROR((st_DL/(k_decay_iw_state*Rad_Spec!AN66*st_IRA_iw*(1/s_PEF)*st_SLF*st_ET_iw*st_EF_iw*st_ED_iw))*Rad_Spec!BF66,".")</f>
        <v>.</v>
      </c>
      <c r="F66" s="50">
        <f>IFERROR((st_DL/(k_decay_iw_state*Rad_Spec!AY66*st_GSF_i*st_Fam*st_Foffset*acf!H66*st_ET_iw*(1/24)*st_EF_iw*(1/365)*st_ED_iw))*Rad_Spec!BF66,".")</f>
        <v>960078.16432122351</v>
      </c>
      <c r="G66" s="50">
        <f t="shared" si="2"/>
        <v>960078.16432122362</v>
      </c>
      <c r="H66" s="50">
        <f t="shared" si="3"/>
        <v>960078.16432122362</v>
      </c>
    </row>
    <row r="67" spans="1:8">
      <c r="A67" s="48" t="s">
        <v>72</v>
      </c>
      <c r="B67" s="48"/>
      <c r="C67" s="50">
        <f>IFERROR((st_DL/(k_decay_iw_state*Rad_Spec!X67*st_IFD_iw*st_EF_iw*st_ED_iw))*Rad_Spec!BF67,".")</f>
        <v>79.449158510532911</v>
      </c>
      <c r="D67" s="50">
        <f>IFERROR((st_DL/(k_decay_iw_state*Rad_Spec!AN67*st_IRA_iw*(1/s_PEFm_pp_state)*st_SLF*st_ET_iw*st_EF_iw*st_ED_iw))*Rad_Spec!BF67,".")</f>
        <v>7.976876078950041</v>
      </c>
      <c r="E67" s="50">
        <f>IFERROR((st_DL/(k_decay_iw_state*Rad_Spec!AN67*st_IRA_iw*(1/s_PEF)*st_SLF*st_ET_iw*st_EF_iw*st_ED_iw))*Rad_Spec!BF67,".")</f>
        <v>737.13163667944661</v>
      </c>
      <c r="F67" s="50">
        <f>IFERROR((st_DL/(k_decay_iw_state*Rad_Spec!AY67*st_GSF_i*st_Fam*st_Foffset*acf!H67*st_ET_iw*(1/24)*st_EF_iw*(1/365)*st_ED_iw))*Rad_Spec!BF67,".")</f>
        <v>141.08522848659567</v>
      </c>
      <c r="G67" s="50">
        <f t="shared" ref="G67:G130" si="10">(IF(AND(C67&lt;&gt;".",E67&lt;&gt;".",F67&lt;&gt;"."),1/((1/C67)+(1/E67)+(1/F67)),IF(AND(C67&lt;&gt;".",E67&lt;&gt;".",F67="."), 1/((1/C67)+(1/E67)),IF(AND(C67&lt;&gt;".",E67=".",F67&lt;&gt;"."),1/((1/C67)+(1/F67)),IF(AND(C67=".",E67&lt;&gt;".",F67&lt;&gt;"."),1/((1/E67)+(1/F67)),IF(AND(C67&lt;&gt;".",E67=".",F67="."),1/(1/C67),IF(AND(C67=".",E67&lt;&gt;".",F67="."),1/(1/E67),IF(AND(C67=".",E67=".",F67&lt;&gt;"."),1/(1/F67),IF(AND(C67=".",E67=".",F67="."),".")))))))))</f>
        <v>47.548427431517716</v>
      </c>
      <c r="H67" s="50">
        <f t="shared" ref="H67:H130" si="11">(IF(AND(C67&lt;&gt;".",D67&lt;&gt;".",F67&lt;&gt;"."),1/((1/C67)+(1/D67)+(1/F67)),IF(AND(C67&lt;&gt;".",D67&lt;&gt;".",F67="."), 1/((1/C67)+(1/D67)),IF(AND(C67&lt;&gt;".",D67=".",F67&lt;&gt;"."),1/((1/C67)+(1/F67)),IF(AND(C67=".",D67&lt;&gt;".",F67&lt;&gt;"."),1/((1/D67)+(1/F67)),IF(AND(C67&lt;&gt;".",D67=".",F67="."),1/(1/C67),IF(AND(C67=".",D67&lt;&gt;".",F67="."),1/(1/D67),IF(AND(C67=".",D67=".",F67&lt;&gt;"."),1/(1/F67),IF(AND(C67=".",D67=".",F67="."),".")))))))))</f>
        <v>6.8947952811553437</v>
      </c>
    </row>
    <row r="68" spans="1:8">
      <c r="A68" s="48" t="s">
        <v>73</v>
      </c>
      <c r="B68" s="48"/>
      <c r="C68" s="50">
        <f>IFERROR((st_DL/(k_decay_iw_state*Rad_Spec!X68*st_IFD_iw*st_EF_iw*st_ED_iw))*Rad_Spec!BF68,".")</f>
        <v>143.42558028494577</v>
      </c>
      <c r="D68" s="50">
        <f>IFERROR((st_DL/(k_decay_iw_state*Rad_Spec!AN68*st_IRA_iw*(1/s_PEFm_pp_state)*st_SLF*st_ET_iw*st_EF_iw*st_ED_iw))*Rad_Spec!BF68,".")</f>
        <v>30.168387507354367</v>
      </c>
      <c r="E68" s="50">
        <f>IFERROR((st_DL/(k_decay_iw_state*Rad_Spec!AN68*st_IRA_iw*(1/s_PEF)*st_SLF*st_ET_iw*st_EF_iw*st_ED_iw))*Rad_Spec!BF68,".")</f>
        <v>2787.8172657037176</v>
      </c>
      <c r="F68" s="50">
        <f>IFERROR((st_DL/(k_decay_iw_state*Rad_Spec!AY68*st_GSF_i*st_Fam*st_Foffset*acf!H68*st_ET_iw*(1/24)*st_EF_iw*(1/365)*st_ED_iw))*Rad_Spec!BF68,".")</f>
        <v>313.83324497639018</v>
      </c>
      <c r="G68" s="50">
        <f t="shared" si="10"/>
        <v>95.08083971728</v>
      </c>
      <c r="H68" s="50">
        <f t="shared" si="11"/>
        <v>23.091518907857669</v>
      </c>
    </row>
    <row r="69" spans="1:8">
      <c r="A69" s="51" t="s">
        <v>74</v>
      </c>
      <c r="B69" s="48" t="s">
        <v>7</v>
      </c>
      <c r="C69" s="50">
        <f>IFERROR((st_DL/(k_decay_iw_state*Rad_Spec!V69*st_IFD_iw*st_EF_iw))*Rad_Spec!BF69,".")</f>
        <v>0.38519401318388097</v>
      </c>
      <c r="D69" s="50">
        <f>IFERROR((st_DL/(k_decay_iw_state*Rad_Spec!AN69*st_IRA_iw*(1/s_PEFm_pp_state)*st_SLF*st_ET_iw*st_EF_iw))*Rad_Spec!BF69,".")</f>
        <v>4.4398204273164054E-4</v>
      </c>
      <c r="E69" s="50">
        <f>IFERROR((st_DL/(k_decay_iw_state*Rad_Spec!AN69*st_IRA_iw*(1/s_PEF)*st_SLF*st_ET_iw*st_EF_iw))*Rad_Spec!BF69,".")</f>
        <v>4.1027741508820791E-2</v>
      </c>
      <c r="F69" s="50">
        <f>IFERROR((st_DL/(k_decay_iw_state*Rad_Spec!AY69*st_GSF_i*st_Fam*st_Foffset*acf!H69*st_ET_iw*(1/24)*st_EF_iw*(1/365)))*Rad_Spec!BF69,".")</f>
        <v>3985.419958832998</v>
      </c>
      <c r="G69" s="50">
        <f t="shared" si="10"/>
        <v>3.7078101250096182E-2</v>
      </c>
      <c r="H69" s="50">
        <f t="shared" si="11"/>
        <v>4.4347084029157439E-4</v>
      </c>
    </row>
    <row r="70" spans="1:8">
      <c r="A70" s="48" t="s">
        <v>75</v>
      </c>
      <c r="B70" s="48"/>
      <c r="C70" s="50" t="str">
        <f>IFERROR((st_DL/(k_decay_iw_state*Rad_Spec!X70*st_IFD_iw*st_EF_iw*st_ED_iw))*Rad_Spec!BF70,".")</f>
        <v>.</v>
      </c>
      <c r="D70" s="50" t="str">
        <f>IFERROR((st_DL/(k_decay_iw_state*Rad_Spec!AN70*st_IRA_iw*(1/s_PEFm_pp_state)*st_SLF*st_ET_iw*st_EF_iw*st_ED_iw))*Rad_Spec!BF70,".")</f>
        <v>.</v>
      </c>
      <c r="E70" s="50" t="str">
        <f>IFERROR((st_DL/(k_decay_iw_state*Rad_Spec!AN70*st_IRA_iw*(1/s_PEF)*st_SLF*st_ET_iw*st_EF_iw*st_ED_iw))*Rad_Spec!BF70,".")</f>
        <v>.</v>
      </c>
      <c r="F70" s="50">
        <f>IFERROR((st_DL/(k_decay_iw_state*Rad_Spec!AY70*st_GSF_i*st_Fam*st_Foffset*acf!H70*st_ET_iw*(1/24)*st_EF_iw*(1/365)*st_ED_iw))*Rad_Spec!BF70,".")</f>
        <v>893374.52433187666</v>
      </c>
      <c r="G70" s="50">
        <f t="shared" si="10"/>
        <v>893374.52433187678</v>
      </c>
      <c r="H70" s="50">
        <f t="shared" si="11"/>
        <v>893374.52433187678</v>
      </c>
    </row>
    <row r="71" spans="1:8">
      <c r="A71" s="48" t="s">
        <v>76</v>
      </c>
      <c r="B71" s="48"/>
      <c r="C71" s="50">
        <f>IFERROR((st_DL/(k_decay_iw_state*Rad_Spec!X71*st_IFD_iw*st_EF_iw*st_ED_iw))*Rad_Spec!BF71,".")</f>
        <v>1460782.2083140064</v>
      </c>
      <c r="D71" s="50">
        <f>IFERROR((st_DL/(k_decay_iw_state*Rad_Spec!AN71*st_IRA_iw*(1/s_PEFm_pp_state)*st_SLF*st_ET_iw*st_EF_iw*st_ED_iw))*Rad_Spec!BF71,".")</f>
        <v>267721.19151343085</v>
      </c>
      <c r="E71" s="50">
        <f>IFERROR((st_DL/(k_decay_iw_state*Rad_Spec!AN71*st_IRA_iw*(1/s_PEF)*st_SLF*st_ET_iw*st_EF_iw*st_ED_iw))*Rad_Spec!BF71,".")</f>
        <v>24739729.954541624</v>
      </c>
      <c r="F71" s="50">
        <f>IFERROR((st_DL/(k_decay_iw_state*Rad_Spec!AY71*st_GSF_i*st_Fam*st_Foffset*acf!H71*st_ET_iw*(1/24)*st_EF_iw*(1/365)*st_ED_iw))*Rad_Spec!BF71,".")</f>
        <v>769090.80068537628</v>
      </c>
      <c r="G71" s="50">
        <f t="shared" si="10"/>
        <v>493772.99225299293</v>
      </c>
      <c r="H71" s="50">
        <f t="shared" si="11"/>
        <v>174824.24293512179</v>
      </c>
    </row>
    <row r="72" spans="1:8">
      <c r="A72" s="48" t="s">
        <v>77</v>
      </c>
      <c r="B72" s="48"/>
      <c r="C72" s="50">
        <f>IFERROR((st_DL/(k_decay_iw_state*Rad_Spec!X72*st_IFD_iw*st_EF_iw*st_ED_iw))*Rad_Spec!BF72,".")</f>
        <v>61.043988616269296</v>
      </c>
      <c r="D72" s="50">
        <f>IFERROR((st_DL/(k_decay_iw_state*Rad_Spec!AN72*st_IRA_iw*(1/s_PEFm_pp_state)*st_SLF*st_ET_iw*st_EF_iw*st_ED_iw))*Rad_Spec!BF72,".")</f>
        <v>1.4245883095193119</v>
      </c>
      <c r="E72" s="50">
        <f>IFERROR((st_DL/(k_decay_iw_state*Rad_Spec!AN72*st_IRA_iw*(1/s_PEF)*st_SLF*st_ET_iw*st_EF_iw*st_ED_iw))*Rad_Spec!BF72,".")</f>
        <v>131.6441551551089</v>
      </c>
      <c r="F72" s="50">
        <f>IFERROR((st_DL/(k_decay_iw_state*Rad_Spec!AY72*st_GSF_i*st_Fam*st_Foffset*acf!H72*st_ET_iw*(1/24)*st_EF_iw*(1/365)*st_ED_iw))*Rad_Spec!BF72,".")</f>
        <v>1466320.8864174972</v>
      </c>
      <c r="G72" s="50">
        <f t="shared" si="10"/>
        <v>41.703945014042077</v>
      </c>
      <c r="H72" s="50">
        <f t="shared" si="11"/>
        <v>1.3920994245114497</v>
      </c>
    </row>
    <row r="73" spans="1:8">
      <c r="A73" s="51" t="s">
        <v>78</v>
      </c>
      <c r="B73" s="48" t="s">
        <v>7</v>
      </c>
      <c r="C73" s="50">
        <f>IFERROR((st_DL/(k_decay_iw_state*Rad_Spec!V73*st_IFD_iw*st_EF_iw))*Rad_Spec!BF73,".")</f>
        <v>400.23607870537836</v>
      </c>
      <c r="D73" s="50">
        <f>IFERROR((st_DL/(k_decay_iw_state*Rad_Spec!AN73*st_IRA_iw*(1/s_PEFm_pp_state)*st_SLF*st_ET_iw*st_EF_iw))*Rad_Spec!BF73,".")</f>
        <v>11.508034695464904</v>
      </c>
      <c r="E73" s="50">
        <f>IFERROR((st_DL/(k_decay_iw_state*Rad_Spec!AN73*st_IRA_iw*(1/s_PEF)*st_SLF*st_ET_iw*st_EF_iw))*Rad_Spec!BF73,".")</f>
        <v>1063.4409217434493</v>
      </c>
      <c r="F73" s="50">
        <f>IFERROR((st_DL/(k_decay_iw_state*Rad_Spec!AY73*st_GSF_i*st_Fam*st_Foffset*acf!H73*st_ET_iw*(1/24)*st_EF_iw*(1/365)))*Rad_Spec!BF73,".")</f>
        <v>4795.215107082312</v>
      </c>
      <c r="G73" s="50">
        <f t="shared" si="10"/>
        <v>274.16712440406332</v>
      </c>
      <c r="H73" s="50">
        <f t="shared" si="11"/>
        <v>11.160355944620907</v>
      </c>
    </row>
    <row r="74" spans="1:8">
      <c r="A74" s="48" t="s">
        <v>79</v>
      </c>
      <c r="B74" s="48"/>
      <c r="C74" s="50" t="str">
        <f>IFERROR((st_DL/(k_decay_iw_state*Rad_Spec!X74*st_IFD_iw*st_EF_iw*st_ED_iw))*Rad_Spec!BF74,".")</f>
        <v>.</v>
      </c>
      <c r="D74" s="50" t="str">
        <f>IFERROR((st_DL/(k_decay_iw_state*Rad_Spec!AN74*st_IRA_iw*(1/s_PEFm_pp_state)*st_SLF*st_ET_iw*st_EF_iw*st_ED_iw))*Rad_Spec!BF74,".")</f>
        <v>.</v>
      </c>
      <c r="E74" s="50" t="str">
        <f>IFERROR((st_DL/(k_decay_iw_state*Rad_Spec!AN74*st_IRA_iw*(1/s_PEF)*st_SLF*st_ET_iw*st_EF_iw*st_ED_iw))*Rad_Spec!BF74,".")</f>
        <v>.</v>
      </c>
      <c r="F74" s="50">
        <f>IFERROR((st_DL/(k_decay_iw_state*Rad_Spec!AY74*st_GSF_i*st_Fam*st_Foffset*acf!H74*st_ET_iw*(1/24)*st_EF_iw*(1/365)*st_ED_iw))*Rad_Spec!BF74,".")</f>
        <v>237859.84812485924</v>
      </c>
      <c r="G74" s="50">
        <f t="shared" si="10"/>
        <v>237859.84812485924</v>
      </c>
      <c r="H74" s="50">
        <f t="shared" si="11"/>
        <v>237859.84812485924</v>
      </c>
    </row>
    <row r="75" spans="1:8">
      <c r="A75" s="51" t="s">
        <v>80</v>
      </c>
      <c r="B75" s="48" t="s">
        <v>7</v>
      </c>
      <c r="C75" s="50">
        <f>IFERROR((st_DL/(k_decay_iw_state*Rad_Spec!V75*st_IFD_iw*st_EF_iw))*Rad_Spec!BF75,".")</f>
        <v>1356542.6564004775</v>
      </c>
      <c r="D75" s="50">
        <f>IFERROR((st_DL/(k_decay_iw_state*Rad_Spec!AN75*st_IRA_iw*(1/s_PEFm_pp_state)*st_SLF*st_ET_iw*st_EF_iw))*Rad_Spec!BF75,".")</f>
        <v>149566.29473819997</v>
      </c>
      <c r="E75" s="50">
        <f>IFERROR((st_DL/(k_decay_iw_state*Rad_Spec!AN75*st_IRA_iw*(1/s_PEF)*st_SLF*st_ET_iw*st_EF_iw))*Rad_Spec!BF75,".")</f>
        <v>13821206.01364056</v>
      </c>
      <c r="F75" s="50">
        <f>IFERROR((st_DL/(k_decay_iw_state*Rad_Spec!AY75*st_GSF_i*st_Fam*st_Foffset*acf!H75*st_ET_iw*(1/24)*st_EF_iw*(1/365)))*Rad_Spec!BF75,".")</f>
        <v>62558082.914290763</v>
      </c>
      <c r="G75" s="50">
        <f t="shared" si="10"/>
        <v>1211378.4520845131</v>
      </c>
      <c r="H75" s="50">
        <f t="shared" si="11"/>
        <v>134423.9305278011</v>
      </c>
    </row>
    <row r="76" spans="1:8">
      <c r="A76" s="52" t="s">
        <v>81</v>
      </c>
      <c r="B76" s="53" t="s">
        <v>7</v>
      </c>
      <c r="C76" s="50">
        <f>IFERROR((st_DL/(k_decay_iw_state*Rad_Spec!V76*st_IFD_iw*st_EF_iw))*Rad_Spec!BF76,".")</f>
        <v>6.0147125747414217E-2</v>
      </c>
      <c r="D76" s="50">
        <f>IFERROR((st_DL/(k_decay_iw_state*Rad_Spec!AN76*st_IRA_iw*(1/s_PEFm_pp_state)*st_SLF*st_ET_iw*st_EF_iw))*Rad_Spec!BF76,".")</f>
        <v>9.4227886446703556E-4</v>
      </c>
      <c r="E76" s="50">
        <f>IFERROR((st_DL/(k_decay_iw_state*Rad_Spec!AN76*st_IRA_iw*(1/s_PEF)*st_SLF*st_ET_iw*st_EF_iw))*Rad_Spec!BF76,".")</f>
        <v>8.7074633565632761E-2</v>
      </c>
      <c r="F76" s="50">
        <f>IFERROR((st_DL/(k_decay_iw_state*Rad_Spec!AY76*st_GSF_i*st_Fam*st_Foffset*acf!H76*st_ET_iw*(1/24)*st_EF_iw*(1/365)))*Rad_Spec!BF76,".")</f>
        <v>45046.856968732041</v>
      </c>
      <c r="G76" s="50">
        <f t="shared" si="10"/>
        <v>3.557412180754297E-2</v>
      </c>
      <c r="H76" s="50">
        <f t="shared" si="11"/>
        <v>9.2774458260101971E-4</v>
      </c>
    </row>
    <row r="77" spans="1:8">
      <c r="A77" s="51" t="s">
        <v>82</v>
      </c>
      <c r="B77" s="53" t="s">
        <v>7</v>
      </c>
      <c r="C77" s="50">
        <f>IFERROR((st_DL/(k_decay_iw_state*Rad_Spec!V77*st_IFD_iw*st_EF_iw))*Rad_Spec!BF77,".")</f>
        <v>4029973.8953192071</v>
      </c>
      <c r="D77" s="50">
        <f>IFERROR((st_DL/(k_decay_iw_state*Rad_Spec!AN77*st_IRA_iw*(1/s_PEFm_pp_state)*st_SLF*st_ET_iw*st_EF_iw))*Rad_Spec!BF77,".")</f>
        <v>6036.781882848878</v>
      </c>
      <c r="E77" s="50">
        <f>IFERROR((st_DL/(k_decay_iw_state*Rad_Spec!AN77*st_IRA_iw*(1/s_PEF)*st_SLF*st_ET_iw*st_EF_iw))*Rad_Spec!BF77,".")</f>
        <v>557850.32455549249</v>
      </c>
      <c r="F77" s="50">
        <f>IFERROR((st_DL/(k_decay_iw_state*Rad_Spec!AY77*st_GSF_i*st_Fam*st_Foffset*acf!H77*st_ET_iw*(1/24)*st_EF_iw*(1/365)))*Rad_Spec!BF77,".")</f>
        <v>5969745.7558106203</v>
      </c>
      <c r="G77" s="50">
        <f t="shared" si="10"/>
        <v>452847.80638249725</v>
      </c>
      <c r="H77" s="50">
        <f t="shared" si="11"/>
        <v>6021.672304037791</v>
      </c>
    </row>
    <row r="78" spans="1:8">
      <c r="A78" s="48" t="s">
        <v>83</v>
      </c>
      <c r="B78" s="48"/>
      <c r="C78" s="50" t="str">
        <f>IFERROR((st_DL/(k_decay_iw_state*Rad_Spec!X78*st_IFD_iw*st_EF_iw*st_ED_iw))*Rad_Spec!BF78,".")</f>
        <v>.</v>
      </c>
      <c r="D78" s="50" t="str">
        <f>IFERROR((st_DL/(k_decay_iw_state*Rad_Spec!AN78*st_IRA_iw*(1/s_PEFm_pp_state)*st_SLF*st_ET_iw*st_EF_iw*st_ED_iw))*Rad_Spec!BF78,".")</f>
        <v>.</v>
      </c>
      <c r="E78" s="50" t="str">
        <f>IFERROR((st_DL/(k_decay_iw_state*Rad_Spec!AN78*st_IRA_iw*(1/s_PEF)*st_SLF*st_ET_iw*st_EF_iw*st_ED_iw))*Rad_Spec!BF78,".")</f>
        <v>.</v>
      </c>
      <c r="F78" s="50">
        <f>IFERROR((st_DL/(k_decay_iw_state*Rad_Spec!AY78*st_GSF_i*st_Fam*st_Foffset*acf!H78*st_ET_iw*(1/24)*st_EF_iw*(1/365)*st_ED_iw))*Rad_Spec!BF78,".")</f>
        <v>9502054.6007359829</v>
      </c>
      <c r="G78" s="50">
        <f t="shared" si="10"/>
        <v>9502054.6007359829</v>
      </c>
      <c r="H78" s="50">
        <f t="shared" si="11"/>
        <v>9502054.6007359829</v>
      </c>
    </row>
    <row r="79" spans="1:8">
      <c r="A79" s="48" t="s">
        <v>84</v>
      </c>
      <c r="B79" s="48"/>
      <c r="C79" s="50">
        <f>IFERROR((st_DL/(k_decay_iw_state*Rad_Spec!X79*st_IFD_iw*st_EF_iw*st_ED_iw))*Rad_Spec!BF79,".")</f>
        <v>770707.57720409206</v>
      </c>
      <c r="D79" s="50">
        <f>IFERROR((st_DL/(k_decay_iw_state*Rad_Spec!AN79*st_IRA_iw*(1/s_PEFm_pp_state)*st_SLF*st_ET_iw*st_EF_iw*st_ED_iw))*Rad_Spec!BF79,".")</f>
        <v>281774.7584988696</v>
      </c>
      <c r="E79" s="50">
        <f>IFERROR((st_DL/(k_decay_iw_state*Rad_Spec!AN79*st_IRA_iw*(1/s_PEF)*st_SLF*st_ET_iw*st_EF_iw*st_ED_iw))*Rad_Spec!BF79,".")</f>
        <v>26038399.851206761</v>
      </c>
      <c r="F79" s="50">
        <f>IFERROR((st_DL/(k_decay_iw_state*Rad_Spec!AY79*st_GSF_i*st_Fam*st_Foffset*acf!H79*st_ET_iw*(1/24)*st_EF_iw*(1/365)*st_ED_iw))*Rad_Spec!BF79,".")</f>
        <v>124528.58011449344</v>
      </c>
      <c r="G79" s="50">
        <f t="shared" si="10"/>
        <v>106766.89791288058</v>
      </c>
      <c r="H79" s="50">
        <f t="shared" si="11"/>
        <v>77659.480004348792</v>
      </c>
    </row>
    <row r="80" spans="1:8">
      <c r="A80" s="48" t="s">
        <v>85</v>
      </c>
      <c r="B80" s="48"/>
      <c r="C80" s="50">
        <f>IFERROR((st_DL/(k_decay_iw_state*Rad_Spec!X80*st_IFD_iw*st_EF_iw*st_ED_iw))*Rad_Spec!BF80,".")</f>
        <v>345488.86964345409</v>
      </c>
      <c r="D80" s="50">
        <f>IFERROR((st_DL/(k_decay_iw_state*Rad_Spec!AN80*st_IRA_iw*(1/s_PEFm_pp_state)*st_SLF*st_ET_iw*st_EF_iw*st_ED_iw))*Rad_Spec!BF80,".")</f>
        <v>51218.767623413318</v>
      </c>
      <c r="E80" s="50">
        <f>IFERROR((st_DL/(k_decay_iw_state*Rad_Spec!AN80*st_IRA_iw*(1/s_PEF)*st_SLF*st_ET_iw*st_EF_iw*st_ED_iw))*Rad_Spec!BF80,".")</f>
        <v>4733052.5926786633</v>
      </c>
      <c r="F80" s="50">
        <f>IFERROR((st_DL/(k_decay_iw_state*Rad_Spec!AY80*st_GSF_i*st_Fam*st_Foffset*acf!H80*st_ET_iw*(1/24)*st_EF_iw*(1/365)*st_ED_iw))*Rad_Spec!BF80,".")</f>
        <v>35696.596792435586</v>
      </c>
      <c r="G80" s="50">
        <f t="shared" si="10"/>
        <v>32134.084609571746</v>
      </c>
      <c r="H80" s="50">
        <f t="shared" si="11"/>
        <v>19828.516021305495</v>
      </c>
    </row>
    <row r="81" spans="1:8">
      <c r="A81" s="51" t="s">
        <v>86</v>
      </c>
      <c r="B81" s="53" t="s">
        <v>7</v>
      </c>
      <c r="C81" s="50">
        <f>IFERROR((st_DL/(k_decay_iw_state*Rad_Spec!V81*st_IFD_iw*st_EF_iw))*Rad_Spec!BF81,".")</f>
        <v>7.419040419218885E-2</v>
      </c>
      <c r="D81" s="50">
        <f>IFERROR((st_DL/(k_decay_iw_state*Rad_Spec!AN81*st_IRA_iw*(1/s_PEFm_pp_state)*st_SLF*st_ET_iw*st_EF_iw))*Rad_Spec!BF81,".")</f>
        <v>2.6035138855951532E-3</v>
      </c>
      <c r="E81" s="50">
        <f>IFERROR((st_DL/(k_decay_iw_state*Rad_Spec!AN81*st_IRA_iw*(1/s_PEF)*st_SLF*st_ET_iw*st_EF_iw))*Rad_Spec!BF81,".")</f>
        <v>0.24058697071536145</v>
      </c>
      <c r="F81" s="50">
        <f>IFERROR((st_DL/(k_decay_iw_state*Rad_Spec!AY81*st_GSF_i*st_Fam*st_Foffset*acf!H81*st_ET_iw*(1/24)*st_EF_iw*(1/365)))*Rad_Spec!BF81,".")</f>
        <v>25795916.631100103</v>
      </c>
      <c r="G81" s="50">
        <f t="shared" si="10"/>
        <v>5.670434403601346E-2</v>
      </c>
      <c r="H81" s="50">
        <f t="shared" si="11"/>
        <v>2.5152479819795194E-3</v>
      </c>
    </row>
    <row r="82" spans="1:8">
      <c r="A82" s="51" t="s">
        <v>87</v>
      </c>
      <c r="B82" s="48" t="s">
        <v>7</v>
      </c>
      <c r="C82" s="50" t="str">
        <f>IFERROR((st_DL/(k_decay_iw_state*Rad_Spec!V82*st_IFD_iw*st_EF_iw))*Rad_Spec!BF82,".")</f>
        <v>.</v>
      </c>
      <c r="D82" s="50" t="str">
        <f>IFERROR((st_DL/(k_decay_iw_state*Rad_Spec!AN82*st_IRA_iw*(1/s_PEFm_pp_state)*st_SLF*st_ET_iw*st_EF_iw))*Rad_Spec!BF82,".")</f>
        <v>.</v>
      </c>
      <c r="E82" s="50" t="str">
        <f>IFERROR((st_DL/(k_decay_iw_state*Rad_Spec!AN82*st_IRA_iw*(1/s_PEF)*st_SLF*st_ET_iw*st_EF_iw))*Rad_Spec!BF82,".")</f>
        <v>.</v>
      </c>
      <c r="F82" s="50">
        <f>IFERROR((st_DL/(k_decay_iw_state*Rad_Spec!AY82*st_GSF_i*st_Fam*st_Foffset*acf!H82*st_ET_iw*(1/24)*st_EF_iw*(1/365)))*Rad_Spec!BF82,".")</f>
        <v>1.5942121446513795E+19</v>
      </c>
      <c r="G82" s="50">
        <f t="shared" si="10"/>
        <v>1.5942121446513795E+19</v>
      </c>
      <c r="H82" s="50">
        <f t="shared" si="11"/>
        <v>1.5942121446513795E+19</v>
      </c>
    </row>
    <row r="83" spans="1:8">
      <c r="A83" s="51" t="s">
        <v>88</v>
      </c>
      <c r="B83" s="53" t="s">
        <v>7</v>
      </c>
      <c r="C83" s="50" t="str">
        <f>IFERROR((st_DL/(k_decay_iw_state*Rad_Spec!V83*st_IFD_iw*st_EF_iw))*Rad_Spec!BF83,".")</f>
        <v>.</v>
      </c>
      <c r="D83" s="50" t="str">
        <f>IFERROR((st_DL/(k_decay_iw_state*Rad_Spec!AN83*st_IRA_iw*(1/s_PEFm_pp_state)*st_SLF*st_ET_iw*st_EF_iw))*Rad_Spec!BF83,".")</f>
        <v>.</v>
      </c>
      <c r="E83" s="50" t="str">
        <f>IFERROR((st_DL/(k_decay_iw_state*Rad_Spec!AN83*st_IRA_iw*(1/s_PEF)*st_SLF*st_ET_iw*st_EF_iw))*Rad_Spec!BF83,".")</f>
        <v>.</v>
      </c>
      <c r="F83" s="50">
        <f>IFERROR((st_DL/(k_decay_iw_state*Rad_Spec!AY83*st_GSF_i*st_Fam*st_Foffset*acf!H83*st_ET_iw*(1/24)*st_EF_iw*(1/365)))*Rad_Spec!BF83,".")</f>
        <v>1.8501174531741277E+17</v>
      </c>
      <c r="G83" s="50">
        <f t="shared" si="10"/>
        <v>1.8501174531741277E+17</v>
      </c>
      <c r="H83" s="50">
        <f t="shared" si="11"/>
        <v>1.8501174531741277E+17</v>
      </c>
    </row>
    <row r="84" spans="1:8">
      <c r="A84" s="51" t="s">
        <v>89</v>
      </c>
      <c r="B84" s="53" t="s">
        <v>7</v>
      </c>
      <c r="C84" s="50" t="str">
        <f>IFERROR((st_DL/(k_decay_iw_state*Rad_Spec!V84*st_IFD_iw*st_EF_iw))*Rad_Spec!BF84,".")</f>
        <v>.</v>
      </c>
      <c r="D84" s="50">
        <f>IFERROR((st_DL/(k_decay_iw_state*Rad_Spec!AN84*st_IRA_iw*(1/s_PEFm_pp_state)*st_SLF*st_ET_iw*st_EF_iw))*Rad_Spec!BF84,".")</f>
        <v>319160.78900399298</v>
      </c>
      <c r="E84" s="50">
        <f>IFERROR((st_DL/(k_decay_iw_state*Rad_Spec!AN84*st_IRA_iw*(1/s_PEF)*st_SLF*st_ET_iw*st_EF_iw))*Rad_Spec!BF84,".")</f>
        <v>29493189.117384844</v>
      </c>
      <c r="F84" s="50">
        <f>IFERROR((st_DL/(k_decay_iw_state*Rad_Spec!AY84*st_GSF_i*st_Fam*st_Foffset*acf!H84*st_ET_iw*(1/24)*st_EF_iw*(1/365)))*Rad_Spec!BF84,".")</f>
        <v>1889409475044581.5</v>
      </c>
      <c r="G84" s="50">
        <f t="shared" si="10"/>
        <v>29493188.657003865</v>
      </c>
      <c r="H84" s="50">
        <f t="shared" si="11"/>
        <v>319160.78895008005</v>
      </c>
    </row>
    <row r="85" spans="1:8">
      <c r="A85" s="48" t="s">
        <v>90</v>
      </c>
      <c r="B85" s="48"/>
      <c r="C85" s="50">
        <f>IFERROR((st_DL/(k_decay_iw_state*Rad_Spec!X85*st_IFD_iw*st_EF_iw*st_ED_iw))*Rad_Spec!BF85,".")</f>
        <v>545828.19789278205</v>
      </c>
      <c r="D85" s="50">
        <f>IFERROR((st_DL/(k_decay_iw_state*Rad_Spec!AN85*st_IRA_iw*(1/s_PEFm_pp_state)*st_SLF*st_ET_iw*st_EF_iw*st_ED_iw))*Rad_Spec!BF85,".")</f>
        <v>173267.51603815705</v>
      </c>
      <c r="E85" s="50">
        <f>IFERROR((st_DL/(k_decay_iw_state*Rad_Spec!AN85*st_IRA_iw*(1/s_PEF)*st_SLF*st_ET_iw*st_EF_iw*st_ED_iw))*Rad_Spec!BF85,".")</f>
        <v>16011401.758844964</v>
      </c>
      <c r="F85" s="50">
        <f>IFERROR((st_DL/(k_decay_iw_state*Rad_Spec!AY85*st_GSF_i*st_Fam*st_Foffset*acf!H85*st_ET_iw*(1/24)*st_EF_iw*(1/365)*st_ED_iw))*Rad_Spec!BF85,".")</f>
        <v>90762.151181596186</v>
      </c>
      <c r="G85" s="50">
        <f t="shared" si="10"/>
        <v>77445.282774818785</v>
      </c>
      <c r="H85" s="50">
        <f t="shared" si="11"/>
        <v>53701.917336460894</v>
      </c>
    </row>
    <row r="86" spans="1:8">
      <c r="A86" s="48" t="s">
        <v>91</v>
      </c>
      <c r="B86" s="48"/>
      <c r="C86" s="50">
        <f>IFERROR((st_DL/(k_decay_iw_state*Rad_Spec!X86*st_IFD_iw*st_EF_iw*st_ED_iw))*Rad_Spec!BF86,".")</f>
        <v>1115388.4092042067</v>
      </c>
      <c r="D86" s="50">
        <f>IFERROR((st_DL/(k_decay_iw_state*Rad_Spec!AN86*st_IRA_iw*(1/s_PEFm_pp_state)*st_SLF*st_ET_iw*st_EF_iw*st_ED_iw))*Rad_Spec!BF86,".")</f>
        <v>192454.00171981656</v>
      </c>
      <c r="E86" s="50">
        <f>IFERROR((st_DL/(k_decay_iw_state*Rad_Spec!AN86*st_IRA_iw*(1/s_PEF)*st_SLF*st_ET_iw*st_EF_iw*st_ED_iw))*Rad_Spec!BF86,".")</f>
        <v>17784397.283994202</v>
      </c>
      <c r="F86" s="50">
        <f>IFERROR((st_DL/(k_decay_iw_state*Rad_Spec!AY86*st_GSF_i*st_Fam*st_Foffset*acf!H86*st_ET_iw*(1/24)*st_EF_iw*(1/365)*st_ED_iw))*Rad_Spec!BF86,".")</f>
        <v>164922.60052542778</v>
      </c>
      <c r="G86" s="50">
        <f t="shared" si="10"/>
        <v>142526.72338528707</v>
      </c>
      <c r="H86" s="50">
        <f t="shared" si="11"/>
        <v>82263.592476642443</v>
      </c>
    </row>
    <row r="87" spans="1:8">
      <c r="A87" s="48" t="s">
        <v>92</v>
      </c>
      <c r="B87" s="48"/>
      <c r="C87" s="50">
        <f>IFERROR((st_DL/(k_decay_iw_state*Rad_Spec!X87*st_IFD_iw*st_EF_iw*st_ED_iw))*Rad_Spec!BF87,".")</f>
        <v>7.8666937990609E-3</v>
      </c>
      <c r="D87" s="50">
        <f>IFERROR((st_DL/(k_decay_iw_state*Rad_Spec!AN87*st_IRA_iw*(1/s_PEFm_pp_state)*st_SLF*st_ET_iw*st_EF_iw*st_ED_iw))*Rad_Spec!BF87,".")</f>
        <v>2.5528656126550461E-6</v>
      </c>
      <c r="E87" s="50">
        <f>IFERROR((st_DL/(k_decay_iw_state*Rad_Spec!AN87*st_IRA_iw*(1/s_PEF)*st_SLF*st_ET_iw*st_EF_iw*st_ED_iw))*Rad_Spec!BF87,".")</f>
        <v>2.3590663671520695E-4</v>
      </c>
      <c r="F87" s="50">
        <f>IFERROR((st_DL/(k_decay_iw_state*Rad_Spec!AY87*st_GSF_i*st_Fam*st_Foffset*acf!H87*st_ET_iw*(1/24)*st_EF_iw*(1/365)*st_ED_iw))*Rad_Spec!BF87,".")</f>
        <v>8065.3140454844315</v>
      </c>
      <c r="G87" s="50">
        <f t="shared" si="10"/>
        <v>2.2903822522331297E-4</v>
      </c>
      <c r="H87" s="50">
        <f t="shared" si="11"/>
        <v>2.5520374356428678E-6</v>
      </c>
    </row>
    <row r="88" spans="1:8">
      <c r="A88" s="48" t="s">
        <v>93</v>
      </c>
      <c r="B88" s="48"/>
      <c r="C88" s="50">
        <f>IFERROR((st_DL/(k_decay_iw_state*Rad_Spec!X88*st_IFD_iw*st_EF_iw*st_ED_iw))*Rad_Spec!BF88,".")</f>
        <v>7.1556154673602917E-3</v>
      </c>
      <c r="D88" s="50">
        <f>IFERROR((st_DL/(k_decay_iw_state*Rad_Spec!AN88*st_IRA_iw*(1/s_PEFm_pp_state)*st_SLF*st_ET_iw*st_EF_iw*st_ED_iw))*Rad_Spec!BF88,".")</f>
        <v>2.3116748894039476E-6</v>
      </c>
      <c r="E88" s="50">
        <f>IFERROR((st_DL/(k_decay_iw_state*Rad_Spec!AN88*st_IRA_iw*(1/s_PEF)*st_SLF*st_ET_iw*st_EF_iw*st_ED_iw))*Rad_Spec!BF88,".")</f>
        <v>2.1361854914529412E-4</v>
      </c>
      <c r="F88" s="50">
        <f>IFERROR((st_DL/(k_decay_iw_state*Rad_Spec!AY88*st_GSF_i*st_Fam*st_Foffset*acf!H88*st_ET_iw*(1/24)*st_EF_iw*(1/365)*st_ED_iw))*Rad_Spec!BF88,".")</f>
        <v>15725.996175292612</v>
      </c>
      <c r="G88" s="50">
        <f t="shared" si="10"/>
        <v>2.074261952861781E-4</v>
      </c>
      <c r="H88" s="50">
        <f t="shared" si="11"/>
        <v>2.3109283264508941E-6</v>
      </c>
    </row>
    <row r="89" spans="1:8">
      <c r="A89" s="48" t="s">
        <v>94</v>
      </c>
      <c r="B89" s="48"/>
      <c r="C89" s="50">
        <f>IFERROR((st_DL/(k_decay_iw_state*Rad_Spec!X89*st_IFD_iw*st_EF_iw*st_ED_iw))*Rad_Spec!BF89,".")</f>
        <v>7.1558903618585603E-3</v>
      </c>
      <c r="D89" s="50">
        <f>IFERROR((st_DL/(k_decay_iw_state*Rad_Spec!AN89*st_IRA_iw*(1/s_PEFm_pp_state)*st_SLF*st_ET_iw*st_EF_iw*st_ED_iw))*Rad_Spec!BF89,".")</f>
        <v>2.3117636961197053E-6</v>
      </c>
      <c r="E89" s="50">
        <f>IFERROR((st_DL/(k_decay_iw_state*Rad_Spec!AN89*st_IRA_iw*(1/s_PEF)*st_SLF*st_ET_iw*st_EF_iw*st_ED_iw))*Rad_Spec!BF89,".")</f>
        <v>2.1362675564607047E-4</v>
      </c>
      <c r="F89" s="50">
        <f>IFERROR((st_DL/(k_decay_iw_state*Rad_Spec!AY89*st_GSF_i*st_Fam*st_Foffset*acf!H89*st_ET_iw*(1/24)*st_EF_iw*(1/365)*st_ED_iw))*Rad_Spec!BF89,".")</f>
        <v>8472.4290428192089</v>
      </c>
      <c r="G89" s="50">
        <f t="shared" si="10"/>
        <v>2.0743416155506286E-4</v>
      </c>
      <c r="H89" s="50">
        <f t="shared" si="11"/>
        <v>2.3110171041954619E-6</v>
      </c>
    </row>
    <row r="90" spans="1:8">
      <c r="A90" s="51" t="s">
        <v>95</v>
      </c>
      <c r="B90" s="48" t="s">
        <v>7</v>
      </c>
      <c r="C90" s="50">
        <f>IFERROR((st_DL/(k_decay_iw_state*Rad_Spec!V90*st_IFD_iw*st_EF_iw))*Rad_Spec!BF90,".")</f>
        <v>7.0249582368133368</v>
      </c>
      <c r="D90" s="50">
        <f>IFERROR((st_DL/(k_decay_iw_state*Rad_Spec!AN90*st_IRA_iw*(1/s_PEFm_pp_state)*st_SLF*st_ET_iw*st_EF_iw))*Rad_Spec!BF90,".")</f>
        <v>1.1292230467390982E-2</v>
      </c>
      <c r="E90" s="50">
        <f>IFERROR((st_DL/(k_decay_iw_state*Rad_Spec!AN90*st_IRA_iw*(1/s_PEF)*st_SLF*st_ET_iw*st_EF_iw))*Rad_Spec!BF90,".")</f>
        <v>1.0434987636519808</v>
      </c>
      <c r="F90" s="50">
        <f>IFERROR((st_DL/(k_decay_iw_state*Rad_Spec!AY90*st_GSF_i*st_Fam*st_Foffset*acf!H90*st_ET_iw*(1/24)*st_EF_iw*(1/365)))*Rad_Spec!BF90,".")</f>
        <v>150411.5033171174</v>
      </c>
      <c r="G90" s="50">
        <f t="shared" si="10"/>
        <v>0.90853690556442668</v>
      </c>
      <c r="H90" s="50">
        <f t="shared" si="11"/>
        <v>1.1274107119520227E-2</v>
      </c>
    </row>
    <row r="91" spans="1:8">
      <c r="A91" s="52" t="s">
        <v>96</v>
      </c>
      <c r="B91" s="53" t="s">
        <v>11</v>
      </c>
      <c r="C91" s="50">
        <f>IFERROR((st_DL/(k_decay_iw_state*Rad_Spec!V91*st_IFD_iw*st_EF_iw))*Rad_Spec!BF91,".")</f>
        <v>0.14723099707992995</v>
      </c>
      <c r="D91" s="50">
        <f>IFERROR((st_DL/(k_decay_iw_state*Rad_Spec!AN91*st_IRA_iw*(1/s_PEFm_pp_state)*st_SLF*st_ET_iw*st_EF_iw))*Rad_Spec!BF91,".")</f>
        <v>5.4324120486380102E-4</v>
      </c>
      <c r="E91" s="50">
        <f>IFERROR((st_DL/(k_decay_iw_state*Rad_Spec!AN91*st_IRA_iw*(1/s_PEF)*st_SLF*st_ET_iw*st_EF_iw))*Rad_Spec!BF91,".")</f>
        <v>5.0200137809546651E-2</v>
      </c>
      <c r="F91" s="50">
        <f>IFERROR((st_DL/(k_decay_iw_state*Rad_Spec!AY91*st_GSF_i*st_Fam*st_Foffset*acf!H91*st_ET_iw*(1/24)*st_EF_iw*(1/365)))*Rad_Spec!BF91,".")</f>
        <v>15529.829455841111</v>
      </c>
      <c r="G91" s="50">
        <f t="shared" si="10"/>
        <v>3.7435830629156092E-2</v>
      </c>
      <c r="H91" s="50">
        <f t="shared" si="11"/>
        <v>5.4124414639400019E-4</v>
      </c>
    </row>
    <row r="92" spans="1:8">
      <c r="A92" s="48" t="s">
        <v>97</v>
      </c>
      <c r="B92" s="48"/>
      <c r="C92" s="50">
        <f>IFERROR((st_DL/(k_decay_iw_state*Rad_Spec!X92*st_IFD_iw*st_EF_iw*st_ED_iw))*Rad_Spec!BF92,".")</f>
        <v>1.367166490441097E-3</v>
      </c>
      <c r="D92" s="50">
        <f>IFERROR((st_DL/(k_decay_iw_state*Rad_Spec!AN92*st_IRA_iw*(1/s_PEFm_pp_state)*st_SLF*st_ET_iw*st_EF_iw*st_ED_iw))*Rad_Spec!BF92,".")</f>
        <v>1.7362726384853255E-5</v>
      </c>
      <c r="E92" s="50">
        <f>IFERROR((st_DL/(k_decay_iw_state*Rad_Spec!AN92*st_IRA_iw*(1/s_PEF)*st_SLF*st_ET_iw*st_EF_iw*st_ED_iw))*Rad_Spec!BF92,".")</f>
        <v>1.6044645536187029E-3</v>
      </c>
      <c r="F92" s="50">
        <f>IFERROR((st_DL/(k_decay_iw_state*Rad_Spec!AY92*st_GSF_i*st_Fam*st_Foffset*acf!H92*st_ET_iw*(1/24)*st_EF_iw*(1/365)*st_ED_iw))*Rad_Spec!BF92,".")</f>
        <v>6958.977594245328</v>
      </c>
      <c r="G92" s="50">
        <f t="shared" si="10"/>
        <v>7.3817035412621415E-4</v>
      </c>
      <c r="H92" s="50">
        <f t="shared" si="11"/>
        <v>1.7144988599088372E-5</v>
      </c>
    </row>
    <row r="93" spans="1:8">
      <c r="A93" s="48" t="s">
        <v>98</v>
      </c>
      <c r="B93" s="48"/>
      <c r="C93" s="50">
        <f>IFERROR((st_DL/(k_decay_iw_state*Rad_Spec!X93*st_IFD_iw*st_EF_iw*st_ED_iw))*Rad_Spec!BF93,".")</f>
        <v>457525.62012890016</v>
      </c>
      <c r="D93" s="50">
        <f>IFERROR((st_DL/(k_decay_iw_state*Rad_Spec!AN93*st_IRA_iw*(1/s_PEFm_pp_state)*st_SLF*st_ET_iw*st_EF_iw*st_ED_iw))*Rad_Spec!BF93,".")</f>
        <v>162508.25360157684</v>
      </c>
      <c r="E93" s="50">
        <f>IFERROR((st_DL/(k_decay_iw_state*Rad_Spec!AN93*st_IRA_iw*(1/s_PEF)*st_SLF*st_ET_iw*st_EF_iw*st_ED_iw))*Rad_Spec!BF93,".")</f>
        <v>15017153.803775307</v>
      </c>
      <c r="F93" s="50">
        <f>IFERROR((st_DL/(k_decay_iw_state*Rad_Spec!AY93*st_GSF_i*st_Fam*st_Foffset*acf!H93*st_ET_iw*(1/24)*st_EF_iw*(1/365)*st_ED_iw))*Rad_Spec!BF93,".")</f>
        <v>31846.759897425993</v>
      </c>
      <c r="G93" s="50">
        <f t="shared" si="10"/>
        <v>29715.360353004256</v>
      </c>
      <c r="H93" s="50">
        <f t="shared" si="11"/>
        <v>25163.834064509894</v>
      </c>
    </row>
    <row r="94" spans="1:8">
      <c r="A94" s="48" t="s">
        <v>99</v>
      </c>
      <c r="B94" s="48"/>
      <c r="C94" s="50">
        <f>IFERROR((st_DL/(k_decay_iw_state*Rad_Spec!X94*st_IFD_iw*st_EF_iw*st_ED_iw))*Rad_Spec!BF94,".")</f>
        <v>10.647429344217747</v>
      </c>
      <c r="D94" s="50">
        <f>IFERROR((st_DL/(k_decay_iw_state*Rad_Spec!AN94*st_IRA_iw*(1/s_PEFm_pp_state)*st_SLF*st_ET_iw*st_EF_iw*st_ED_iw))*Rad_Spec!BF94,".")</f>
        <v>0.72539406450842703</v>
      </c>
      <c r="E94" s="50">
        <f>IFERROR((st_DL/(k_decay_iw_state*Rad_Spec!AN94*st_IRA_iw*(1/s_PEF)*st_SLF*st_ET_iw*st_EF_iw*st_ED_iw))*Rad_Spec!BF94,".")</f>
        <v>67.032621381656753</v>
      </c>
      <c r="F94" s="50">
        <f>IFERROR((st_DL/(k_decay_iw_state*Rad_Spec!AY94*st_GSF_i*st_Fam*st_Foffset*acf!H94*st_ET_iw*(1/24)*st_EF_iw*(1/365)*st_ED_iw))*Rad_Spec!BF94,".")</f>
        <v>43.211628562739939</v>
      </c>
      <c r="G94" s="50">
        <f t="shared" si="10"/>
        <v>7.5769393465641413</v>
      </c>
      <c r="H94" s="50">
        <f t="shared" si="11"/>
        <v>0.66861798462986222</v>
      </c>
    </row>
    <row r="95" spans="1:8">
      <c r="A95" s="48" t="s">
        <v>100</v>
      </c>
      <c r="B95" s="48"/>
      <c r="C95" s="50">
        <f>IFERROR((st_DL/(k_decay_iw_state*Rad_Spec!X95*st_IFD_iw*st_EF_iw*st_ED_iw))*Rad_Spec!BF95,".")</f>
        <v>709.26967841201872</v>
      </c>
      <c r="D95" s="50">
        <f>IFERROR((st_DL/(k_decay_iw_state*Rad_Spec!AN95*st_IRA_iw*(1/s_PEFm_pp_state)*st_SLF*st_ET_iw*st_EF_iw*st_ED_iw))*Rad_Spec!BF95,".")</f>
        <v>196.71242552988144</v>
      </c>
      <c r="E95" s="50">
        <f>IFERROR((st_DL/(k_decay_iw_state*Rad_Spec!AN95*st_IRA_iw*(1/s_PEF)*st_SLF*st_ET_iw*st_EF_iw*st_ED_iw))*Rad_Spec!BF95,".")</f>
        <v>18177.912098781318</v>
      </c>
      <c r="F95" s="50">
        <f>IFERROR((st_DL/(k_decay_iw_state*Rad_Spec!AY95*st_GSF_i*st_Fam*st_Foffset*acf!H95*st_ET_iw*(1/24)*st_EF_iw*(1/365)*st_ED_iw))*Rad_Spec!BF95,".")</f>
        <v>654.62178216413645</v>
      </c>
      <c r="G95" s="50">
        <f t="shared" si="10"/>
        <v>334.16736834301958</v>
      </c>
      <c r="H95" s="50">
        <f t="shared" si="11"/>
        <v>124.67174614635854</v>
      </c>
    </row>
    <row r="96" spans="1:8">
      <c r="A96" s="51" t="s">
        <v>101</v>
      </c>
      <c r="B96" s="53" t="s">
        <v>7</v>
      </c>
      <c r="C96" s="50" t="str">
        <f>IFERROR((st_DL/(k_decay_iw_state*Rad_Spec!V96*st_IFD_iw*st_EF_iw))*Rad_Spec!BF96,".")</f>
        <v>.</v>
      </c>
      <c r="D96" s="50" t="str">
        <f>IFERROR((st_DL/(k_decay_iw_state*Rad_Spec!AN96*st_IRA_iw*(1/s_PEFm_pp_state)*st_SLF*st_ET_iw*st_EF_iw))*Rad_Spec!BF96,".")</f>
        <v>.</v>
      </c>
      <c r="E96" s="50" t="str">
        <f>IFERROR((st_DL/(k_decay_iw_state*Rad_Spec!AN96*st_IRA_iw*(1/s_PEF)*st_SLF*st_ET_iw*st_EF_iw))*Rad_Spec!BF96,".")</f>
        <v>.</v>
      </c>
      <c r="F96" s="50">
        <f>IFERROR((st_DL/(k_decay_iw_state*Rad_Spec!AY96*st_GSF_i*st_Fam*st_Foffset*acf!H96*st_ET_iw*(1/24)*st_EF_iw*(1/365)))*Rad_Spec!BF96,".")</f>
        <v>93675415613617.75</v>
      </c>
      <c r="G96" s="50">
        <f t="shared" si="10"/>
        <v>93675415613617.75</v>
      </c>
      <c r="H96" s="50">
        <f t="shared" si="11"/>
        <v>93675415613617.75</v>
      </c>
    </row>
    <row r="97" spans="1:8">
      <c r="A97" s="48" t="s">
        <v>102</v>
      </c>
      <c r="B97" s="48"/>
      <c r="C97" s="50" t="str">
        <f>IFERROR((st_DL/(k_decay_iw_state*Rad_Spec!X97*st_IFD_iw*st_EF_iw*st_ED_iw))*Rad_Spec!BF97,".")</f>
        <v>.</v>
      </c>
      <c r="D97" s="50">
        <f>IFERROR((st_DL/(k_decay_iw_state*Rad_Spec!AN97*st_IRA_iw*(1/s_PEFm_pp_state)*st_SLF*st_ET_iw*st_EF_iw*st_ED_iw))*Rad_Spec!BF97,".")</f>
        <v>497301.02534601081</v>
      </c>
      <c r="E97" s="50">
        <f>IFERROR((st_DL/(k_decay_iw_state*Rad_Spec!AN97*st_IRA_iw*(1/s_PEF)*st_SLF*st_ET_iw*st_EF_iw*st_ED_iw))*Rad_Spec!BF97,".")</f>
        <v>45954871.945800945</v>
      </c>
      <c r="F97" s="50">
        <f>IFERROR((st_DL/(k_decay_iw_state*Rad_Spec!AY97*st_GSF_i*st_Fam*st_Foffset*acf!H97*st_ET_iw*(1/24)*st_EF_iw*(1/365)*st_ED_iw))*Rad_Spec!BF97,".")</f>
        <v>3559063464.1505413</v>
      </c>
      <c r="G97" s="50">
        <f t="shared" si="10"/>
        <v>45369063.481414117</v>
      </c>
      <c r="H97" s="50">
        <f t="shared" si="11"/>
        <v>497231.54814752337</v>
      </c>
    </row>
    <row r="98" spans="1:8">
      <c r="A98" s="52" t="s">
        <v>103</v>
      </c>
      <c r="B98" s="53" t="s">
        <v>11</v>
      </c>
      <c r="C98" s="50" t="str">
        <f>IFERROR((st_DL/(k_decay_iw_state*Rad_Spec!V98*st_IFD_iw*st_EF_iw))*Rad_Spec!BF98,".")</f>
        <v>.</v>
      </c>
      <c r="D98" s="50">
        <f>IFERROR((st_DL/(k_decay_iw_state*Rad_Spec!AN98*st_IRA_iw*(1/s_PEFm_pp_state)*st_SLF*st_ET_iw*st_EF_iw))*Rad_Spec!BF98,".")</f>
        <v>209.05536078255747</v>
      </c>
      <c r="E98" s="50">
        <f>IFERROR((st_DL/(k_decay_iw_state*Rad_Spec!AN98*st_IRA_iw*(1/s_PEF)*st_SLF*st_ET_iw*st_EF_iw))*Rad_Spec!BF98,".")</f>
        <v>19318.504979275349</v>
      </c>
      <c r="F98" s="50">
        <f>IFERROR((st_DL/(k_decay_iw_state*Rad_Spec!AY98*st_GSF_i*st_Fam*st_Foffset*acf!H98*st_ET_iw*(1/24)*st_EF_iw*(1/365)))*Rad_Spec!BF98,".")</f>
        <v>19420825.64254583</v>
      </c>
      <c r="G98" s="50">
        <f t="shared" si="10"/>
        <v>19299.307352354368</v>
      </c>
      <c r="H98" s="50">
        <f t="shared" si="11"/>
        <v>209.05311043160802</v>
      </c>
    </row>
    <row r="99" spans="1:8">
      <c r="A99" s="48" t="s">
        <v>104</v>
      </c>
      <c r="B99" s="48"/>
      <c r="C99" s="50">
        <f>IFERROR((st_DL/(k_decay_iw_state*Rad_Spec!X99*st_IFD_iw*st_EF_iw*st_ED_iw))*Rad_Spec!BF99,".")</f>
        <v>36.247118708203658</v>
      </c>
      <c r="D99" s="50">
        <f>IFERROR((st_DL/(k_decay_iw_state*Rad_Spec!AN99*st_IRA_iw*(1/s_PEFm_pp_state)*st_SLF*st_ET_iw*st_EF_iw*st_ED_iw))*Rad_Spec!BF99,".")</f>
        <v>0.41962873022884473</v>
      </c>
      <c r="E99" s="50">
        <f>IFERROR((st_DL/(k_decay_iw_state*Rad_Spec!AN99*st_IRA_iw*(1/s_PEF)*st_SLF*st_ET_iw*st_EF_iw*st_ED_iw))*Rad_Spec!BF99,".")</f>
        <v>38.777286954170762</v>
      </c>
      <c r="F99" s="50">
        <f>IFERROR((st_DL/(k_decay_iw_state*Rad_Spec!AY99*st_GSF_i*st_Fam*st_Foffset*acf!H99*st_ET_iw*(1/24)*st_EF_iw*(1/365)*st_ED_iw))*Rad_Spec!BF99,".")</f>
        <v>1230350.0698961439</v>
      </c>
      <c r="G99" s="50">
        <f t="shared" si="10"/>
        <v>18.734483912644631</v>
      </c>
      <c r="H99" s="50">
        <f t="shared" si="11"/>
        <v>0.4148261935473001</v>
      </c>
    </row>
    <row r="100" spans="1:8">
      <c r="A100" s="48" t="s">
        <v>105</v>
      </c>
      <c r="B100" s="48"/>
      <c r="C100" s="50">
        <f>IFERROR((st_DL/(k_decay_iw_state*Rad_Spec!X100*st_IFD_iw*st_EF_iw*st_ED_iw))*Rad_Spec!BF100,".")</f>
        <v>742345.78226984211</v>
      </c>
      <c r="D100" s="50">
        <f>IFERROR((st_DL/(k_decay_iw_state*Rad_Spec!AN100*st_IRA_iw*(1/s_PEFm_pp_state)*st_SLF*st_ET_iw*st_EF_iw*st_ED_iw))*Rad_Spec!BF100,".")</f>
        <v>194716.08934968544</v>
      </c>
      <c r="E100" s="50">
        <f>IFERROR((st_DL/(k_decay_iw_state*Rad_Spec!AN100*st_IRA_iw*(1/s_PEF)*st_SLF*st_ET_iw*st_EF_iw*st_ED_iw))*Rad_Spec!BF100,".")</f>
        <v>17993433.545860894</v>
      </c>
      <c r="F100" s="50">
        <f>IFERROR((st_DL/(k_decay_iw_state*Rad_Spec!AY100*st_GSF_i*st_Fam*st_Foffset*acf!H100*st_ET_iw*(1/24)*st_EF_iw*(1/365)*st_ED_iw))*Rad_Spec!BF100,".")</f>
        <v>70077.107655781001</v>
      </c>
      <c r="G100" s="50">
        <f t="shared" si="10"/>
        <v>63805.409587266171</v>
      </c>
      <c r="H100" s="50">
        <f t="shared" si="11"/>
        <v>48186.364233575638</v>
      </c>
    </row>
    <row r="101" spans="1:8">
      <c r="A101" s="48" t="s">
        <v>106</v>
      </c>
      <c r="B101" s="48"/>
      <c r="C101" s="50">
        <f>IFERROR((st_DL/(k_decay_iw_state*Rad_Spec!X101*st_IFD_iw*st_EF_iw*st_ED_iw))*Rad_Spec!BF101,".")</f>
        <v>6676.3343165385286</v>
      </c>
      <c r="D101" s="50">
        <f>IFERROR((st_DL/(k_decay_iw_state*Rad_Spec!AN101*st_IRA_iw*(1/s_PEFm_pp_state)*st_SLF*st_ET_iw*st_EF_iw*st_ED_iw))*Rad_Spec!BF101,".")</f>
        <v>1917.9966985281283</v>
      </c>
      <c r="E101" s="50">
        <f>IFERROR((st_DL/(k_decay_iw_state*Rad_Spec!AN101*st_IRA_iw*(1/s_PEF)*st_SLF*st_ET_iw*st_EF_iw*st_ED_iw))*Rad_Spec!BF101,".")</f>
        <v>177239.31417998267</v>
      </c>
      <c r="F101" s="50">
        <f>IFERROR((st_DL/(k_decay_iw_state*Rad_Spec!AY101*st_GSF_i*st_Fam*st_Foffset*acf!H101*st_ET_iw*(1/24)*st_EF_iw*(1/365)*st_ED_iw))*Rad_Spec!BF101,".")</f>
        <v>4086.614380074122</v>
      </c>
      <c r="G101" s="50">
        <f t="shared" si="10"/>
        <v>2499.2113844232008</v>
      </c>
      <c r="H101" s="50">
        <f t="shared" si="11"/>
        <v>1091.8681953257467</v>
      </c>
    </row>
    <row r="102" spans="1:8">
      <c r="A102" s="48" t="s">
        <v>107</v>
      </c>
      <c r="B102" s="48"/>
      <c r="C102" s="50">
        <f>IFERROR((st_DL/(k_decay_iw_state*Rad_Spec!X102*st_IFD_iw*st_EF_iw*st_ED_iw))*Rad_Spec!BF102,".")</f>
        <v>146106.65454835104</v>
      </c>
      <c r="D102" s="50">
        <f>IFERROR((st_DL/(k_decay_iw_state*Rad_Spec!AN102*st_IRA_iw*(1/s_PEFm_pp_state)*st_SLF*st_ET_iw*st_EF_iw*st_ED_iw))*Rad_Spec!BF102,".")</f>
        <v>30490.328820426064</v>
      </c>
      <c r="E102" s="50">
        <f>IFERROR((st_DL/(k_decay_iw_state*Rad_Spec!AN102*st_IRA_iw*(1/s_PEF)*st_SLF*st_ET_iw*st_EF_iw*st_ED_iw))*Rad_Spec!BF102,".")</f>
        <v>2817567.3990479615</v>
      </c>
      <c r="F102" s="50">
        <f>IFERROR((st_DL/(k_decay_iw_state*Rad_Spec!AY102*st_GSF_i*st_Fam*st_Foffset*acf!H102*st_ET_iw*(1/24)*st_EF_iw*(1/365)*st_ED_iw))*Rad_Spec!BF102,".")</f>
        <v>66124.043471580022</v>
      </c>
      <c r="G102" s="50">
        <f t="shared" si="10"/>
        <v>44798.204074311776</v>
      </c>
      <c r="H102" s="50">
        <f t="shared" si="11"/>
        <v>18259.940115666803</v>
      </c>
    </row>
    <row r="103" spans="1:8">
      <c r="A103" s="48" t="s">
        <v>108</v>
      </c>
      <c r="B103" s="48"/>
      <c r="C103" s="50">
        <f>IFERROR((st_DL/(k_decay_iw_state*Rad_Spec!X103*st_IFD_iw*st_EF_iw*st_ED_iw))*Rad_Spec!BF103,".")</f>
        <v>2.5859849042525878</v>
      </c>
      <c r="D103" s="50">
        <f>IFERROR((st_DL/(k_decay_iw_state*Rad_Spec!AN103*st_IRA_iw*(1/s_PEFm_pp_state)*st_SLF*st_ET_iw*st_EF_iw*st_ED_iw))*Rad_Spec!BF103,".")</f>
        <v>2.4176165462883497E-3</v>
      </c>
      <c r="E103" s="50">
        <f>IFERROR((st_DL/(k_decay_iw_state*Rad_Spec!AN103*st_IRA_iw*(1/s_PEF)*st_SLF*st_ET_iw*st_EF_iw*st_ED_iw))*Rad_Spec!BF103,".")</f>
        <v>0.22340846516740823</v>
      </c>
      <c r="F103" s="50">
        <f>IFERROR((st_DL/(k_decay_iw_state*Rad_Spec!AY103*st_GSF_i*st_Fam*st_Foffset*acf!H103*st_ET_iw*(1/24)*st_EF_iw*(1/365)*st_ED_iw))*Rad_Spec!BF103,".")</f>
        <v>186787.78356308307</v>
      </c>
      <c r="G103" s="50">
        <f t="shared" si="10"/>
        <v>0.20564235989375929</v>
      </c>
      <c r="H103" s="50">
        <f t="shared" si="11"/>
        <v>2.4153584158153325E-3</v>
      </c>
    </row>
    <row r="104" spans="1:8">
      <c r="A104" s="48" t="s">
        <v>109</v>
      </c>
      <c r="B104" s="48"/>
      <c r="C104" s="50" t="str">
        <f>IFERROR((st_DL/(k_decay_iw_state*Rad_Spec!X104*st_IFD_iw*st_EF_iw*st_ED_iw))*Rad_Spec!BF104,".")</f>
        <v>.</v>
      </c>
      <c r="D104" s="50" t="str">
        <f>IFERROR((st_DL/(k_decay_iw_state*Rad_Spec!AN104*st_IRA_iw*(1/s_PEFm_pp_state)*st_SLF*st_ET_iw*st_EF_iw*st_ED_iw))*Rad_Spec!BF104,".")</f>
        <v>.</v>
      </c>
      <c r="E104" s="50" t="str">
        <f>IFERROR((st_DL/(k_decay_iw_state*Rad_Spec!AN104*st_IRA_iw*(1/s_PEF)*st_SLF*st_ET_iw*st_EF_iw*st_ED_iw))*Rad_Spec!BF104,".")</f>
        <v>.</v>
      </c>
      <c r="F104" s="50">
        <f>IFERROR((st_DL/(k_decay_iw_state*Rad_Spec!AY104*st_GSF_i*st_Fam*st_Foffset*acf!H104*st_ET_iw*(1/24)*st_EF_iw*(1/365)*st_ED_iw))*Rad_Spec!BF104,".")</f>
        <v>384273.2664034887</v>
      </c>
      <c r="G104" s="50">
        <f t="shared" si="10"/>
        <v>384273.2664034887</v>
      </c>
      <c r="H104" s="50">
        <f t="shared" si="11"/>
        <v>384273.2664034887</v>
      </c>
    </row>
    <row r="105" spans="1:8">
      <c r="A105" s="48" t="s">
        <v>110</v>
      </c>
      <c r="B105" s="48"/>
      <c r="C105" s="50">
        <f>IFERROR((st_DL/(k_decay_iw_state*Rad_Spec!X105*st_IFD_iw*st_EF_iw*st_ED_iw))*Rad_Spec!BF105,".")</f>
        <v>6199.3658582973121</v>
      </c>
      <c r="D105" s="50">
        <f>IFERROR((st_DL/(k_decay_iw_state*Rad_Spec!AN105*st_IRA_iw*(1/s_PEFm_pp_state)*st_SLF*st_ET_iw*st_EF_iw*st_ED_iw))*Rad_Spec!BF105,".")</f>
        <v>2025.2154682194769</v>
      </c>
      <c r="E105" s="50">
        <f>IFERROR((st_DL/(k_decay_iw_state*Rad_Spec!AN105*st_IRA_iw*(1/s_PEF)*st_SLF*st_ET_iw*st_EF_iw*st_ED_iw))*Rad_Spec!BF105,".")</f>
        <v>187147.24635833275</v>
      </c>
      <c r="F105" s="50">
        <f>IFERROR((st_DL/(k_decay_iw_state*Rad_Spec!AY105*st_GSF_i*st_Fam*st_Foffset*acf!H105*st_ET_iw*(1/24)*st_EF_iw*(1/365)*st_ED_iw))*Rad_Spec!BF105,".")</f>
        <v>28488.000034282224</v>
      </c>
      <c r="G105" s="50">
        <f t="shared" si="10"/>
        <v>4956.5629972528104</v>
      </c>
      <c r="H105" s="50">
        <f t="shared" si="11"/>
        <v>1448.8891151144246</v>
      </c>
    </row>
    <row r="106" spans="1:8">
      <c r="A106" s="48" t="s">
        <v>111</v>
      </c>
      <c r="B106" s="48"/>
      <c r="C106" s="50" t="str">
        <f>IFERROR((st_DL/(k_decay_iw_state*Rad_Spec!X106*st_IFD_iw*st_EF_iw*st_ED_iw))*Rad_Spec!BF106,".")</f>
        <v>.</v>
      </c>
      <c r="D106" s="50" t="str">
        <f>IFERROR((st_DL/(k_decay_iw_state*Rad_Spec!AN106*st_IRA_iw*(1/s_PEFm_pp_state)*st_SLF*st_ET_iw*st_EF_iw*st_ED_iw))*Rad_Spec!BF106,".")</f>
        <v>.</v>
      </c>
      <c r="E106" s="50" t="str">
        <f>IFERROR((st_DL/(k_decay_iw_state*Rad_Spec!AN106*st_IRA_iw*(1/s_PEF)*st_SLF*st_ET_iw*st_EF_iw*st_ED_iw))*Rad_Spec!BF106,".")</f>
        <v>.</v>
      </c>
      <c r="F106" s="50">
        <f>IFERROR((st_DL/(k_decay_iw_state*Rad_Spec!AY106*st_GSF_i*st_Fam*st_Foffset*acf!H106*st_ET_iw*(1/24)*st_EF_iw*(1/365)*st_ED_iw))*Rad_Spec!BF106,".")</f>
        <v>648989.3306533281</v>
      </c>
      <c r="G106" s="50">
        <f t="shared" si="10"/>
        <v>648989.3306533281</v>
      </c>
      <c r="H106" s="50">
        <f t="shared" si="11"/>
        <v>648989.3306533281</v>
      </c>
    </row>
    <row r="107" spans="1:8">
      <c r="A107" s="48" t="s">
        <v>112</v>
      </c>
      <c r="B107" s="48"/>
      <c r="C107" s="50">
        <f>IFERROR((st_DL/(k_decay_iw_state*Rad_Spec!X107*st_IFD_iw*st_EF_iw*st_ED_iw))*Rad_Spec!BF107,".")</f>
        <v>5.7935822294760929E-2</v>
      </c>
      <c r="D107" s="50">
        <f>IFERROR((st_DL/(k_decay_iw_state*Rad_Spec!AN107*st_IRA_iw*(1/s_PEFm_pp_state)*st_SLF*st_ET_iw*st_EF_iw*st_ED_iw))*Rad_Spec!BF107,".")</f>
        <v>1.7261497591373382E-3</v>
      </c>
      <c r="E107" s="50">
        <f>IFERROR((st_DL/(k_decay_iw_state*Rad_Spec!AN107*st_IRA_iw*(1/s_PEF)*st_SLF*st_ET_iw*st_EF_iw*st_ED_iw))*Rad_Spec!BF107,".")</f>
        <v>0.15951101465201881</v>
      </c>
      <c r="F107" s="50">
        <f>IFERROR((st_DL/(k_decay_iw_state*Rad_Spec!AY107*st_GSF_i*st_Fam*st_Foffset*acf!H107*st_ET_iw*(1/24)*st_EF_iw*(1/365)*st_ED_iw))*Rad_Spec!BF107,".")</f>
        <v>3299.6162133226662</v>
      </c>
      <c r="G107" s="50">
        <f t="shared" si="10"/>
        <v>4.2499044361716427E-2</v>
      </c>
      <c r="H107" s="50">
        <f t="shared" si="11"/>
        <v>1.67620766551432E-3</v>
      </c>
    </row>
    <row r="108" spans="1:8">
      <c r="A108" s="48" t="s">
        <v>113</v>
      </c>
      <c r="B108" s="48"/>
      <c r="C108" s="50">
        <f>IFERROR((st_DL/(k_decay_iw_state*Rad_Spec!X108*st_IFD_iw*st_EF_iw*st_ED_iw))*Rad_Spec!BF108,".")</f>
        <v>3919.2926991549384</v>
      </c>
      <c r="D108" s="50">
        <f>IFERROR((st_DL/(k_decay_iw_state*Rad_Spec!AN108*st_IRA_iw*(1/s_PEFm_pp_state)*st_SLF*st_ET_iw*st_EF_iw*st_ED_iw))*Rad_Spec!BF108,".")</f>
        <v>903.44328660491578</v>
      </c>
      <c r="E108" s="50">
        <f>IFERROR((st_DL/(k_decay_iw_state*Rad_Spec!AN108*st_IRA_iw*(1/s_PEF)*st_SLF*st_ET_iw*st_EF_iw*st_ED_iw))*Rad_Spec!BF108,".")</f>
        <v>83485.893714647827</v>
      </c>
      <c r="F108" s="50">
        <f>IFERROR((st_DL/(k_decay_iw_state*Rad_Spec!AY108*st_GSF_i*st_Fam*st_Foffset*acf!H108*st_ET_iw*(1/24)*st_EF_iw*(1/365)*st_ED_iw))*Rad_Spec!BF108,".")</f>
        <v>3118.8552239950036</v>
      </c>
      <c r="G108" s="50">
        <f t="shared" si="10"/>
        <v>1701.3845110658317</v>
      </c>
      <c r="H108" s="50">
        <f t="shared" si="11"/>
        <v>594.29893148943415</v>
      </c>
    </row>
    <row r="109" spans="1:8">
      <c r="A109" s="48" t="s">
        <v>114</v>
      </c>
      <c r="B109" s="48"/>
      <c r="C109" s="50">
        <f>IFERROR((st_DL/(k_decay_iw_state*Rad_Spec!X109*st_IFD_iw*st_EF_iw*st_ED_iw))*Rad_Spec!BF109,".")</f>
        <v>12793.371677202285</v>
      </c>
      <c r="D109" s="50">
        <f>IFERROR((st_DL/(k_decay_iw_state*Rad_Spec!AN109*st_IRA_iw*(1/s_PEFm_pp_state)*st_SLF*st_ET_iw*st_EF_iw*st_ED_iw))*Rad_Spec!BF109,".")</f>
        <v>3782.4593628573907</v>
      </c>
      <c r="E109" s="50">
        <f>IFERROR((st_DL/(k_decay_iw_state*Rad_Spec!AN109*st_IRA_iw*(1/s_PEF)*st_SLF*st_ET_iw*st_EF_iw*st_ED_iw))*Rad_Spec!BF109,".")</f>
        <v>349531.62531560345</v>
      </c>
      <c r="F109" s="50">
        <f>IFERROR((st_DL/(k_decay_iw_state*Rad_Spec!AY109*st_GSF_i*st_Fam*st_Foffset*acf!H109*st_ET_iw*(1/24)*st_EF_iw*(1/365)*st_ED_iw))*Rad_Spec!BF109,".")</f>
        <v>4379.9578414412872</v>
      </c>
      <c r="G109" s="50">
        <f t="shared" si="10"/>
        <v>3232.6978509053197</v>
      </c>
      <c r="H109" s="50">
        <f t="shared" si="11"/>
        <v>1751.7539383180153</v>
      </c>
    </row>
    <row r="110" spans="1:8">
      <c r="A110" s="48" t="s">
        <v>115</v>
      </c>
      <c r="B110" s="48"/>
      <c r="C110" s="50" t="str">
        <f>IFERROR((st_DL/(k_decay_iw_state*Rad_Spec!X110*st_IFD_iw*st_EF_iw*st_ED_iw))*Rad_Spec!BF110,".")</f>
        <v>.</v>
      </c>
      <c r="D110" s="50" t="str">
        <f>IFERROR((st_DL/(k_decay_iw_state*Rad_Spec!AN110*st_IRA_iw*(1/s_PEFm_pp_state)*st_SLF*st_ET_iw*st_EF_iw*st_ED_iw))*Rad_Spec!BF110,".")</f>
        <v>.</v>
      </c>
      <c r="E110" s="50" t="str">
        <f>IFERROR((st_DL/(k_decay_iw_state*Rad_Spec!AN110*st_IRA_iw*(1/s_PEF)*st_SLF*st_ET_iw*st_EF_iw*st_ED_iw))*Rad_Spec!BF110,".")</f>
        <v>.</v>
      </c>
      <c r="F110" s="50">
        <f>IFERROR((st_DL/(k_decay_iw_state*Rad_Spec!AY110*st_GSF_i*st_Fam*st_Foffset*acf!H110*st_ET_iw*(1/24)*st_EF_iw*(1/365)*st_ED_iw))*Rad_Spec!BF110,".")</f>
        <v>269646.6636965436</v>
      </c>
      <c r="G110" s="50">
        <f t="shared" si="10"/>
        <v>269646.6636965436</v>
      </c>
      <c r="H110" s="50">
        <f t="shared" si="11"/>
        <v>269646.6636965436</v>
      </c>
    </row>
    <row r="111" spans="1:8">
      <c r="A111" s="48" t="s">
        <v>116</v>
      </c>
      <c r="B111" s="48"/>
      <c r="C111" s="50">
        <f>IFERROR((st_DL/(k_decay_iw_state*Rad_Spec!X111*st_IFD_iw*st_EF_iw*st_ED_iw))*Rad_Spec!BF111,".")</f>
        <v>2.2897678001497659</v>
      </c>
      <c r="D111" s="50">
        <f>IFERROR((st_DL/(k_decay_iw_state*Rad_Spec!AN111*st_IRA_iw*(1/s_PEFm_pp_state)*st_SLF*st_ET_iw*st_EF_iw*st_ED_iw))*Rad_Spec!BF111,".")</f>
        <v>1.9697824002832823E-2</v>
      </c>
      <c r="E111" s="50">
        <f>IFERROR((st_DL/(k_decay_iw_state*Rad_Spec!AN111*st_IRA_iw*(1/s_PEF)*st_SLF*st_ET_iw*st_EF_iw*st_ED_iw))*Rad_Spec!BF111,".")</f>
        <v>1.8202475633974031</v>
      </c>
      <c r="F111" s="50">
        <f>IFERROR((st_DL/(k_decay_iw_state*Rad_Spec!AY111*st_GSF_i*st_Fam*st_Foffset*acf!H111*st_ET_iw*(1/24)*st_EF_iw*(1/365)*st_ED_iw))*Rad_Spec!BF111,".")</f>
        <v>75693.352482139177</v>
      </c>
      <c r="G111" s="50">
        <f t="shared" si="10"/>
        <v>1.0140809830156718</v>
      </c>
      <c r="H111" s="50">
        <f t="shared" si="11"/>
        <v>1.9529812882151946E-2</v>
      </c>
    </row>
    <row r="112" spans="1:8">
      <c r="A112" s="48" t="s">
        <v>117</v>
      </c>
      <c r="B112" s="48"/>
      <c r="C112" s="50">
        <f>IFERROR((st_DL/(k_decay_iw_state*Rad_Spec!X112*st_IFD_iw*st_EF_iw*st_ED_iw))*Rad_Spec!BF112,".")</f>
        <v>566970.01158843015</v>
      </c>
      <c r="D112" s="50">
        <f>IFERROR((st_DL/(k_decay_iw_state*Rad_Spec!AN112*st_IRA_iw*(1/s_PEFm_pp_state)*st_SLF*st_ET_iw*st_EF_iw*st_ED_iw))*Rad_Spec!BF112,".")</f>
        <v>175463.79758617459</v>
      </c>
      <c r="E112" s="50">
        <f>IFERROR((st_DL/(k_decay_iw_state*Rad_Spec!AN112*st_IRA_iw*(1/s_PEF)*st_SLF*st_ET_iw*st_EF_iw*st_ED_iw))*Rad_Spec!BF112,".")</f>
        <v>16214356.975407895</v>
      </c>
      <c r="F112" s="50">
        <f>IFERROR((st_DL/(k_decay_iw_state*Rad_Spec!AY112*st_GSF_i*st_Fam*st_Foffset*acf!H112*st_ET_iw*(1/24)*st_EF_iw*(1/365)*st_ED_iw))*Rad_Spec!BF112,".")</f>
        <v>110332.30647439846</v>
      </c>
      <c r="G112" s="50">
        <f t="shared" si="10"/>
        <v>91836.101931694575</v>
      </c>
      <c r="H112" s="50">
        <f t="shared" si="11"/>
        <v>60508.983985906831</v>
      </c>
    </row>
    <row r="113" spans="1:8">
      <c r="A113" s="48" t="s">
        <v>118</v>
      </c>
      <c r="B113" s="48"/>
      <c r="C113" s="50">
        <f>IFERROR((st_DL/(k_decay_iw_state*Rad_Spec!X113*st_IFD_iw*st_EF_iw*st_ED_iw))*Rad_Spec!BF113,".")</f>
        <v>2.1179741377389087E-2</v>
      </c>
      <c r="D113" s="50">
        <f>IFERROR((st_DL/(k_decay_iw_state*Rad_Spec!AN113*st_IRA_iw*(1/s_PEFm_pp_state)*st_SLF*st_ET_iw*st_EF_iw*st_ED_iw))*Rad_Spec!BF113,".")</f>
        <v>7.6658802163071688E-6</v>
      </c>
      <c r="E113" s="50">
        <f>IFERROR((st_DL/(k_decay_iw_state*Rad_Spec!AN113*st_IRA_iw*(1/s_PEF)*st_SLF*st_ET_iw*st_EF_iw*st_ED_iw))*Rad_Spec!BF113,".")</f>
        <v>7.0839295665464034E-4</v>
      </c>
      <c r="F113" s="50">
        <f>IFERROR((st_DL/(k_decay_iw_state*Rad_Spec!AY113*st_GSF_i*st_Fam*st_Foffset*acf!H113*st_ET_iw*(1/24)*st_EF_iw*(1/365)*st_ED_iw))*Rad_Spec!BF113,".")</f>
        <v>2655.9812271480428</v>
      </c>
      <c r="G113" s="50">
        <f t="shared" si="10"/>
        <v>6.8546617607285435E-4</v>
      </c>
      <c r="H113" s="50">
        <f t="shared" si="11"/>
        <v>7.6631065787768413E-6</v>
      </c>
    </row>
    <row r="114" spans="1:8">
      <c r="A114" s="51" t="s">
        <v>119</v>
      </c>
      <c r="B114" s="48" t="s">
        <v>7</v>
      </c>
      <c r="C114" s="50">
        <f>IFERROR((st_DL/(k_decay_iw_state*Rad_Spec!V114*st_IFD_iw*st_EF_iw))*Rad_Spec!BF114,".")</f>
        <v>8.2600598111656653E-2</v>
      </c>
      <c r="D114" s="50">
        <f>IFERROR((st_DL/(k_decay_iw_state*Rad_Spec!AN114*st_IRA_iw*(1/s_PEFm_pp_state)*st_SLF*st_ET_iw*st_EF_iw))*Rad_Spec!BF114,".")</f>
        <v>7.4098502295777909E-5</v>
      </c>
      <c r="E114" s="50">
        <f>IFERROR((st_DL/(k_decay_iw_state*Rad_Spec!AN114*st_IRA_iw*(1/s_PEF)*st_SLF*st_ET_iw*st_EF_iw))*Rad_Spec!BF114,".")</f>
        <v>6.8473359410607653E-3</v>
      </c>
      <c r="F114" s="50">
        <f>IFERROR((st_DL/(k_decay_iw_state*Rad_Spec!AY114*st_GSF_i*st_Fam*st_Foffset*acf!H114*st_ET_iw*(1/24)*st_EF_iw*(1/365)))*Rad_Spec!BF114,".")</f>
        <v>1273.2281859914588</v>
      </c>
      <c r="G114" s="50">
        <f t="shared" si="10"/>
        <v>6.3231335785156181E-3</v>
      </c>
      <c r="H114" s="50">
        <f t="shared" si="11"/>
        <v>7.4032086038450736E-5</v>
      </c>
    </row>
    <row r="115" spans="1:8">
      <c r="A115" s="48" t="s">
        <v>120</v>
      </c>
      <c r="B115" s="48"/>
      <c r="C115" s="50">
        <f>IFERROR((st_DL/(k_decay_iw_state*Rad_Spec!X115*st_IFD_iw*st_EF_iw*st_ED_iw))*Rad_Spec!BF115,".")</f>
        <v>8.1454431242462561E-3</v>
      </c>
      <c r="D115" s="50">
        <f>IFERROR((st_DL/(k_decay_iw_state*Rad_Spec!AN115*st_IRA_iw*(1/s_PEFm_pp_state)*st_SLF*st_ET_iw*st_EF_iw*st_ED_iw))*Rad_Spec!BF115,".")</f>
        <v>2.6895185333699836E-6</v>
      </c>
      <c r="E115" s="50">
        <f>IFERROR((st_DL/(k_decay_iw_state*Rad_Spec!AN115*st_IRA_iw*(1/s_PEF)*st_SLF*st_ET_iw*st_EF_iw*st_ED_iw))*Rad_Spec!BF115,".")</f>
        <v>2.485345364226433E-4</v>
      </c>
      <c r="F115" s="50">
        <f>IFERROR((st_DL/(k_decay_iw_state*Rad_Spec!AY115*st_GSF_i*st_Fam*st_Foffset*acf!H115*st_ET_iw*(1/24)*st_EF_iw*(1/365)*st_ED_iw))*Rad_Spec!BF115,".")</f>
        <v>7507.1884424037135</v>
      </c>
      <c r="G115" s="50">
        <f t="shared" si="10"/>
        <v>2.411757509542425E-4</v>
      </c>
      <c r="H115" s="50">
        <f t="shared" si="11"/>
        <v>2.6886307817704003E-6</v>
      </c>
    </row>
    <row r="116" spans="1:8">
      <c r="A116" s="48" t="s">
        <v>121</v>
      </c>
      <c r="B116" s="48"/>
      <c r="C116" s="50">
        <f>IFERROR((st_DL/(k_decay_iw_state*Rad_Spec!X116*st_IFD_iw*st_EF_iw*st_ED_iw))*Rad_Spec!BF116,".")</f>
        <v>7.4128999262179744E-3</v>
      </c>
      <c r="D116" s="50">
        <f>IFERROR((st_DL/(k_decay_iw_state*Rad_Spec!AN116*st_IRA_iw*(1/s_PEFm_pp_state)*st_SLF*st_ET_iw*st_EF_iw*st_ED_iw))*Rad_Spec!BF116,".")</f>
        <v>1.0926111086881532E-5</v>
      </c>
      <c r="E116" s="50">
        <f>IFERROR((st_DL/(k_decay_iw_state*Rad_Spec!AN116*st_IRA_iw*(1/s_PEF)*st_SLF*st_ET_iw*st_EF_iw*st_ED_iw))*Rad_Spec!BF116,".")</f>
        <v>1.0096661986849541E-3</v>
      </c>
      <c r="F116" s="50">
        <f>IFERROR((st_DL/(k_decay_iw_state*Rad_Spec!AY116*st_GSF_i*st_Fam*st_Foffset*acf!H116*st_ET_iw*(1/24)*st_EF_iw*(1/365)*st_ED_iw))*Rad_Spec!BF116,".")</f>
        <v>10622.698161247861</v>
      </c>
      <c r="G116" s="50">
        <f t="shared" si="10"/>
        <v>8.8863106001556161E-4</v>
      </c>
      <c r="H116" s="50">
        <f t="shared" si="11"/>
        <v>1.0910030431695384E-5</v>
      </c>
    </row>
    <row r="117" spans="1:8">
      <c r="A117" s="48" t="s">
        <v>122</v>
      </c>
      <c r="B117" s="48"/>
      <c r="C117" s="50">
        <f>IFERROR((st_DL/(k_decay_iw_state*Rad_Spec!X117*st_IFD_iw*st_EF_iw*st_ED_iw))*Rad_Spec!BF117,".")</f>
        <v>0.27971816405592398</v>
      </c>
      <c r="D117" s="50">
        <f>IFERROR((st_DL/(k_decay_iw_state*Rad_Spec!AN117*st_IRA_iw*(1/s_PEFm_pp_state)*st_SLF*st_ET_iw*st_EF_iw*st_ED_iw))*Rad_Spec!BF117,".")</f>
        <v>2.1152411174022415E-3</v>
      </c>
      <c r="E117" s="50">
        <f>IFERROR((st_DL/(k_decay_iw_state*Rad_Spec!AN117*st_IRA_iw*(1/s_PEF)*st_SLF*st_ET_iw*st_EF_iw*st_ED_iw))*Rad_Spec!BF117,".")</f>
        <v>0.19546638701796246</v>
      </c>
      <c r="F117" s="50">
        <f>IFERROR((st_DL/(k_decay_iw_state*Rad_Spec!AY117*st_GSF_i*st_Fam*st_Foffset*acf!H117*st_ET_iw*(1/24)*st_EF_iw*(1/365)*st_ED_iw))*Rad_Spec!BF117,".")</f>
        <v>42.214235557419656</v>
      </c>
      <c r="G117" s="50">
        <f t="shared" si="10"/>
        <v>0.11474884256519088</v>
      </c>
      <c r="H117" s="50">
        <f t="shared" si="11"/>
        <v>2.0992612229677652E-3</v>
      </c>
    </row>
    <row r="118" spans="1:8">
      <c r="A118" s="48" t="s">
        <v>123</v>
      </c>
      <c r="B118" s="48"/>
      <c r="C118" s="50">
        <f>IFERROR((st_DL/(k_decay_iw_state*Rad_Spec!X118*st_IFD_iw*st_EF_iw*st_ED_iw))*Rad_Spec!BF118,".")</f>
        <v>1940.5870128441793</v>
      </c>
      <c r="D118" s="50">
        <f>IFERROR((st_DL/(k_decay_iw_state*Rad_Spec!AN118*st_IRA_iw*(1/s_PEFm_pp_state)*st_SLF*st_ET_iw*st_EF_iw*st_ED_iw))*Rad_Spec!BF118,".")</f>
        <v>304.01075252872499</v>
      </c>
      <c r="E118" s="50">
        <f>IFERROR((st_DL/(k_decay_iw_state*Rad_Spec!AN118*st_IRA_iw*(1/s_PEF)*st_SLF*st_ET_iw*st_EF_iw*st_ED_iw))*Rad_Spec!BF118,".")</f>
        <v>28093.196053403641</v>
      </c>
      <c r="F118" s="50">
        <f>IFERROR((st_DL/(k_decay_iw_state*Rad_Spec!AY118*st_GSF_i*st_Fam*st_Foffset*acf!H118*st_ET_iw*(1/24)*st_EF_iw*(1/365)*st_ED_iw))*Rad_Spec!BF118,".")</f>
        <v>1045.7356660274454</v>
      </c>
      <c r="G118" s="50">
        <f t="shared" si="10"/>
        <v>663.49586297811607</v>
      </c>
      <c r="H118" s="50">
        <f t="shared" si="11"/>
        <v>210.04299870127579</v>
      </c>
    </row>
    <row r="119" spans="1:8">
      <c r="A119" s="51" t="s">
        <v>124</v>
      </c>
      <c r="B119" s="53" t="s">
        <v>7</v>
      </c>
      <c r="C119" s="50" t="str">
        <f>IFERROR((st_DL/(k_decay_iw_state*Rad_Spec!V119*st_IFD_iw*st_EF_iw))*Rad_Spec!BF119,".")</f>
        <v>.</v>
      </c>
      <c r="D119" s="50" t="str">
        <f>IFERROR((st_DL/(k_decay_iw_state*Rad_Spec!AN119*st_IRA_iw*(1/s_PEFm_pp_state)*st_SLF*st_ET_iw*st_EF_iw))*Rad_Spec!BF119,".")</f>
        <v>.</v>
      </c>
      <c r="E119" s="50" t="str">
        <f>IFERROR((st_DL/(k_decay_iw_state*Rad_Spec!AN119*st_IRA_iw*(1/s_PEF)*st_SLF*st_ET_iw*st_EF_iw))*Rad_Spec!BF119,".")</f>
        <v>.</v>
      </c>
      <c r="F119" s="50">
        <f>IFERROR((st_DL/(k_decay_iw_state*Rad_Spec!AY119*st_GSF_i*st_Fam*st_Foffset*acf!H119*st_ET_iw*(1/24)*st_EF_iw*(1/365)))*Rad_Spec!BF119,".")</f>
        <v>144772795.01373783</v>
      </c>
      <c r="G119" s="50">
        <f t="shared" si="10"/>
        <v>144772795.01373783</v>
      </c>
      <c r="H119" s="50">
        <f t="shared" si="11"/>
        <v>144772795.01373783</v>
      </c>
    </row>
    <row r="120" spans="1:8">
      <c r="A120" s="51" t="s">
        <v>125</v>
      </c>
      <c r="B120" s="48" t="s">
        <v>7</v>
      </c>
      <c r="C120" s="50" t="str">
        <f>IFERROR((st_DL/(k_decay_iw_state*Rad_Spec!V120*st_IFD_iw*st_EF_iw))*Rad_Spec!BF120,".")</f>
        <v>.</v>
      </c>
      <c r="D120" s="50" t="str">
        <f>IFERROR((st_DL/(k_decay_iw_state*Rad_Spec!AN120*st_IRA_iw*(1/s_PEFm_pp_state)*st_SLF*st_ET_iw*st_EF_iw))*Rad_Spec!BF120,".")</f>
        <v>.</v>
      </c>
      <c r="E120" s="50" t="str">
        <f>IFERROR((st_DL/(k_decay_iw_state*Rad_Spec!AN120*st_IRA_iw*(1/s_PEF)*st_SLF*st_ET_iw*st_EF_iw))*Rad_Spec!BF120,".")</f>
        <v>.</v>
      </c>
      <c r="F120" s="50">
        <f>IFERROR((st_DL/(k_decay_iw_state*Rad_Spec!AY120*st_GSF_i*st_Fam*st_Foffset*acf!H120*st_ET_iw*(1/24)*st_EF_iw*(1/365)))*Rad_Spec!BF120,".")</f>
        <v>9254263.7399914823</v>
      </c>
      <c r="G120" s="50">
        <f t="shared" si="10"/>
        <v>9254263.7399914823</v>
      </c>
      <c r="H120" s="50">
        <f t="shared" si="11"/>
        <v>9254263.7399914823</v>
      </c>
    </row>
    <row r="121" spans="1:8">
      <c r="A121" s="51" t="s">
        <v>126</v>
      </c>
      <c r="B121" s="53" t="s">
        <v>7</v>
      </c>
      <c r="C121" s="50" t="str">
        <f>IFERROR((st_DL/(k_decay_iw_state*Rad_Spec!V121*st_IFD_iw*st_EF_iw))*Rad_Spec!BF121,".")</f>
        <v>.</v>
      </c>
      <c r="D121" s="50" t="str">
        <f>IFERROR((st_DL/(k_decay_iw_state*Rad_Spec!AN121*st_IRA_iw*(1/s_PEFm_pp_state)*st_SLF*st_ET_iw*st_EF_iw))*Rad_Spec!BF121,".")</f>
        <v>.</v>
      </c>
      <c r="E121" s="50" t="str">
        <f>IFERROR((st_DL/(k_decay_iw_state*Rad_Spec!AN121*st_IRA_iw*(1/s_PEF)*st_SLF*st_ET_iw*st_EF_iw))*Rad_Spec!BF121,".")</f>
        <v>.</v>
      </c>
      <c r="F121" s="50">
        <f>IFERROR((st_DL/(k_decay_iw_state*Rad_Spec!AY121*st_GSF_i*st_Fam*st_Foffset*acf!H121*st_ET_iw*(1/24)*st_EF_iw*(1/365)))*Rad_Spec!BF121,".")</f>
        <v>11699909.926891766</v>
      </c>
      <c r="G121" s="50">
        <f t="shared" si="10"/>
        <v>11699909.926891766</v>
      </c>
      <c r="H121" s="50">
        <f t="shared" si="11"/>
        <v>11699909.926891766</v>
      </c>
    </row>
    <row r="122" spans="1:8">
      <c r="A122" s="48" t="s">
        <v>127</v>
      </c>
      <c r="B122" s="48"/>
      <c r="C122" s="50">
        <f>IFERROR((st_DL/(k_decay_iw_state*Rad_Spec!X122*st_IFD_iw*st_EF_iw*st_ED_iw))*Rad_Spec!BF122,".")</f>
        <v>895.01157510803148</v>
      </c>
      <c r="D122" s="50">
        <f>IFERROR((st_DL/(k_decay_iw_state*Rad_Spec!AN122*st_IRA_iw*(1/s_PEFm_pp_state)*st_SLF*st_ET_iw*st_EF_iw*st_ED_iw))*Rad_Spec!BF122,".")</f>
        <v>206.15965844150352</v>
      </c>
      <c r="E122" s="50">
        <f>IFERROR((st_DL/(k_decay_iw_state*Rad_Spec!AN122*st_IRA_iw*(1/s_PEF)*st_SLF*st_ET_iw*st_EF_iw*st_ED_iw))*Rad_Spec!BF122,".")</f>
        <v>19050.917293962008</v>
      </c>
      <c r="F122" s="50">
        <f>IFERROR((st_DL/(k_decay_iw_state*Rad_Spec!AY122*st_GSF_i*st_Fam*st_Foffset*acf!H122*st_ET_iw*(1/24)*st_EF_iw*(1/365)*st_ED_iw))*Rad_Spec!BF122,".")</f>
        <v>2051.9729829312155</v>
      </c>
      <c r="G122" s="50">
        <f t="shared" si="10"/>
        <v>603.45268564830803</v>
      </c>
      <c r="H122" s="50">
        <f t="shared" si="11"/>
        <v>154.91268364124434</v>
      </c>
    </row>
    <row r="123" spans="1:8">
      <c r="A123" s="51" t="s">
        <v>128</v>
      </c>
      <c r="B123" s="48" t="s">
        <v>7</v>
      </c>
      <c r="C123" s="50">
        <f>IFERROR((st_DL/(k_decay_iw_state*Rad_Spec!V123*st_IFD_iw*st_EF_iw))*Rad_Spec!BF123,".")</f>
        <v>0.80499692301702874</v>
      </c>
      <c r="D123" s="50">
        <f>IFERROR((st_DL/(k_decay_iw_state*Rad_Spec!AN123*st_IRA_iw*(1/s_PEFm_pp_state)*st_SLF*st_ET_iw*st_EF_iw))*Rad_Spec!BF123,".")</f>
        <v>5.431247582925161E-4</v>
      </c>
      <c r="E123" s="50">
        <f>IFERROR((st_DL/(k_decay_iw_state*Rad_Spec!AN123*st_IRA_iw*(1/s_PEF)*st_SLF*st_ET_iw*st_EF_iw))*Rad_Spec!BF123,".")</f>
        <v>5.0189377149505367E-2</v>
      </c>
      <c r="F123" s="50">
        <f>IFERROR((st_DL/(k_decay_iw_state*Rad_Spec!AY123*st_GSF_i*st_Fam*st_Foffset*acf!H123*st_ET_iw*(1/24)*st_EF_iw*(1/365)))*Rad_Spec!BF123,".")</f>
        <v>202188.91367179091</v>
      </c>
      <c r="G123" s="50">
        <f t="shared" si="10"/>
        <v>4.7243839997377884E-2</v>
      </c>
      <c r="H123" s="50">
        <f t="shared" si="11"/>
        <v>5.4275856212691604E-4</v>
      </c>
    </row>
    <row r="124" spans="1:8">
      <c r="A124" s="48" t="s">
        <v>129</v>
      </c>
      <c r="B124" s="48"/>
      <c r="C124" s="50">
        <f>IFERROR((st_DL/(k_decay_iw_state*Rad_Spec!X124*st_IFD_iw*st_EF_iw*st_ED_iw))*Rad_Spec!BF124,".")</f>
        <v>3.5469716802400998E-2</v>
      </c>
      <c r="D124" s="50">
        <f>IFERROR((st_DL/(k_decay_iw_state*Rad_Spec!AN124*st_IRA_iw*(1/s_PEFm_pp_state)*st_SLF*st_ET_iw*st_EF_iw*st_ED_iw))*Rad_Spec!BF124,".")</f>
        <v>2.7693964011502803E-5</v>
      </c>
      <c r="E124" s="50">
        <f>IFERROR((st_DL/(k_decay_iw_state*Rad_Spec!AN124*st_IRA_iw*(1/s_PEF)*st_SLF*st_ET_iw*st_EF_iw*st_ED_iw))*Rad_Spec!BF124,".")</f>
        <v>2.5591593520941044E-3</v>
      </c>
      <c r="F124" s="50">
        <f>IFERROR((st_DL/(k_decay_iw_state*Rad_Spec!AY124*st_GSF_i*st_Fam*st_Foffset*acf!H124*st_ET_iw*(1/24)*st_EF_iw*(1/365)*st_ED_iw))*Rad_Spec!BF124,".")</f>
        <v>8296.7111442628357</v>
      </c>
      <c r="G124" s="50">
        <f t="shared" si="10"/>
        <v>2.3869396241738604E-3</v>
      </c>
      <c r="H124" s="50">
        <f t="shared" si="11"/>
        <v>2.7672357959049773E-5</v>
      </c>
    </row>
    <row r="125" spans="1:8">
      <c r="A125" s="48" t="s">
        <v>130</v>
      </c>
      <c r="B125" s="48"/>
      <c r="C125" s="50">
        <f>IFERROR((st_DL/(k_decay_iw_state*Rad_Spec!X125*st_IFD_iw*st_EF_iw*st_ED_iw))*Rad_Spec!BF125,".")</f>
        <v>3.753711444957962E-2</v>
      </c>
      <c r="D125" s="50">
        <f>IFERROR((st_DL/(k_decay_iw_state*Rad_Spec!AN125*st_IRA_iw*(1/s_PEFm_pp_state)*st_SLF*st_ET_iw*st_EF_iw*st_ED_iw))*Rad_Spec!BF125,".")</f>
        <v>3.0636214059105025E-5</v>
      </c>
      <c r="E125" s="50">
        <f>IFERROR((st_DL/(k_decay_iw_state*Rad_Spec!AN125*st_IRA_iw*(1/s_PEF)*st_SLF*st_ET_iw*st_EF_iw*st_ED_iw))*Rad_Spec!BF125,".")</f>
        <v>2.8310484439696159E-3</v>
      </c>
      <c r="F125" s="50">
        <f>IFERROR((st_DL/(k_decay_iw_state*Rad_Spec!AY125*st_GSF_i*st_Fam*st_Foffset*acf!H125*st_ET_iw*(1/24)*st_EF_iw*(1/365)*st_ED_iw))*Rad_Spec!BF125,".")</f>
        <v>34.202643735994499</v>
      </c>
      <c r="G125" s="50">
        <f t="shared" si="10"/>
        <v>2.6323023674302728E-3</v>
      </c>
      <c r="H125" s="50">
        <f t="shared" si="11"/>
        <v>3.061120306336042E-5</v>
      </c>
    </row>
    <row r="126" spans="1:8">
      <c r="A126" s="48" t="s">
        <v>131</v>
      </c>
      <c r="B126" s="48"/>
      <c r="C126" s="50">
        <f>IFERROR((st_DL/(k_decay_iw_state*Rad_Spec!X126*st_IFD_iw*st_EF_iw*st_ED_iw))*Rad_Spec!BF126,".")</f>
        <v>3.9328014396367378E-2</v>
      </c>
      <c r="D126" s="50">
        <f>IFERROR((st_DL/(k_decay_iw_state*Rad_Spec!AN126*st_IRA_iw*(1/s_PEFm_pp_state)*st_SLF*st_ET_iw*st_EF_iw*st_ED_iw))*Rad_Spec!BF126,".")</f>
        <v>3.2224502848732124E-5</v>
      </c>
      <c r="E126" s="50">
        <f>IFERROR((st_DL/(k_decay_iw_state*Rad_Spec!AN126*st_IRA_iw*(1/s_PEF)*st_SLF*st_ET_iw*st_EF_iw*st_ED_iw))*Rad_Spec!BF126,".")</f>
        <v>2.9778199248638691E-3</v>
      </c>
      <c r="F126" s="50">
        <f>IFERROR((st_DL/(k_decay_iw_state*Rad_Spec!AY126*st_GSF_i*st_Fam*st_Foffset*acf!H126*st_ET_iw*(1/24)*st_EF_iw*(1/365)*st_ED_iw))*Rad_Spec!BF126,".")</f>
        <v>12307.12637217072</v>
      </c>
      <c r="G126" s="50">
        <f t="shared" si="10"/>
        <v>2.7682167344554223E-3</v>
      </c>
      <c r="H126" s="50">
        <f t="shared" si="11"/>
        <v>3.21981203386537E-5</v>
      </c>
    </row>
    <row r="127" spans="1:8">
      <c r="A127" s="48" t="s">
        <v>132</v>
      </c>
      <c r="B127" s="48"/>
      <c r="C127" s="50" t="str">
        <f>IFERROR((st_DL/(k_decay_iw_state*Rad_Spec!X127*st_IFD_iw*st_EF_iw*st_ED_iw))*Rad_Spec!BF127,".")</f>
        <v>.</v>
      </c>
      <c r="D127" s="50" t="str">
        <f>IFERROR((st_DL/(k_decay_iw_state*Rad_Spec!AN127*st_IRA_iw*(1/s_PEFm_pp_state)*st_SLF*st_ET_iw*st_EF_iw*st_ED_iw))*Rad_Spec!BF127,".")</f>
        <v>.</v>
      </c>
      <c r="E127" s="50" t="str">
        <f>IFERROR((st_DL/(k_decay_iw_state*Rad_Spec!AN127*st_IRA_iw*(1/s_PEF)*st_SLF*st_ET_iw*st_EF_iw*st_ED_iw))*Rad_Spec!BF127,".")</f>
        <v>.</v>
      </c>
      <c r="F127" s="50" t="str">
        <f>IFERROR((st_DL/(k_decay_iw_state*Rad_Spec!AY127*st_GSF_i*st_Fam*st_Foffset*acf!H127*st_ET_iw*(1/24)*st_EF_iw*(1/365)*st_ED_iw))*Rad_Spec!BF127,".")</f>
        <v>.</v>
      </c>
      <c r="G127" s="50" t="str">
        <f t="shared" si="10"/>
        <v>.</v>
      </c>
      <c r="H127" s="50" t="str">
        <f t="shared" si="11"/>
        <v>.</v>
      </c>
    </row>
    <row r="128" spans="1:8">
      <c r="A128" s="48" t="s">
        <v>133</v>
      </c>
      <c r="B128" s="48"/>
      <c r="C128" s="50">
        <f>IFERROR((st_DL/(k_decay_iw_state*Rad_Spec!X128*st_IFD_iw*st_EF_iw*st_ED_iw))*Rad_Spec!BF128,".")</f>
        <v>11.862442889472922</v>
      </c>
      <c r="D128" s="50">
        <f>IFERROR((st_DL/(k_decay_iw_state*Rad_Spec!AN128*st_IRA_iw*(1/s_PEFm_pp_state)*st_SLF*st_ET_iw*st_EF_iw*st_ED_iw))*Rad_Spec!BF128,".")</f>
        <v>0.23011956587580482</v>
      </c>
      <c r="E128" s="50">
        <f>IFERROR((st_DL/(k_decay_iw_state*Rad_Spec!AN128*st_IRA_iw*(1/s_PEF)*st_SLF*st_ET_iw*st_EF_iw*st_ED_iw))*Rad_Spec!BF128,".")</f>
        <v>21.265017852492839</v>
      </c>
      <c r="F128" s="50">
        <f>IFERROR((st_DL/(k_decay_iw_state*Rad_Spec!AY128*st_GSF_i*st_Fam*st_Foffset*acf!H128*st_ET_iw*(1/24)*st_EF_iw*(1/365)*st_ED_iw))*Rad_Spec!BF128,".")</f>
        <v>106057.59773507755</v>
      </c>
      <c r="G128" s="50">
        <f t="shared" si="10"/>
        <v>7.614134743826237</v>
      </c>
      <c r="H128" s="50">
        <f t="shared" si="11"/>
        <v>0.22573994616843215</v>
      </c>
    </row>
    <row r="129" spans="1:8">
      <c r="A129" s="48" t="s">
        <v>134</v>
      </c>
      <c r="B129" s="48"/>
      <c r="C129" s="50" t="str">
        <f>IFERROR((st_DL/(k_decay_iw_state*Rad_Spec!X129*st_IFD_iw*st_EF_iw*st_ED_iw))*Rad_Spec!BF129,".")</f>
        <v>.</v>
      </c>
      <c r="D129" s="50" t="str">
        <f>IFERROR((st_DL/(k_decay_iw_state*Rad_Spec!AN129*st_IRA_iw*(1/s_PEFm_pp_state)*st_SLF*st_ET_iw*st_EF_iw*st_ED_iw))*Rad_Spec!BF129,".")</f>
        <v>.</v>
      </c>
      <c r="E129" s="50" t="str">
        <f>IFERROR((st_DL/(k_decay_iw_state*Rad_Spec!AN129*st_IRA_iw*(1/s_PEF)*st_SLF*st_ET_iw*st_EF_iw*st_ED_iw))*Rad_Spec!BF129,".")</f>
        <v>.</v>
      </c>
      <c r="F129" s="50">
        <f>IFERROR((st_DL/(k_decay_iw_state*Rad_Spec!AY129*st_GSF_i*st_Fam*st_Foffset*acf!H129*st_ET_iw*(1/24)*st_EF_iw*(1/365)*st_ED_iw))*Rad_Spec!BF129,".")</f>
        <v>127984.55205250127</v>
      </c>
      <c r="G129" s="50">
        <f t="shared" si="10"/>
        <v>127984.55205250127</v>
      </c>
      <c r="H129" s="50">
        <f t="shared" si="11"/>
        <v>127984.55205250127</v>
      </c>
    </row>
    <row r="130" spans="1:8">
      <c r="A130" s="48" t="s">
        <v>135</v>
      </c>
      <c r="B130" s="48"/>
      <c r="C130" s="50">
        <f>IFERROR((st_DL/(k_decay_iw_state*Rad_Spec!X130*st_IFD_iw*st_EF_iw*st_ED_iw))*Rad_Spec!BF130,".")</f>
        <v>19210.095042845274</v>
      </c>
      <c r="D130" s="50">
        <f>IFERROR((st_DL/(k_decay_iw_state*Rad_Spec!AN130*st_IRA_iw*(1/s_PEFm_pp_state)*st_SLF*st_ET_iw*st_EF_iw*st_ED_iw))*Rad_Spec!BF130,".")</f>
        <v>5461.984229200777</v>
      </c>
      <c r="E130" s="50">
        <f>IFERROR((st_DL/(k_decay_iw_state*Rad_Spec!AN130*st_IRA_iw*(1/s_PEF)*st_SLF*st_ET_iw*st_EF_iw*st_ED_iw))*Rad_Spec!BF130,".")</f>
        <v>504734.10073559073</v>
      </c>
      <c r="F130" s="50">
        <f>IFERROR((st_DL/(k_decay_iw_state*Rad_Spec!AY130*st_GSF_i*st_Fam*st_Foffset*acf!H130*st_ET_iw*(1/24)*st_EF_iw*(1/365)*st_ED_iw))*Rad_Spec!BF130,".")</f>
        <v>11216.737608073714</v>
      </c>
      <c r="G130" s="50">
        <f t="shared" si="10"/>
        <v>6983.7432001749767</v>
      </c>
      <c r="H130" s="50">
        <f t="shared" si="11"/>
        <v>3083.6397781742439</v>
      </c>
    </row>
    <row r="131" spans="1:8">
      <c r="A131" s="48" t="s">
        <v>136</v>
      </c>
      <c r="B131" s="48"/>
      <c r="C131" s="50">
        <f>IFERROR((st_DL/(k_decay_iw_state*Rad_Spec!X131*st_IFD_iw*st_EF_iw*st_ED_iw))*Rad_Spec!BF131,".")</f>
        <v>81169.485892788798</v>
      </c>
      <c r="D131" s="50">
        <f>IFERROR((st_DL/(k_decay_iw_state*Rad_Spec!AN131*st_IRA_iw*(1/s_PEFm_pp_state)*st_SLF*st_ET_iw*st_EF_iw*st_ED_iw))*Rad_Spec!BF131,".")</f>
        <v>25312.24985725055</v>
      </c>
      <c r="E131" s="50">
        <f>IFERROR((st_DL/(k_decay_iw_state*Rad_Spec!AN131*st_IRA_iw*(1/s_PEF)*st_SLF*st_ET_iw*st_EF_iw*st_ED_iw))*Rad_Spec!BF131,".")</f>
        <v>2339068.5752974763</v>
      </c>
      <c r="F131" s="50">
        <f>IFERROR((st_DL/(k_decay_iw_state*Rad_Spec!AY131*st_GSF_i*st_Fam*st_Foffset*acf!H131*st_ET_iw*(1/24)*st_EF_iw*(1/365)*st_ED_iw))*Rad_Spec!BF131,".")</f>
        <v>508224.99974362575</v>
      </c>
      <c r="G131" s="50">
        <f t="shared" ref="G131:G134" si="12">(IF(AND(C131&lt;&gt;".",E131&lt;&gt;".",F131&lt;&gt;"."),1/((1/C131)+(1/E131)+(1/F131)),IF(AND(C131&lt;&gt;".",E131&lt;&gt;".",F131="."), 1/((1/C131)+(1/E131)),IF(AND(C131&lt;&gt;".",E131=".",F131&lt;&gt;"."),1/((1/C131)+(1/F131)),IF(AND(C131=".",E131&lt;&gt;".",F131&lt;&gt;"."),1/((1/E131)+(1/F131)),IF(AND(C131&lt;&gt;".",E131=".",F131="."),1/(1/C131),IF(AND(C131=".",E131&lt;&gt;".",F131="."),1/(1/E131),IF(AND(C131=".",E131=".",F131&lt;&gt;"."),1/(1/F131),IF(AND(C131=".",E131=".",F131="."),".")))))))))</f>
        <v>67957.618251306892</v>
      </c>
      <c r="H131" s="50">
        <f t="shared" ref="H131:H134" si="13">(IF(AND(C131&lt;&gt;".",D131&lt;&gt;".",F131&lt;&gt;"."),1/((1/C131)+(1/D131)+(1/F131)),IF(AND(C131&lt;&gt;".",D131&lt;&gt;".",F131="."), 1/((1/C131)+(1/D131)),IF(AND(C131&lt;&gt;".",D131=".",F131&lt;&gt;"."),1/((1/C131)+(1/F131)),IF(AND(C131=".",D131&lt;&gt;".",F131&lt;&gt;"."),1/((1/D131)+(1/F131)),IF(AND(C131&lt;&gt;".",D131=".",F131="."),1/(1/C131),IF(AND(C131=".",D131&lt;&gt;".",F131="."),1/(1/D131),IF(AND(C131=".",D131=".",F131&lt;&gt;"."),1/(1/F131),IF(AND(C131=".",D131=".",F131="."),".")))))))))</f>
        <v>18589.400479831136</v>
      </c>
    </row>
    <row r="132" spans="1:8">
      <c r="A132" s="48" t="s">
        <v>137</v>
      </c>
      <c r="B132" s="48"/>
      <c r="C132" s="50">
        <f>IFERROR((st_DL/(k_decay_iw_state*Rad_Spec!X132*st_IFD_iw*st_EF_iw*st_ED_iw))*Rad_Spec!BF132,".")</f>
        <v>0.69390704044254048</v>
      </c>
      <c r="D132" s="50">
        <f>IFERROR((st_DL/(k_decay_iw_state*Rad_Spec!AN132*st_IRA_iw*(1/s_PEFm_pp_state)*st_SLF*st_ET_iw*st_EF_iw*st_ED_iw))*Rad_Spec!BF132,".")</f>
        <v>0.17548999093342316</v>
      </c>
      <c r="E132" s="50">
        <f>IFERROR((st_DL/(k_decay_iw_state*Rad_Spec!AN132*st_IRA_iw*(1/s_PEF)*st_SLF*st_ET_iw*st_EF_iw*st_ED_iw))*Rad_Spec!BF132,".")</f>
        <v>16.216777464924892</v>
      </c>
      <c r="F132" s="50">
        <f>IFERROR((st_DL/(k_decay_iw_state*Rad_Spec!AY132*st_GSF_i*st_Fam*st_Foffset*acf!H132*st_ET_iw*(1/24)*st_EF_iw*(1/365)*st_ED_iw))*Rad_Spec!BF132,".")</f>
        <v>16.353365485776859</v>
      </c>
      <c r="G132" s="50">
        <f t="shared" si="12"/>
        <v>0.6394151146579119</v>
      </c>
      <c r="H132" s="50">
        <f t="shared" si="13"/>
        <v>0.1388774044979868</v>
      </c>
    </row>
    <row r="133" spans="1:8">
      <c r="A133" s="48" t="s">
        <v>138</v>
      </c>
      <c r="B133" s="48"/>
      <c r="C133" s="50">
        <f>IFERROR((st_DL/(k_decay_iw_state*Rad_Spec!X133*st_IFD_iw*st_EF_iw*st_ED_iw))*Rad_Spec!BF133,".")</f>
        <v>2.0607881043928065</v>
      </c>
      <c r="D133" s="50">
        <f>IFERROR((st_DL/(k_decay_iw_state*Rad_Spec!AN133*st_IRA_iw*(1/s_PEFm_pp_state)*st_SLF*st_ET_iw*st_EF_iw*st_ED_iw))*Rad_Spec!BF133,".")</f>
        <v>1.2714032049522156E-2</v>
      </c>
      <c r="E133" s="50">
        <f>IFERROR((st_DL/(k_decay_iw_state*Rad_Spec!AN133*st_IRA_iw*(1/s_PEF)*st_SLF*st_ET_iw*st_EF_iw*st_ED_iw))*Rad_Spec!BF133,".")</f>
        <v>1.1748854013403185</v>
      </c>
      <c r="F133" s="50" t="str">
        <f>IFERROR((st_DL/(k_decay_iw_state*Rad_Spec!AY133*st_GSF_i*st_Fam*st_Foffset*acf!H133*st_ET_iw*(1/24)*st_EF_iw*(1/365)*st_ED_iw))*Rad_Spec!BF133,".")</f>
        <v>.</v>
      </c>
      <c r="G133" s="50">
        <f t="shared" si="12"/>
        <v>0.74828002727003018</v>
      </c>
      <c r="H133" s="50">
        <f t="shared" si="13"/>
        <v>1.2636073793239078E-2</v>
      </c>
    </row>
    <row r="134" spans="1:8">
      <c r="A134" s="48" t="s">
        <v>139</v>
      </c>
      <c r="B134" s="48"/>
      <c r="C134" s="50">
        <f>IFERROR((st_DL/(k_decay_iw_state*Rad_Spec!X134*st_IFD_iw*st_EF_iw*st_ED_iw))*Rad_Spec!BF134,".")</f>
        <v>266.84147617275647</v>
      </c>
      <c r="D134" s="50">
        <f>IFERROR((st_DL/(k_decay_iw_state*Rad_Spec!AN134*st_IRA_iw*(1/s_PEFm_pp_state)*st_SLF*st_ET_iw*st_EF_iw*st_ED_iw))*Rad_Spec!BF134,".")</f>
        <v>86.675857721400391</v>
      </c>
      <c r="E134" s="50">
        <f>IFERROR((st_DL/(k_decay_iw_state*Rad_Spec!AN134*st_IRA_iw*(1/s_PEF)*st_SLF*st_ET_iw*st_EF_iw*st_ED_iw))*Rad_Spec!BF134,".")</f>
        <v>8009.5912523164679</v>
      </c>
      <c r="F134" s="50">
        <f>IFERROR((st_DL/(k_decay_iw_state*Rad_Spec!AY134*st_GSF_i*st_Fam*st_Foffset*acf!H134*st_ET_iw*(1/24)*st_EF_iw*(1/365)*st_ED_iw))*Rad_Spec!BF134,".")</f>
        <v>2183.3012086640138</v>
      </c>
      <c r="G134" s="50">
        <f t="shared" si="12"/>
        <v>230.92471375369092</v>
      </c>
      <c r="H134" s="50">
        <f t="shared" si="13"/>
        <v>63.521088131849602</v>
      </c>
    </row>
    <row r="138" spans="1:8">
      <c r="F138" s="54"/>
      <c r="G138" s="55"/>
    </row>
    <row r="139" spans="1:8">
      <c r="F139" s="54"/>
      <c r="G139" s="55"/>
    </row>
    <row r="140" spans="1:8">
      <c r="F140" s="54"/>
      <c r="G140" s="55"/>
    </row>
    <row r="141" spans="1:8">
      <c r="F141" s="54"/>
      <c r="G141" s="55"/>
    </row>
    <row r="142" spans="1:8">
      <c r="F142" s="54"/>
      <c r="G142" s="55"/>
    </row>
    <row r="143" spans="1:8">
      <c r="F143" s="54"/>
      <c r="G143" s="55"/>
    </row>
  </sheetData>
  <sheetProtection algorithmName="SHA-512" hashValue="BJjrOPGyyoE5t4mGZRaRY+A6tkYtFiEYmf/MupugyJyj2bPOCRDSVbGohd7Cdiiuzj/cTMfJvJE+HWE+FAkvKw==" saltValue="Xa6Af25h47NB7ssgRE7udQ==" spinCount="100000" sheet="1" objects="1" scenarios="1"/>
  <autoFilter ref="A1:H134" xr:uid="{00000000-0009-0000-0000-00000B000000}"/>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9" tint="-0.499984740745262"/>
  </sheetPr>
  <dimension ref="A1:H134"/>
  <sheetViews>
    <sheetView workbookViewId="0">
      <pane xSplit="2" ySplit="1" topLeftCell="C2" activePane="bottomRight" state="frozen"/>
      <selection activeCell="C2" sqref="C2"/>
      <selection pane="topRight" activeCell="C2" sqref="C2"/>
      <selection pane="bottomLeft" activeCell="C2" sqref="C2"/>
      <selection pane="bottomRight" activeCell="C2" sqref="C2"/>
    </sheetView>
  </sheetViews>
  <sheetFormatPr defaultRowHeight="15"/>
  <cols>
    <col min="1" max="1" width="12.5703125" style="2" bestFit="1" customWidth="1"/>
    <col min="2" max="2" width="8" style="2" bestFit="1" customWidth="1"/>
    <col min="3" max="3" width="14.85546875" style="2" bestFit="1" customWidth="1"/>
    <col min="4" max="4" width="17.85546875" style="2" bestFit="1" customWidth="1"/>
    <col min="5" max="5" width="17.7109375" style="2" bestFit="1" customWidth="1"/>
    <col min="6" max="6" width="15" style="2" bestFit="1" customWidth="1"/>
    <col min="7" max="7" width="16.42578125" style="2" bestFit="1" customWidth="1"/>
    <col min="8" max="8" width="16.5703125" style="2" bestFit="1" customWidth="1"/>
    <col min="9" max="245" width="9.140625" style="2"/>
    <col min="246" max="246" width="15.42578125" style="2" bestFit="1" customWidth="1"/>
    <col min="247" max="247" width="11.140625" style="2" bestFit="1" customWidth="1"/>
    <col min="248" max="248" width="14.5703125" style="2" bestFit="1" customWidth="1"/>
    <col min="249" max="249" width="17.42578125" style="2" bestFit="1" customWidth="1"/>
    <col min="250" max="250" width="17.5703125" style="2" bestFit="1" customWidth="1"/>
    <col min="251" max="251" width="14.7109375" style="2" bestFit="1" customWidth="1"/>
    <col min="252" max="252" width="14.42578125" style="2" bestFit="1" customWidth="1"/>
    <col min="253" max="253" width="12.140625" style="2" bestFit="1" customWidth="1"/>
    <col min="254" max="254" width="12.42578125" style="2" bestFit="1" customWidth="1"/>
    <col min="255" max="256" width="13.85546875" style="2" bestFit="1" customWidth="1"/>
    <col min="257" max="257" width="14.85546875" style="2" bestFit="1" customWidth="1"/>
    <col min="258" max="258" width="12.140625" style="2" bestFit="1" customWidth="1"/>
    <col min="259" max="259" width="12.42578125" style="2" bestFit="1" customWidth="1"/>
    <col min="260" max="261" width="13.85546875" style="2" bestFit="1" customWidth="1"/>
    <col min="262" max="262" width="14.85546875" style="2" bestFit="1" customWidth="1"/>
    <col min="263" max="501" width="9.140625" style="2"/>
    <col min="502" max="502" width="15.42578125" style="2" bestFit="1" customWidth="1"/>
    <col min="503" max="503" width="11.140625" style="2" bestFit="1" customWidth="1"/>
    <col min="504" max="504" width="14.5703125" style="2" bestFit="1" customWidth="1"/>
    <col min="505" max="505" width="17.42578125" style="2" bestFit="1" customWidth="1"/>
    <col min="506" max="506" width="17.5703125" style="2" bestFit="1" customWidth="1"/>
    <col min="507" max="507" width="14.7109375" style="2" bestFit="1" customWidth="1"/>
    <col min="508" max="508" width="14.42578125" style="2" bestFit="1" customWidth="1"/>
    <col min="509" max="509" width="12.140625" style="2" bestFit="1" customWidth="1"/>
    <col min="510" max="510" width="12.42578125" style="2" bestFit="1" customWidth="1"/>
    <col min="511" max="512" width="13.85546875" style="2" bestFit="1" customWidth="1"/>
    <col min="513" max="513" width="14.85546875" style="2" bestFit="1" customWidth="1"/>
    <col min="514" max="514" width="12.140625" style="2" bestFit="1" customWidth="1"/>
    <col min="515" max="515" width="12.42578125" style="2" bestFit="1" customWidth="1"/>
    <col min="516" max="517" width="13.85546875" style="2" bestFit="1" customWidth="1"/>
    <col min="518" max="518" width="14.85546875" style="2" bestFit="1" customWidth="1"/>
    <col min="519" max="757" width="9.140625" style="2"/>
    <col min="758" max="758" width="15.42578125" style="2" bestFit="1" customWidth="1"/>
    <col min="759" max="759" width="11.140625" style="2" bestFit="1" customWidth="1"/>
    <col min="760" max="760" width="14.5703125" style="2" bestFit="1" customWidth="1"/>
    <col min="761" max="761" width="17.42578125" style="2" bestFit="1" customWidth="1"/>
    <col min="762" max="762" width="17.5703125" style="2" bestFit="1" customWidth="1"/>
    <col min="763" max="763" width="14.7109375" style="2" bestFit="1" customWidth="1"/>
    <col min="764" max="764" width="14.42578125" style="2" bestFit="1" customWidth="1"/>
    <col min="765" max="765" width="12.140625" style="2" bestFit="1" customWidth="1"/>
    <col min="766" max="766" width="12.42578125" style="2" bestFit="1" customWidth="1"/>
    <col min="767" max="768" width="13.85546875" style="2" bestFit="1" customWidth="1"/>
    <col min="769" max="769" width="14.85546875" style="2" bestFit="1" customWidth="1"/>
    <col min="770" max="770" width="12.140625" style="2" bestFit="1" customWidth="1"/>
    <col min="771" max="771" width="12.42578125" style="2" bestFit="1" customWidth="1"/>
    <col min="772" max="773" width="13.85546875" style="2" bestFit="1" customWidth="1"/>
    <col min="774" max="774" width="14.85546875" style="2" bestFit="1" customWidth="1"/>
    <col min="775" max="1013" width="9.140625" style="2"/>
    <col min="1014" max="1014" width="15.42578125" style="2" bestFit="1" customWidth="1"/>
    <col min="1015" max="1015" width="11.140625" style="2" bestFit="1" customWidth="1"/>
    <col min="1016" max="1016" width="14.5703125" style="2" bestFit="1" customWidth="1"/>
    <col min="1017" max="1017" width="17.42578125" style="2" bestFit="1" customWidth="1"/>
    <col min="1018" max="1018" width="17.5703125" style="2" bestFit="1" customWidth="1"/>
    <col min="1019" max="1019" width="14.7109375" style="2" bestFit="1" customWidth="1"/>
    <col min="1020" max="1020" width="14.42578125" style="2" bestFit="1" customWidth="1"/>
    <col min="1021" max="1021" width="12.140625" style="2" bestFit="1" customWidth="1"/>
    <col min="1022" max="1022" width="12.42578125" style="2" bestFit="1" customWidth="1"/>
    <col min="1023" max="1024" width="13.85546875" style="2" bestFit="1" customWidth="1"/>
    <col min="1025" max="1025" width="14.85546875" style="2" bestFit="1" customWidth="1"/>
    <col min="1026" max="1026" width="12.140625" style="2" bestFit="1" customWidth="1"/>
    <col min="1027" max="1027" width="12.42578125" style="2" bestFit="1" customWidth="1"/>
    <col min="1028" max="1029" width="13.85546875" style="2" bestFit="1" customWidth="1"/>
    <col min="1030" max="1030" width="14.85546875" style="2" bestFit="1" customWidth="1"/>
    <col min="1031" max="1269" width="9.140625" style="2"/>
    <col min="1270" max="1270" width="15.42578125" style="2" bestFit="1" customWidth="1"/>
    <col min="1271" max="1271" width="11.140625" style="2" bestFit="1" customWidth="1"/>
    <col min="1272" max="1272" width="14.5703125" style="2" bestFit="1" customWidth="1"/>
    <col min="1273" max="1273" width="17.42578125" style="2" bestFit="1" customWidth="1"/>
    <col min="1274" max="1274" width="17.5703125" style="2" bestFit="1" customWidth="1"/>
    <col min="1275" max="1275" width="14.7109375" style="2" bestFit="1" customWidth="1"/>
    <col min="1276" max="1276" width="14.42578125" style="2" bestFit="1" customWidth="1"/>
    <col min="1277" max="1277" width="12.140625" style="2" bestFit="1" customWidth="1"/>
    <col min="1278" max="1278" width="12.42578125" style="2" bestFit="1" customWidth="1"/>
    <col min="1279" max="1280" width="13.85546875" style="2" bestFit="1" customWidth="1"/>
    <col min="1281" max="1281" width="14.85546875" style="2" bestFit="1" customWidth="1"/>
    <col min="1282" max="1282" width="12.140625" style="2" bestFit="1" customWidth="1"/>
    <col min="1283" max="1283" width="12.42578125" style="2" bestFit="1" customWidth="1"/>
    <col min="1284" max="1285" width="13.85546875" style="2" bestFit="1" customWidth="1"/>
    <col min="1286" max="1286" width="14.85546875" style="2" bestFit="1" customWidth="1"/>
    <col min="1287" max="1525" width="9.140625" style="2"/>
    <col min="1526" max="1526" width="15.42578125" style="2" bestFit="1" customWidth="1"/>
    <col min="1527" max="1527" width="11.140625" style="2" bestFit="1" customWidth="1"/>
    <col min="1528" max="1528" width="14.5703125" style="2" bestFit="1" customWidth="1"/>
    <col min="1529" max="1529" width="17.42578125" style="2" bestFit="1" customWidth="1"/>
    <col min="1530" max="1530" width="17.5703125" style="2" bestFit="1" customWidth="1"/>
    <col min="1531" max="1531" width="14.7109375" style="2" bestFit="1" customWidth="1"/>
    <col min="1532" max="1532" width="14.42578125" style="2" bestFit="1" customWidth="1"/>
    <col min="1533" max="1533" width="12.140625" style="2" bestFit="1" customWidth="1"/>
    <col min="1534" max="1534" width="12.42578125" style="2" bestFit="1" customWidth="1"/>
    <col min="1535" max="1536" width="13.85546875" style="2" bestFit="1" customWidth="1"/>
    <col min="1537" max="1537" width="14.85546875" style="2" bestFit="1" customWidth="1"/>
    <col min="1538" max="1538" width="12.140625" style="2" bestFit="1" customWidth="1"/>
    <col min="1539" max="1539" width="12.42578125" style="2" bestFit="1" customWidth="1"/>
    <col min="1540" max="1541" width="13.85546875" style="2" bestFit="1" customWidth="1"/>
    <col min="1542" max="1542" width="14.85546875" style="2" bestFit="1" customWidth="1"/>
    <col min="1543" max="1781" width="9.140625" style="2"/>
    <col min="1782" max="1782" width="15.42578125" style="2" bestFit="1" customWidth="1"/>
    <col min="1783" max="1783" width="11.140625" style="2" bestFit="1" customWidth="1"/>
    <col min="1784" max="1784" width="14.5703125" style="2" bestFit="1" customWidth="1"/>
    <col min="1785" max="1785" width="17.42578125" style="2" bestFit="1" customWidth="1"/>
    <col min="1786" max="1786" width="17.5703125" style="2" bestFit="1" customWidth="1"/>
    <col min="1787" max="1787" width="14.7109375" style="2" bestFit="1" customWidth="1"/>
    <col min="1788" max="1788" width="14.42578125" style="2" bestFit="1" customWidth="1"/>
    <col min="1789" max="1789" width="12.140625" style="2" bestFit="1" customWidth="1"/>
    <col min="1790" max="1790" width="12.42578125" style="2" bestFit="1" customWidth="1"/>
    <col min="1791" max="1792" width="13.85546875" style="2" bestFit="1" customWidth="1"/>
    <col min="1793" max="1793" width="14.85546875" style="2" bestFit="1" customWidth="1"/>
    <col min="1794" max="1794" width="12.140625" style="2" bestFit="1" customWidth="1"/>
    <col min="1795" max="1795" width="12.42578125" style="2" bestFit="1" customWidth="1"/>
    <col min="1796" max="1797" width="13.85546875" style="2" bestFit="1" customWidth="1"/>
    <col min="1798" max="1798" width="14.85546875" style="2" bestFit="1" customWidth="1"/>
    <col min="1799" max="2037" width="9.140625" style="2"/>
    <col min="2038" max="2038" width="15.42578125" style="2" bestFit="1" customWidth="1"/>
    <col min="2039" max="2039" width="11.140625" style="2" bestFit="1" customWidth="1"/>
    <col min="2040" max="2040" width="14.5703125" style="2" bestFit="1" customWidth="1"/>
    <col min="2041" max="2041" width="17.42578125" style="2" bestFit="1" customWidth="1"/>
    <col min="2042" max="2042" width="17.5703125" style="2" bestFit="1" customWidth="1"/>
    <col min="2043" max="2043" width="14.7109375" style="2" bestFit="1" customWidth="1"/>
    <col min="2044" max="2044" width="14.42578125" style="2" bestFit="1" customWidth="1"/>
    <col min="2045" max="2045" width="12.140625" style="2" bestFit="1" customWidth="1"/>
    <col min="2046" max="2046" width="12.42578125" style="2" bestFit="1" customWidth="1"/>
    <col min="2047" max="2048" width="13.85546875" style="2" bestFit="1" customWidth="1"/>
    <col min="2049" max="2049" width="14.85546875" style="2" bestFit="1" customWidth="1"/>
    <col min="2050" max="2050" width="12.140625" style="2" bestFit="1" customWidth="1"/>
    <col min="2051" max="2051" width="12.42578125" style="2" bestFit="1" customWidth="1"/>
    <col min="2052" max="2053" width="13.85546875" style="2" bestFit="1" customWidth="1"/>
    <col min="2054" max="2054" width="14.85546875" style="2" bestFit="1" customWidth="1"/>
    <col min="2055" max="2293" width="9.140625" style="2"/>
    <col min="2294" max="2294" width="15.42578125" style="2" bestFit="1" customWidth="1"/>
    <col min="2295" max="2295" width="11.140625" style="2" bestFit="1" customWidth="1"/>
    <col min="2296" max="2296" width="14.5703125" style="2" bestFit="1" customWidth="1"/>
    <col min="2297" max="2297" width="17.42578125" style="2" bestFit="1" customWidth="1"/>
    <col min="2298" max="2298" width="17.5703125" style="2" bestFit="1" customWidth="1"/>
    <col min="2299" max="2299" width="14.7109375" style="2" bestFit="1" customWidth="1"/>
    <col min="2300" max="2300" width="14.42578125" style="2" bestFit="1" customWidth="1"/>
    <col min="2301" max="2301" width="12.140625" style="2" bestFit="1" customWidth="1"/>
    <col min="2302" max="2302" width="12.42578125" style="2" bestFit="1" customWidth="1"/>
    <col min="2303" max="2304" width="13.85546875" style="2" bestFit="1" customWidth="1"/>
    <col min="2305" max="2305" width="14.85546875" style="2" bestFit="1" customWidth="1"/>
    <col min="2306" max="2306" width="12.140625" style="2" bestFit="1" customWidth="1"/>
    <col min="2307" max="2307" width="12.42578125" style="2" bestFit="1" customWidth="1"/>
    <col min="2308" max="2309" width="13.85546875" style="2" bestFit="1" customWidth="1"/>
    <col min="2310" max="2310" width="14.85546875" style="2" bestFit="1" customWidth="1"/>
    <col min="2311" max="2549" width="9.140625" style="2"/>
    <col min="2550" max="2550" width="15.42578125" style="2" bestFit="1" customWidth="1"/>
    <col min="2551" max="2551" width="11.140625" style="2" bestFit="1" customWidth="1"/>
    <col min="2552" max="2552" width="14.5703125" style="2" bestFit="1" customWidth="1"/>
    <col min="2553" max="2553" width="17.42578125" style="2" bestFit="1" customWidth="1"/>
    <col min="2554" max="2554" width="17.5703125" style="2" bestFit="1" customWidth="1"/>
    <col min="2555" max="2555" width="14.7109375" style="2" bestFit="1" customWidth="1"/>
    <col min="2556" max="2556" width="14.42578125" style="2" bestFit="1" customWidth="1"/>
    <col min="2557" max="2557" width="12.140625" style="2" bestFit="1" customWidth="1"/>
    <col min="2558" max="2558" width="12.42578125" style="2" bestFit="1" customWidth="1"/>
    <col min="2559" max="2560" width="13.85546875" style="2" bestFit="1" customWidth="1"/>
    <col min="2561" max="2561" width="14.85546875" style="2" bestFit="1" customWidth="1"/>
    <col min="2562" max="2562" width="12.140625" style="2" bestFit="1" customWidth="1"/>
    <col min="2563" max="2563" width="12.42578125" style="2" bestFit="1" customWidth="1"/>
    <col min="2564" max="2565" width="13.85546875" style="2" bestFit="1" customWidth="1"/>
    <col min="2566" max="2566" width="14.85546875" style="2" bestFit="1" customWidth="1"/>
    <col min="2567" max="2805" width="9.140625" style="2"/>
    <col min="2806" max="2806" width="15.42578125" style="2" bestFit="1" customWidth="1"/>
    <col min="2807" max="2807" width="11.140625" style="2" bestFit="1" customWidth="1"/>
    <col min="2808" max="2808" width="14.5703125" style="2" bestFit="1" customWidth="1"/>
    <col min="2809" max="2809" width="17.42578125" style="2" bestFit="1" customWidth="1"/>
    <col min="2810" max="2810" width="17.5703125" style="2" bestFit="1" customWidth="1"/>
    <col min="2811" max="2811" width="14.7109375" style="2" bestFit="1" customWidth="1"/>
    <col min="2812" max="2812" width="14.42578125" style="2" bestFit="1" customWidth="1"/>
    <col min="2813" max="2813" width="12.140625" style="2" bestFit="1" customWidth="1"/>
    <col min="2814" max="2814" width="12.42578125" style="2" bestFit="1" customWidth="1"/>
    <col min="2815" max="2816" width="13.85546875" style="2" bestFit="1" customWidth="1"/>
    <col min="2817" max="2817" width="14.85546875" style="2" bestFit="1" customWidth="1"/>
    <col min="2818" max="2818" width="12.140625" style="2" bestFit="1" customWidth="1"/>
    <col min="2819" max="2819" width="12.42578125" style="2" bestFit="1" customWidth="1"/>
    <col min="2820" max="2821" width="13.85546875" style="2" bestFit="1" customWidth="1"/>
    <col min="2822" max="2822" width="14.85546875" style="2" bestFit="1" customWidth="1"/>
    <col min="2823" max="3061" width="9.140625" style="2"/>
    <col min="3062" max="3062" width="15.42578125" style="2" bestFit="1" customWidth="1"/>
    <col min="3063" max="3063" width="11.140625" style="2" bestFit="1" customWidth="1"/>
    <col min="3064" max="3064" width="14.5703125" style="2" bestFit="1" customWidth="1"/>
    <col min="3065" max="3065" width="17.42578125" style="2" bestFit="1" customWidth="1"/>
    <col min="3066" max="3066" width="17.5703125" style="2" bestFit="1" customWidth="1"/>
    <col min="3067" max="3067" width="14.7109375" style="2" bestFit="1" customWidth="1"/>
    <col min="3068" max="3068" width="14.42578125" style="2" bestFit="1" customWidth="1"/>
    <col min="3069" max="3069" width="12.140625" style="2" bestFit="1" customWidth="1"/>
    <col min="3070" max="3070" width="12.42578125" style="2" bestFit="1" customWidth="1"/>
    <col min="3071" max="3072" width="13.85546875" style="2" bestFit="1" customWidth="1"/>
    <col min="3073" max="3073" width="14.85546875" style="2" bestFit="1" customWidth="1"/>
    <col min="3074" max="3074" width="12.140625" style="2" bestFit="1" customWidth="1"/>
    <col min="3075" max="3075" width="12.42578125" style="2" bestFit="1" customWidth="1"/>
    <col min="3076" max="3077" width="13.85546875" style="2" bestFit="1" customWidth="1"/>
    <col min="3078" max="3078" width="14.85546875" style="2" bestFit="1" customWidth="1"/>
    <col min="3079" max="3317" width="9.140625" style="2"/>
    <col min="3318" max="3318" width="15.42578125" style="2" bestFit="1" customWidth="1"/>
    <col min="3319" max="3319" width="11.140625" style="2" bestFit="1" customWidth="1"/>
    <col min="3320" max="3320" width="14.5703125" style="2" bestFit="1" customWidth="1"/>
    <col min="3321" max="3321" width="17.42578125" style="2" bestFit="1" customWidth="1"/>
    <col min="3322" max="3322" width="17.5703125" style="2" bestFit="1" customWidth="1"/>
    <col min="3323" max="3323" width="14.7109375" style="2" bestFit="1" customWidth="1"/>
    <col min="3324" max="3324" width="14.42578125" style="2" bestFit="1" customWidth="1"/>
    <col min="3325" max="3325" width="12.140625" style="2" bestFit="1" customWidth="1"/>
    <col min="3326" max="3326" width="12.42578125" style="2" bestFit="1" customWidth="1"/>
    <col min="3327" max="3328" width="13.85546875" style="2" bestFit="1" customWidth="1"/>
    <col min="3329" max="3329" width="14.85546875" style="2" bestFit="1" customWidth="1"/>
    <col min="3330" max="3330" width="12.140625" style="2" bestFit="1" customWidth="1"/>
    <col min="3331" max="3331" width="12.42578125" style="2" bestFit="1" customWidth="1"/>
    <col min="3332" max="3333" width="13.85546875" style="2" bestFit="1" customWidth="1"/>
    <col min="3334" max="3334" width="14.85546875" style="2" bestFit="1" customWidth="1"/>
    <col min="3335" max="3573" width="9.140625" style="2"/>
    <col min="3574" max="3574" width="15.42578125" style="2" bestFit="1" customWidth="1"/>
    <col min="3575" max="3575" width="11.140625" style="2" bestFit="1" customWidth="1"/>
    <col min="3576" max="3576" width="14.5703125" style="2" bestFit="1" customWidth="1"/>
    <col min="3577" max="3577" width="17.42578125" style="2" bestFit="1" customWidth="1"/>
    <col min="3578" max="3578" width="17.5703125" style="2" bestFit="1" customWidth="1"/>
    <col min="3579" max="3579" width="14.7109375" style="2" bestFit="1" customWidth="1"/>
    <col min="3580" max="3580" width="14.42578125" style="2" bestFit="1" customWidth="1"/>
    <col min="3581" max="3581" width="12.140625" style="2" bestFit="1" customWidth="1"/>
    <col min="3582" max="3582" width="12.42578125" style="2" bestFit="1" customWidth="1"/>
    <col min="3583" max="3584" width="13.85546875" style="2" bestFit="1" customWidth="1"/>
    <col min="3585" max="3585" width="14.85546875" style="2" bestFit="1" customWidth="1"/>
    <col min="3586" max="3586" width="12.140625" style="2" bestFit="1" customWidth="1"/>
    <col min="3587" max="3587" width="12.42578125" style="2" bestFit="1" customWidth="1"/>
    <col min="3588" max="3589" width="13.85546875" style="2" bestFit="1" customWidth="1"/>
    <col min="3590" max="3590" width="14.85546875" style="2" bestFit="1" customWidth="1"/>
    <col min="3591" max="3829" width="9.140625" style="2"/>
    <col min="3830" max="3830" width="15.42578125" style="2" bestFit="1" customWidth="1"/>
    <col min="3831" max="3831" width="11.140625" style="2" bestFit="1" customWidth="1"/>
    <col min="3832" max="3832" width="14.5703125" style="2" bestFit="1" customWidth="1"/>
    <col min="3833" max="3833" width="17.42578125" style="2" bestFit="1" customWidth="1"/>
    <col min="3834" max="3834" width="17.5703125" style="2" bestFit="1" customWidth="1"/>
    <col min="3835" max="3835" width="14.7109375" style="2" bestFit="1" customWidth="1"/>
    <col min="3836" max="3836" width="14.42578125" style="2" bestFit="1" customWidth="1"/>
    <col min="3837" max="3837" width="12.140625" style="2" bestFit="1" customWidth="1"/>
    <col min="3838" max="3838" width="12.42578125" style="2" bestFit="1" customWidth="1"/>
    <col min="3839" max="3840" width="13.85546875" style="2" bestFit="1" customWidth="1"/>
    <col min="3841" max="3841" width="14.85546875" style="2" bestFit="1" customWidth="1"/>
    <col min="3842" max="3842" width="12.140625" style="2" bestFit="1" customWidth="1"/>
    <col min="3843" max="3843" width="12.42578125" style="2" bestFit="1" customWidth="1"/>
    <col min="3844" max="3845" width="13.85546875" style="2" bestFit="1" customWidth="1"/>
    <col min="3846" max="3846" width="14.85546875" style="2" bestFit="1" customWidth="1"/>
    <col min="3847" max="4085" width="9.140625" style="2"/>
    <col min="4086" max="4086" width="15.42578125" style="2" bestFit="1" customWidth="1"/>
    <col min="4087" max="4087" width="11.140625" style="2" bestFit="1" customWidth="1"/>
    <col min="4088" max="4088" width="14.5703125" style="2" bestFit="1" customWidth="1"/>
    <col min="4089" max="4089" width="17.42578125" style="2" bestFit="1" customWidth="1"/>
    <col min="4090" max="4090" width="17.5703125" style="2" bestFit="1" customWidth="1"/>
    <col min="4091" max="4091" width="14.7109375" style="2" bestFit="1" customWidth="1"/>
    <col min="4092" max="4092" width="14.42578125" style="2" bestFit="1" customWidth="1"/>
    <col min="4093" max="4093" width="12.140625" style="2" bestFit="1" customWidth="1"/>
    <col min="4094" max="4094" width="12.42578125" style="2" bestFit="1" customWidth="1"/>
    <col min="4095" max="4096" width="13.85546875" style="2" bestFit="1" customWidth="1"/>
    <col min="4097" max="4097" width="14.85546875" style="2" bestFit="1" customWidth="1"/>
    <col min="4098" max="4098" width="12.140625" style="2" bestFit="1" customWidth="1"/>
    <col min="4099" max="4099" width="12.42578125" style="2" bestFit="1" customWidth="1"/>
    <col min="4100" max="4101" width="13.85546875" style="2" bestFit="1" customWidth="1"/>
    <col min="4102" max="4102" width="14.85546875" style="2" bestFit="1" customWidth="1"/>
    <col min="4103" max="4341" width="9.140625" style="2"/>
    <col min="4342" max="4342" width="15.42578125" style="2" bestFit="1" customWidth="1"/>
    <col min="4343" max="4343" width="11.140625" style="2" bestFit="1" customWidth="1"/>
    <col min="4344" max="4344" width="14.5703125" style="2" bestFit="1" customWidth="1"/>
    <col min="4345" max="4345" width="17.42578125" style="2" bestFit="1" customWidth="1"/>
    <col min="4346" max="4346" width="17.5703125" style="2" bestFit="1" customWidth="1"/>
    <col min="4347" max="4347" width="14.7109375" style="2" bestFit="1" customWidth="1"/>
    <col min="4348" max="4348" width="14.42578125" style="2" bestFit="1" customWidth="1"/>
    <col min="4349" max="4349" width="12.140625" style="2" bestFit="1" customWidth="1"/>
    <col min="4350" max="4350" width="12.42578125" style="2" bestFit="1" customWidth="1"/>
    <col min="4351" max="4352" width="13.85546875" style="2" bestFit="1" customWidth="1"/>
    <col min="4353" max="4353" width="14.85546875" style="2" bestFit="1" customWidth="1"/>
    <col min="4354" max="4354" width="12.140625" style="2" bestFit="1" customWidth="1"/>
    <col min="4355" max="4355" width="12.42578125" style="2" bestFit="1" customWidth="1"/>
    <col min="4356" max="4357" width="13.85546875" style="2" bestFit="1" customWidth="1"/>
    <col min="4358" max="4358" width="14.85546875" style="2" bestFit="1" customWidth="1"/>
    <col min="4359" max="4597" width="9.140625" style="2"/>
    <col min="4598" max="4598" width="15.42578125" style="2" bestFit="1" customWidth="1"/>
    <col min="4599" max="4599" width="11.140625" style="2" bestFit="1" customWidth="1"/>
    <col min="4600" max="4600" width="14.5703125" style="2" bestFit="1" customWidth="1"/>
    <col min="4601" max="4601" width="17.42578125" style="2" bestFit="1" customWidth="1"/>
    <col min="4602" max="4602" width="17.5703125" style="2" bestFit="1" customWidth="1"/>
    <col min="4603" max="4603" width="14.7109375" style="2" bestFit="1" customWidth="1"/>
    <col min="4604" max="4604" width="14.42578125" style="2" bestFit="1" customWidth="1"/>
    <col min="4605" max="4605" width="12.140625" style="2" bestFit="1" customWidth="1"/>
    <col min="4606" max="4606" width="12.42578125" style="2" bestFit="1" customWidth="1"/>
    <col min="4607" max="4608" width="13.85546875" style="2" bestFit="1" customWidth="1"/>
    <col min="4609" max="4609" width="14.85546875" style="2" bestFit="1" customWidth="1"/>
    <col min="4610" max="4610" width="12.140625" style="2" bestFit="1" customWidth="1"/>
    <col min="4611" max="4611" width="12.42578125" style="2" bestFit="1" customWidth="1"/>
    <col min="4612" max="4613" width="13.85546875" style="2" bestFit="1" customWidth="1"/>
    <col min="4614" max="4614" width="14.85546875" style="2" bestFit="1" customWidth="1"/>
    <col min="4615" max="4853" width="9.140625" style="2"/>
    <col min="4854" max="4854" width="15.42578125" style="2" bestFit="1" customWidth="1"/>
    <col min="4855" max="4855" width="11.140625" style="2" bestFit="1" customWidth="1"/>
    <col min="4856" max="4856" width="14.5703125" style="2" bestFit="1" customWidth="1"/>
    <col min="4857" max="4857" width="17.42578125" style="2" bestFit="1" customWidth="1"/>
    <col min="4858" max="4858" width="17.5703125" style="2" bestFit="1" customWidth="1"/>
    <col min="4859" max="4859" width="14.7109375" style="2" bestFit="1" customWidth="1"/>
    <col min="4860" max="4860" width="14.42578125" style="2" bestFit="1" customWidth="1"/>
    <col min="4861" max="4861" width="12.140625" style="2" bestFit="1" customWidth="1"/>
    <col min="4862" max="4862" width="12.42578125" style="2" bestFit="1" customWidth="1"/>
    <col min="4863" max="4864" width="13.85546875" style="2" bestFit="1" customWidth="1"/>
    <col min="4865" max="4865" width="14.85546875" style="2" bestFit="1" customWidth="1"/>
    <col min="4866" max="4866" width="12.140625" style="2" bestFit="1" customWidth="1"/>
    <col min="4867" max="4867" width="12.42578125" style="2" bestFit="1" customWidth="1"/>
    <col min="4868" max="4869" width="13.85546875" style="2" bestFit="1" customWidth="1"/>
    <col min="4870" max="4870" width="14.85546875" style="2" bestFit="1" customWidth="1"/>
    <col min="4871" max="5109" width="9.140625" style="2"/>
    <col min="5110" max="5110" width="15.42578125" style="2" bestFit="1" customWidth="1"/>
    <col min="5111" max="5111" width="11.140625" style="2" bestFit="1" customWidth="1"/>
    <col min="5112" max="5112" width="14.5703125" style="2" bestFit="1" customWidth="1"/>
    <col min="5113" max="5113" width="17.42578125" style="2" bestFit="1" customWidth="1"/>
    <col min="5114" max="5114" width="17.5703125" style="2" bestFit="1" customWidth="1"/>
    <col min="5115" max="5115" width="14.7109375" style="2" bestFit="1" customWidth="1"/>
    <col min="5116" max="5116" width="14.42578125" style="2" bestFit="1" customWidth="1"/>
    <col min="5117" max="5117" width="12.140625" style="2" bestFit="1" customWidth="1"/>
    <col min="5118" max="5118" width="12.42578125" style="2" bestFit="1" customWidth="1"/>
    <col min="5119" max="5120" width="13.85546875" style="2" bestFit="1" customWidth="1"/>
    <col min="5121" max="5121" width="14.85546875" style="2" bestFit="1" customWidth="1"/>
    <col min="5122" max="5122" width="12.140625" style="2" bestFit="1" customWidth="1"/>
    <col min="5123" max="5123" width="12.42578125" style="2" bestFit="1" customWidth="1"/>
    <col min="5124" max="5125" width="13.85546875" style="2" bestFit="1" customWidth="1"/>
    <col min="5126" max="5126" width="14.85546875" style="2" bestFit="1" customWidth="1"/>
    <col min="5127" max="5365" width="9.140625" style="2"/>
    <col min="5366" max="5366" width="15.42578125" style="2" bestFit="1" customWidth="1"/>
    <col min="5367" max="5367" width="11.140625" style="2" bestFit="1" customWidth="1"/>
    <col min="5368" max="5368" width="14.5703125" style="2" bestFit="1" customWidth="1"/>
    <col min="5369" max="5369" width="17.42578125" style="2" bestFit="1" customWidth="1"/>
    <col min="5370" max="5370" width="17.5703125" style="2" bestFit="1" customWidth="1"/>
    <col min="5371" max="5371" width="14.7109375" style="2" bestFit="1" customWidth="1"/>
    <col min="5372" max="5372" width="14.42578125" style="2" bestFit="1" customWidth="1"/>
    <col min="5373" max="5373" width="12.140625" style="2" bestFit="1" customWidth="1"/>
    <col min="5374" max="5374" width="12.42578125" style="2" bestFit="1" customWidth="1"/>
    <col min="5375" max="5376" width="13.85546875" style="2" bestFit="1" customWidth="1"/>
    <col min="5377" max="5377" width="14.85546875" style="2" bestFit="1" customWidth="1"/>
    <col min="5378" max="5378" width="12.140625" style="2" bestFit="1" customWidth="1"/>
    <col min="5379" max="5379" width="12.42578125" style="2" bestFit="1" customWidth="1"/>
    <col min="5380" max="5381" width="13.85546875" style="2" bestFit="1" customWidth="1"/>
    <col min="5382" max="5382" width="14.85546875" style="2" bestFit="1" customWidth="1"/>
    <col min="5383" max="5621" width="9.140625" style="2"/>
    <col min="5622" max="5622" width="15.42578125" style="2" bestFit="1" customWidth="1"/>
    <col min="5623" max="5623" width="11.140625" style="2" bestFit="1" customWidth="1"/>
    <col min="5624" max="5624" width="14.5703125" style="2" bestFit="1" customWidth="1"/>
    <col min="5625" max="5625" width="17.42578125" style="2" bestFit="1" customWidth="1"/>
    <col min="5626" max="5626" width="17.5703125" style="2" bestFit="1" customWidth="1"/>
    <col min="5627" max="5627" width="14.7109375" style="2" bestFit="1" customWidth="1"/>
    <col min="5628" max="5628" width="14.42578125" style="2" bestFit="1" customWidth="1"/>
    <col min="5629" max="5629" width="12.140625" style="2" bestFit="1" customWidth="1"/>
    <col min="5630" max="5630" width="12.42578125" style="2" bestFit="1" customWidth="1"/>
    <col min="5631" max="5632" width="13.85546875" style="2" bestFit="1" customWidth="1"/>
    <col min="5633" max="5633" width="14.85546875" style="2" bestFit="1" customWidth="1"/>
    <col min="5634" max="5634" width="12.140625" style="2" bestFit="1" customWidth="1"/>
    <col min="5635" max="5635" width="12.42578125" style="2" bestFit="1" customWidth="1"/>
    <col min="5636" max="5637" width="13.85546875" style="2" bestFit="1" customWidth="1"/>
    <col min="5638" max="5638" width="14.85546875" style="2" bestFit="1" customWidth="1"/>
    <col min="5639" max="5877" width="9.140625" style="2"/>
    <col min="5878" max="5878" width="15.42578125" style="2" bestFit="1" customWidth="1"/>
    <col min="5879" max="5879" width="11.140625" style="2" bestFit="1" customWidth="1"/>
    <col min="5880" max="5880" width="14.5703125" style="2" bestFit="1" customWidth="1"/>
    <col min="5881" max="5881" width="17.42578125" style="2" bestFit="1" customWidth="1"/>
    <col min="5882" max="5882" width="17.5703125" style="2" bestFit="1" customWidth="1"/>
    <col min="5883" max="5883" width="14.7109375" style="2" bestFit="1" customWidth="1"/>
    <col min="5884" max="5884" width="14.42578125" style="2" bestFit="1" customWidth="1"/>
    <col min="5885" max="5885" width="12.140625" style="2" bestFit="1" customWidth="1"/>
    <col min="5886" max="5886" width="12.42578125" style="2" bestFit="1" customWidth="1"/>
    <col min="5887" max="5888" width="13.85546875" style="2" bestFit="1" customWidth="1"/>
    <col min="5889" max="5889" width="14.85546875" style="2" bestFit="1" customWidth="1"/>
    <col min="5890" max="5890" width="12.140625" style="2" bestFit="1" customWidth="1"/>
    <col min="5891" max="5891" width="12.42578125" style="2" bestFit="1" customWidth="1"/>
    <col min="5892" max="5893" width="13.85546875" style="2" bestFit="1" customWidth="1"/>
    <col min="5894" max="5894" width="14.85546875" style="2" bestFit="1" customWidth="1"/>
    <col min="5895" max="6133" width="9.140625" style="2"/>
    <col min="6134" max="6134" width="15.42578125" style="2" bestFit="1" customWidth="1"/>
    <col min="6135" max="6135" width="11.140625" style="2" bestFit="1" customWidth="1"/>
    <col min="6136" max="6136" width="14.5703125" style="2" bestFit="1" customWidth="1"/>
    <col min="6137" max="6137" width="17.42578125" style="2" bestFit="1" customWidth="1"/>
    <col min="6138" max="6138" width="17.5703125" style="2" bestFit="1" customWidth="1"/>
    <col min="6139" max="6139" width="14.7109375" style="2" bestFit="1" customWidth="1"/>
    <col min="6140" max="6140" width="14.42578125" style="2" bestFit="1" customWidth="1"/>
    <col min="6141" max="6141" width="12.140625" style="2" bestFit="1" customWidth="1"/>
    <col min="6142" max="6142" width="12.42578125" style="2" bestFit="1" customWidth="1"/>
    <col min="6143" max="6144" width="13.85546875" style="2" bestFit="1" customWidth="1"/>
    <col min="6145" max="6145" width="14.85546875" style="2" bestFit="1" customWidth="1"/>
    <col min="6146" max="6146" width="12.140625" style="2" bestFit="1" customWidth="1"/>
    <col min="6147" max="6147" width="12.42578125" style="2" bestFit="1" customWidth="1"/>
    <col min="6148" max="6149" width="13.85546875" style="2" bestFit="1" customWidth="1"/>
    <col min="6150" max="6150" width="14.85546875" style="2" bestFit="1" customWidth="1"/>
    <col min="6151" max="6389" width="9.140625" style="2"/>
    <col min="6390" max="6390" width="15.42578125" style="2" bestFit="1" customWidth="1"/>
    <col min="6391" max="6391" width="11.140625" style="2" bestFit="1" customWidth="1"/>
    <col min="6392" max="6392" width="14.5703125" style="2" bestFit="1" customWidth="1"/>
    <col min="6393" max="6393" width="17.42578125" style="2" bestFit="1" customWidth="1"/>
    <col min="6394" max="6394" width="17.5703125" style="2" bestFit="1" customWidth="1"/>
    <col min="6395" max="6395" width="14.7109375" style="2" bestFit="1" customWidth="1"/>
    <col min="6396" max="6396" width="14.42578125" style="2" bestFit="1" customWidth="1"/>
    <col min="6397" max="6397" width="12.140625" style="2" bestFit="1" customWidth="1"/>
    <col min="6398" max="6398" width="12.42578125" style="2" bestFit="1" customWidth="1"/>
    <col min="6399" max="6400" width="13.85546875" style="2" bestFit="1" customWidth="1"/>
    <col min="6401" max="6401" width="14.85546875" style="2" bestFit="1" customWidth="1"/>
    <col min="6402" max="6402" width="12.140625" style="2" bestFit="1" customWidth="1"/>
    <col min="6403" max="6403" width="12.42578125" style="2" bestFit="1" customWidth="1"/>
    <col min="6404" max="6405" width="13.85546875" style="2" bestFit="1" customWidth="1"/>
    <col min="6406" max="6406" width="14.85546875" style="2" bestFit="1" customWidth="1"/>
    <col min="6407" max="6645" width="9.140625" style="2"/>
    <col min="6646" max="6646" width="15.42578125" style="2" bestFit="1" customWidth="1"/>
    <col min="6647" max="6647" width="11.140625" style="2" bestFit="1" customWidth="1"/>
    <col min="6648" max="6648" width="14.5703125" style="2" bestFit="1" customWidth="1"/>
    <col min="6649" max="6649" width="17.42578125" style="2" bestFit="1" customWidth="1"/>
    <col min="6650" max="6650" width="17.5703125" style="2" bestFit="1" customWidth="1"/>
    <col min="6651" max="6651" width="14.7109375" style="2" bestFit="1" customWidth="1"/>
    <col min="6652" max="6652" width="14.42578125" style="2" bestFit="1" customWidth="1"/>
    <col min="6653" max="6653" width="12.140625" style="2" bestFit="1" customWidth="1"/>
    <col min="6654" max="6654" width="12.42578125" style="2" bestFit="1" customWidth="1"/>
    <col min="6655" max="6656" width="13.85546875" style="2" bestFit="1" customWidth="1"/>
    <col min="6657" max="6657" width="14.85546875" style="2" bestFit="1" customWidth="1"/>
    <col min="6658" max="6658" width="12.140625" style="2" bestFit="1" customWidth="1"/>
    <col min="6659" max="6659" width="12.42578125" style="2" bestFit="1" customWidth="1"/>
    <col min="6660" max="6661" width="13.85546875" style="2" bestFit="1" customWidth="1"/>
    <col min="6662" max="6662" width="14.85546875" style="2" bestFit="1" customWidth="1"/>
    <col min="6663" max="6901" width="9.140625" style="2"/>
    <col min="6902" max="6902" width="15.42578125" style="2" bestFit="1" customWidth="1"/>
    <col min="6903" max="6903" width="11.140625" style="2" bestFit="1" customWidth="1"/>
    <col min="6904" max="6904" width="14.5703125" style="2" bestFit="1" customWidth="1"/>
    <col min="6905" max="6905" width="17.42578125" style="2" bestFit="1" customWidth="1"/>
    <col min="6906" max="6906" width="17.5703125" style="2" bestFit="1" customWidth="1"/>
    <col min="6907" max="6907" width="14.7109375" style="2" bestFit="1" customWidth="1"/>
    <col min="6908" max="6908" width="14.42578125" style="2" bestFit="1" customWidth="1"/>
    <col min="6909" max="6909" width="12.140625" style="2" bestFit="1" customWidth="1"/>
    <col min="6910" max="6910" width="12.42578125" style="2" bestFit="1" customWidth="1"/>
    <col min="6911" max="6912" width="13.85546875" style="2" bestFit="1" customWidth="1"/>
    <col min="6913" max="6913" width="14.85546875" style="2" bestFit="1" customWidth="1"/>
    <col min="6914" max="6914" width="12.140625" style="2" bestFit="1" customWidth="1"/>
    <col min="6915" max="6915" width="12.42578125" style="2" bestFit="1" customWidth="1"/>
    <col min="6916" max="6917" width="13.85546875" style="2" bestFit="1" customWidth="1"/>
    <col min="6918" max="6918" width="14.85546875" style="2" bestFit="1" customWidth="1"/>
    <col min="6919" max="7157" width="9.140625" style="2"/>
    <col min="7158" max="7158" width="15.42578125" style="2" bestFit="1" customWidth="1"/>
    <col min="7159" max="7159" width="11.140625" style="2" bestFit="1" customWidth="1"/>
    <col min="7160" max="7160" width="14.5703125" style="2" bestFit="1" customWidth="1"/>
    <col min="7161" max="7161" width="17.42578125" style="2" bestFit="1" customWidth="1"/>
    <col min="7162" max="7162" width="17.5703125" style="2" bestFit="1" customWidth="1"/>
    <col min="7163" max="7163" width="14.7109375" style="2" bestFit="1" customWidth="1"/>
    <col min="7164" max="7164" width="14.42578125" style="2" bestFit="1" customWidth="1"/>
    <col min="7165" max="7165" width="12.140625" style="2" bestFit="1" customWidth="1"/>
    <col min="7166" max="7166" width="12.42578125" style="2" bestFit="1" customWidth="1"/>
    <col min="7167" max="7168" width="13.85546875" style="2" bestFit="1" customWidth="1"/>
    <col min="7169" max="7169" width="14.85546875" style="2" bestFit="1" customWidth="1"/>
    <col min="7170" max="7170" width="12.140625" style="2" bestFit="1" customWidth="1"/>
    <col min="7171" max="7171" width="12.42578125" style="2" bestFit="1" customWidth="1"/>
    <col min="7172" max="7173" width="13.85546875" style="2" bestFit="1" customWidth="1"/>
    <col min="7174" max="7174" width="14.85546875" style="2" bestFit="1" customWidth="1"/>
    <col min="7175" max="7413" width="9.140625" style="2"/>
    <col min="7414" max="7414" width="15.42578125" style="2" bestFit="1" customWidth="1"/>
    <col min="7415" max="7415" width="11.140625" style="2" bestFit="1" customWidth="1"/>
    <col min="7416" max="7416" width="14.5703125" style="2" bestFit="1" customWidth="1"/>
    <col min="7417" max="7417" width="17.42578125" style="2" bestFit="1" customWidth="1"/>
    <col min="7418" max="7418" width="17.5703125" style="2" bestFit="1" customWidth="1"/>
    <col min="7419" max="7419" width="14.7109375" style="2" bestFit="1" customWidth="1"/>
    <col min="7420" max="7420" width="14.42578125" style="2" bestFit="1" customWidth="1"/>
    <col min="7421" max="7421" width="12.140625" style="2" bestFit="1" customWidth="1"/>
    <col min="7422" max="7422" width="12.42578125" style="2" bestFit="1" customWidth="1"/>
    <col min="7423" max="7424" width="13.85546875" style="2" bestFit="1" customWidth="1"/>
    <col min="7425" max="7425" width="14.85546875" style="2" bestFit="1" customWidth="1"/>
    <col min="7426" max="7426" width="12.140625" style="2" bestFit="1" customWidth="1"/>
    <col min="7427" max="7427" width="12.42578125" style="2" bestFit="1" customWidth="1"/>
    <col min="7428" max="7429" width="13.85546875" style="2" bestFit="1" customWidth="1"/>
    <col min="7430" max="7430" width="14.85546875" style="2" bestFit="1" customWidth="1"/>
    <col min="7431" max="7669" width="9.140625" style="2"/>
    <col min="7670" max="7670" width="15.42578125" style="2" bestFit="1" customWidth="1"/>
    <col min="7671" max="7671" width="11.140625" style="2" bestFit="1" customWidth="1"/>
    <col min="7672" max="7672" width="14.5703125" style="2" bestFit="1" customWidth="1"/>
    <col min="7673" max="7673" width="17.42578125" style="2" bestFit="1" customWidth="1"/>
    <col min="7674" max="7674" width="17.5703125" style="2" bestFit="1" customWidth="1"/>
    <col min="7675" max="7675" width="14.7109375" style="2" bestFit="1" customWidth="1"/>
    <col min="7676" max="7676" width="14.42578125" style="2" bestFit="1" customWidth="1"/>
    <col min="7677" max="7677" width="12.140625" style="2" bestFit="1" customWidth="1"/>
    <col min="7678" max="7678" width="12.42578125" style="2" bestFit="1" customWidth="1"/>
    <col min="7679" max="7680" width="13.85546875" style="2" bestFit="1" customWidth="1"/>
    <col min="7681" max="7681" width="14.85546875" style="2" bestFit="1" customWidth="1"/>
    <col min="7682" max="7682" width="12.140625" style="2" bestFit="1" customWidth="1"/>
    <col min="7683" max="7683" width="12.42578125" style="2" bestFit="1" customWidth="1"/>
    <col min="7684" max="7685" width="13.85546875" style="2" bestFit="1" customWidth="1"/>
    <col min="7686" max="7686" width="14.85546875" style="2" bestFit="1" customWidth="1"/>
    <col min="7687" max="7925" width="9.140625" style="2"/>
    <col min="7926" max="7926" width="15.42578125" style="2" bestFit="1" customWidth="1"/>
    <col min="7927" max="7927" width="11.140625" style="2" bestFit="1" customWidth="1"/>
    <col min="7928" max="7928" width="14.5703125" style="2" bestFit="1" customWidth="1"/>
    <col min="7929" max="7929" width="17.42578125" style="2" bestFit="1" customWidth="1"/>
    <col min="7930" max="7930" width="17.5703125" style="2" bestFit="1" customWidth="1"/>
    <col min="7931" max="7931" width="14.7109375" style="2" bestFit="1" customWidth="1"/>
    <col min="7932" max="7932" width="14.42578125" style="2" bestFit="1" customWidth="1"/>
    <col min="7933" max="7933" width="12.140625" style="2" bestFit="1" customWidth="1"/>
    <col min="7934" max="7934" width="12.42578125" style="2" bestFit="1" customWidth="1"/>
    <col min="7935" max="7936" width="13.85546875" style="2" bestFit="1" customWidth="1"/>
    <col min="7937" max="7937" width="14.85546875" style="2" bestFit="1" customWidth="1"/>
    <col min="7938" max="7938" width="12.140625" style="2" bestFit="1" customWidth="1"/>
    <col min="7939" max="7939" width="12.42578125" style="2" bestFit="1" customWidth="1"/>
    <col min="7940" max="7941" width="13.85546875" style="2" bestFit="1" customWidth="1"/>
    <col min="7942" max="7942" width="14.85546875" style="2" bestFit="1" customWidth="1"/>
    <col min="7943" max="8181" width="9.140625" style="2"/>
    <col min="8182" max="8182" width="15.42578125" style="2" bestFit="1" customWidth="1"/>
    <col min="8183" max="8183" width="11.140625" style="2" bestFit="1" customWidth="1"/>
    <col min="8184" max="8184" width="14.5703125" style="2" bestFit="1" customWidth="1"/>
    <col min="8185" max="8185" width="17.42578125" style="2" bestFit="1" customWidth="1"/>
    <col min="8186" max="8186" width="17.5703125" style="2" bestFit="1" customWidth="1"/>
    <col min="8187" max="8187" width="14.7109375" style="2" bestFit="1" customWidth="1"/>
    <col min="8188" max="8188" width="14.42578125" style="2" bestFit="1" customWidth="1"/>
    <col min="8189" max="8189" width="12.140625" style="2" bestFit="1" customWidth="1"/>
    <col min="8190" max="8190" width="12.42578125" style="2" bestFit="1" customWidth="1"/>
    <col min="8191" max="8192" width="13.85546875" style="2" bestFit="1" customWidth="1"/>
    <col min="8193" max="8193" width="14.85546875" style="2" bestFit="1" customWidth="1"/>
    <col min="8194" max="8194" width="12.140625" style="2" bestFit="1" customWidth="1"/>
    <col min="8195" max="8195" width="12.42578125" style="2" bestFit="1" customWidth="1"/>
    <col min="8196" max="8197" width="13.85546875" style="2" bestFit="1" customWidth="1"/>
    <col min="8198" max="8198" width="14.85546875" style="2" bestFit="1" customWidth="1"/>
    <col min="8199" max="8437" width="9.140625" style="2"/>
    <col min="8438" max="8438" width="15.42578125" style="2" bestFit="1" customWidth="1"/>
    <col min="8439" max="8439" width="11.140625" style="2" bestFit="1" customWidth="1"/>
    <col min="8440" max="8440" width="14.5703125" style="2" bestFit="1" customWidth="1"/>
    <col min="8441" max="8441" width="17.42578125" style="2" bestFit="1" customWidth="1"/>
    <col min="8442" max="8442" width="17.5703125" style="2" bestFit="1" customWidth="1"/>
    <col min="8443" max="8443" width="14.7109375" style="2" bestFit="1" customWidth="1"/>
    <col min="8444" max="8444" width="14.42578125" style="2" bestFit="1" customWidth="1"/>
    <col min="8445" max="8445" width="12.140625" style="2" bestFit="1" customWidth="1"/>
    <col min="8446" max="8446" width="12.42578125" style="2" bestFit="1" customWidth="1"/>
    <col min="8447" max="8448" width="13.85546875" style="2" bestFit="1" customWidth="1"/>
    <col min="8449" max="8449" width="14.85546875" style="2" bestFit="1" customWidth="1"/>
    <col min="8450" max="8450" width="12.140625" style="2" bestFit="1" customWidth="1"/>
    <col min="8451" max="8451" width="12.42578125" style="2" bestFit="1" customWidth="1"/>
    <col min="8452" max="8453" width="13.85546875" style="2" bestFit="1" customWidth="1"/>
    <col min="8454" max="8454" width="14.85546875" style="2" bestFit="1" customWidth="1"/>
    <col min="8455" max="8693" width="9.140625" style="2"/>
    <col min="8694" max="8694" width="15.42578125" style="2" bestFit="1" customWidth="1"/>
    <col min="8695" max="8695" width="11.140625" style="2" bestFit="1" customWidth="1"/>
    <col min="8696" max="8696" width="14.5703125" style="2" bestFit="1" customWidth="1"/>
    <col min="8697" max="8697" width="17.42578125" style="2" bestFit="1" customWidth="1"/>
    <col min="8698" max="8698" width="17.5703125" style="2" bestFit="1" customWidth="1"/>
    <col min="8699" max="8699" width="14.7109375" style="2" bestFit="1" customWidth="1"/>
    <col min="8700" max="8700" width="14.42578125" style="2" bestFit="1" customWidth="1"/>
    <col min="8701" max="8701" width="12.140625" style="2" bestFit="1" customWidth="1"/>
    <col min="8702" max="8702" width="12.42578125" style="2" bestFit="1" customWidth="1"/>
    <col min="8703" max="8704" width="13.85546875" style="2" bestFit="1" customWidth="1"/>
    <col min="8705" max="8705" width="14.85546875" style="2" bestFit="1" customWidth="1"/>
    <col min="8706" max="8706" width="12.140625" style="2" bestFit="1" customWidth="1"/>
    <col min="8707" max="8707" width="12.42578125" style="2" bestFit="1" customWidth="1"/>
    <col min="8708" max="8709" width="13.85546875" style="2" bestFit="1" customWidth="1"/>
    <col min="8710" max="8710" width="14.85546875" style="2" bestFit="1" customWidth="1"/>
    <col min="8711" max="8949" width="9.140625" style="2"/>
    <col min="8950" max="8950" width="15.42578125" style="2" bestFit="1" customWidth="1"/>
    <col min="8951" max="8951" width="11.140625" style="2" bestFit="1" customWidth="1"/>
    <col min="8952" max="8952" width="14.5703125" style="2" bestFit="1" customWidth="1"/>
    <col min="8953" max="8953" width="17.42578125" style="2" bestFit="1" customWidth="1"/>
    <col min="8954" max="8954" width="17.5703125" style="2" bestFit="1" customWidth="1"/>
    <col min="8955" max="8955" width="14.7109375" style="2" bestFit="1" customWidth="1"/>
    <col min="8956" max="8956" width="14.42578125" style="2" bestFit="1" customWidth="1"/>
    <col min="8957" max="8957" width="12.140625" style="2" bestFit="1" customWidth="1"/>
    <col min="8958" max="8958" width="12.42578125" style="2" bestFit="1" customWidth="1"/>
    <col min="8959" max="8960" width="13.85546875" style="2" bestFit="1" customWidth="1"/>
    <col min="8961" max="8961" width="14.85546875" style="2" bestFit="1" customWidth="1"/>
    <col min="8962" max="8962" width="12.140625" style="2" bestFit="1" customWidth="1"/>
    <col min="8963" max="8963" width="12.42578125" style="2" bestFit="1" customWidth="1"/>
    <col min="8964" max="8965" width="13.85546875" style="2" bestFit="1" customWidth="1"/>
    <col min="8966" max="8966" width="14.85546875" style="2" bestFit="1" customWidth="1"/>
    <col min="8967" max="9205" width="9.140625" style="2"/>
    <col min="9206" max="9206" width="15.42578125" style="2" bestFit="1" customWidth="1"/>
    <col min="9207" max="9207" width="11.140625" style="2" bestFit="1" customWidth="1"/>
    <col min="9208" max="9208" width="14.5703125" style="2" bestFit="1" customWidth="1"/>
    <col min="9209" max="9209" width="17.42578125" style="2" bestFit="1" customWidth="1"/>
    <col min="9210" max="9210" width="17.5703125" style="2" bestFit="1" customWidth="1"/>
    <col min="9211" max="9211" width="14.7109375" style="2" bestFit="1" customWidth="1"/>
    <col min="9212" max="9212" width="14.42578125" style="2" bestFit="1" customWidth="1"/>
    <col min="9213" max="9213" width="12.140625" style="2" bestFit="1" customWidth="1"/>
    <col min="9214" max="9214" width="12.42578125" style="2" bestFit="1" customWidth="1"/>
    <col min="9215" max="9216" width="13.85546875" style="2" bestFit="1" customWidth="1"/>
    <col min="9217" max="9217" width="14.85546875" style="2" bestFit="1" customWidth="1"/>
    <col min="9218" max="9218" width="12.140625" style="2" bestFit="1" customWidth="1"/>
    <col min="9219" max="9219" width="12.42578125" style="2" bestFit="1" customWidth="1"/>
    <col min="9220" max="9221" width="13.85546875" style="2" bestFit="1" customWidth="1"/>
    <col min="9222" max="9222" width="14.85546875" style="2" bestFit="1" customWidth="1"/>
    <col min="9223" max="9461" width="9.140625" style="2"/>
    <col min="9462" max="9462" width="15.42578125" style="2" bestFit="1" customWidth="1"/>
    <col min="9463" max="9463" width="11.140625" style="2" bestFit="1" customWidth="1"/>
    <col min="9464" max="9464" width="14.5703125" style="2" bestFit="1" customWidth="1"/>
    <col min="9465" max="9465" width="17.42578125" style="2" bestFit="1" customWidth="1"/>
    <col min="9466" max="9466" width="17.5703125" style="2" bestFit="1" customWidth="1"/>
    <col min="9467" max="9467" width="14.7109375" style="2" bestFit="1" customWidth="1"/>
    <col min="9468" max="9468" width="14.42578125" style="2" bestFit="1" customWidth="1"/>
    <col min="9469" max="9469" width="12.140625" style="2" bestFit="1" customWidth="1"/>
    <col min="9470" max="9470" width="12.42578125" style="2" bestFit="1" customWidth="1"/>
    <col min="9471" max="9472" width="13.85546875" style="2" bestFit="1" customWidth="1"/>
    <col min="9473" max="9473" width="14.85546875" style="2" bestFit="1" customWidth="1"/>
    <col min="9474" max="9474" width="12.140625" style="2" bestFit="1" customWidth="1"/>
    <col min="9475" max="9475" width="12.42578125" style="2" bestFit="1" customWidth="1"/>
    <col min="9476" max="9477" width="13.85546875" style="2" bestFit="1" customWidth="1"/>
    <col min="9478" max="9478" width="14.85546875" style="2" bestFit="1" customWidth="1"/>
    <col min="9479" max="9717" width="9.140625" style="2"/>
    <col min="9718" max="9718" width="15.42578125" style="2" bestFit="1" customWidth="1"/>
    <col min="9719" max="9719" width="11.140625" style="2" bestFit="1" customWidth="1"/>
    <col min="9720" max="9720" width="14.5703125" style="2" bestFit="1" customWidth="1"/>
    <col min="9721" max="9721" width="17.42578125" style="2" bestFit="1" customWidth="1"/>
    <col min="9722" max="9722" width="17.5703125" style="2" bestFit="1" customWidth="1"/>
    <col min="9723" max="9723" width="14.7109375" style="2" bestFit="1" customWidth="1"/>
    <col min="9724" max="9724" width="14.42578125" style="2" bestFit="1" customWidth="1"/>
    <col min="9725" max="9725" width="12.140625" style="2" bestFit="1" customWidth="1"/>
    <col min="9726" max="9726" width="12.42578125" style="2" bestFit="1" customWidth="1"/>
    <col min="9727" max="9728" width="13.85546875" style="2" bestFit="1" customWidth="1"/>
    <col min="9729" max="9729" width="14.85546875" style="2" bestFit="1" customWidth="1"/>
    <col min="9730" max="9730" width="12.140625" style="2" bestFit="1" customWidth="1"/>
    <col min="9731" max="9731" width="12.42578125" style="2" bestFit="1" customWidth="1"/>
    <col min="9732" max="9733" width="13.85546875" style="2" bestFit="1" customWidth="1"/>
    <col min="9734" max="9734" width="14.85546875" style="2" bestFit="1" customWidth="1"/>
    <col min="9735" max="9973" width="9.140625" style="2"/>
    <col min="9974" max="9974" width="15.42578125" style="2" bestFit="1" customWidth="1"/>
    <col min="9975" max="9975" width="11.140625" style="2" bestFit="1" customWidth="1"/>
    <col min="9976" max="9976" width="14.5703125" style="2" bestFit="1" customWidth="1"/>
    <col min="9977" max="9977" width="17.42578125" style="2" bestFit="1" customWidth="1"/>
    <col min="9978" max="9978" width="17.5703125" style="2" bestFit="1" customWidth="1"/>
    <col min="9979" max="9979" width="14.7109375" style="2" bestFit="1" customWidth="1"/>
    <col min="9980" max="9980" width="14.42578125" style="2" bestFit="1" customWidth="1"/>
    <col min="9981" max="9981" width="12.140625" style="2" bestFit="1" customWidth="1"/>
    <col min="9982" max="9982" width="12.42578125" style="2" bestFit="1" customWidth="1"/>
    <col min="9983" max="9984" width="13.85546875" style="2" bestFit="1" customWidth="1"/>
    <col min="9985" max="9985" width="14.85546875" style="2" bestFit="1" customWidth="1"/>
    <col min="9986" max="9986" width="12.140625" style="2" bestFit="1" customWidth="1"/>
    <col min="9987" max="9987" width="12.42578125" style="2" bestFit="1" customWidth="1"/>
    <col min="9988" max="9989" width="13.85546875" style="2" bestFit="1" customWidth="1"/>
    <col min="9990" max="9990" width="14.85546875" style="2" bestFit="1" customWidth="1"/>
    <col min="9991" max="10229" width="9.140625" style="2"/>
    <col min="10230" max="10230" width="15.42578125" style="2" bestFit="1" customWidth="1"/>
    <col min="10231" max="10231" width="11.140625" style="2" bestFit="1" customWidth="1"/>
    <col min="10232" max="10232" width="14.5703125" style="2" bestFit="1" customWidth="1"/>
    <col min="10233" max="10233" width="17.42578125" style="2" bestFit="1" customWidth="1"/>
    <col min="10234" max="10234" width="17.5703125" style="2" bestFit="1" customWidth="1"/>
    <col min="10235" max="10235" width="14.7109375" style="2" bestFit="1" customWidth="1"/>
    <col min="10236" max="10236" width="14.42578125" style="2" bestFit="1" customWidth="1"/>
    <col min="10237" max="10237" width="12.140625" style="2" bestFit="1" customWidth="1"/>
    <col min="10238" max="10238" width="12.42578125" style="2" bestFit="1" customWidth="1"/>
    <col min="10239" max="10240" width="13.85546875" style="2" bestFit="1" customWidth="1"/>
    <col min="10241" max="10241" width="14.85546875" style="2" bestFit="1" customWidth="1"/>
    <col min="10242" max="10242" width="12.140625" style="2" bestFit="1" customWidth="1"/>
    <col min="10243" max="10243" width="12.42578125" style="2" bestFit="1" customWidth="1"/>
    <col min="10244" max="10245" width="13.85546875" style="2" bestFit="1" customWidth="1"/>
    <col min="10246" max="10246" width="14.85546875" style="2" bestFit="1" customWidth="1"/>
    <col min="10247" max="10485" width="9.140625" style="2"/>
    <col min="10486" max="10486" width="15.42578125" style="2" bestFit="1" customWidth="1"/>
    <col min="10487" max="10487" width="11.140625" style="2" bestFit="1" customWidth="1"/>
    <col min="10488" max="10488" width="14.5703125" style="2" bestFit="1" customWidth="1"/>
    <col min="10489" max="10489" width="17.42578125" style="2" bestFit="1" customWidth="1"/>
    <col min="10490" max="10490" width="17.5703125" style="2" bestFit="1" customWidth="1"/>
    <col min="10491" max="10491" width="14.7109375" style="2" bestFit="1" customWidth="1"/>
    <col min="10492" max="10492" width="14.42578125" style="2" bestFit="1" customWidth="1"/>
    <col min="10493" max="10493" width="12.140625" style="2" bestFit="1" customWidth="1"/>
    <col min="10494" max="10494" width="12.42578125" style="2" bestFit="1" customWidth="1"/>
    <col min="10495" max="10496" width="13.85546875" style="2" bestFit="1" customWidth="1"/>
    <col min="10497" max="10497" width="14.85546875" style="2" bestFit="1" customWidth="1"/>
    <col min="10498" max="10498" width="12.140625" style="2" bestFit="1" customWidth="1"/>
    <col min="10499" max="10499" width="12.42578125" style="2" bestFit="1" customWidth="1"/>
    <col min="10500" max="10501" width="13.85546875" style="2" bestFit="1" customWidth="1"/>
    <col min="10502" max="10502" width="14.85546875" style="2" bestFit="1" customWidth="1"/>
    <col min="10503" max="10741" width="9.140625" style="2"/>
    <col min="10742" max="10742" width="15.42578125" style="2" bestFit="1" customWidth="1"/>
    <col min="10743" max="10743" width="11.140625" style="2" bestFit="1" customWidth="1"/>
    <col min="10744" max="10744" width="14.5703125" style="2" bestFit="1" customWidth="1"/>
    <col min="10745" max="10745" width="17.42578125" style="2" bestFit="1" customWidth="1"/>
    <col min="10746" max="10746" width="17.5703125" style="2" bestFit="1" customWidth="1"/>
    <col min="10747" max="10747" width="14.7109375" style="2" bestFit="1" customWidth="1"/>
    <col min="10748" max="10748" width="14.42578125" style="2" bestFit="1" customWidth="1"/>
    <col min="10749" max="10749" width="12.140625" style="2" bestFit="1" customWidth="1"/>
    <col min="10750" max="10750" width="12.42578125" style="2" bestFit="1" customWidth="1"/>
    <col min="10751" max="10752" width="13.85546875" style="2" bestFit="1" customWidth="1"/>
    <col min="10753" max="10753" width="14.85546875" style="2" bestFit="1" customWidth="1"/>
    <col min="10754" max="10754" width="12.140625" style="2" bestFit="1" customWidth="1"/>
    <col min="10755" max="10755" width="12.42578125" style="2" bestFit="1" customWidth="1"/>
    <col min="10756" max="10757" width="13.85546875" style="2" bestFit="1" customWidth="1"/>
    <col min="10758" max="10758" width="14.85546875" style="2" bestFit="1" customWidth="1"/>
    <col min="10759" max="10997" width="9.140625" style="2"/>
    <col min="10998" max="10998" width="15.42578125" style="2" bestFit="1" customWidth="1"/>
    <col min="10999" max="10999" width="11.140625" style="2" bestFit="1" customWidth="1"/>
    <col min="11000" max="11000" width="14.5703125" style="2" bestFit="1" customWidth="1"/>
    <col min="11001" max="11001" width="17.42578125" style="2" bestFit="1" customWidth="1"/>
    <col min="11002" max="11002" width="17.5703125" style="2" bestFit="1" customWidth="1"/>
    <col min="11003" max="11003" width="14.7109375" style="2" bestFit="1" customWidth="1"/>
    <col min="11004" max="11004" width="14.42578125" style="2" bestFit="1" customWidth="1"/>
    <col min="11005" max="11005" width="12.140625" style="2" bestFit="1" customWidth="1"/>
    <col min="11006" max="11006" width="12.42578125" style="2" bestFit="1" customWidth="1"/>
    <col min="11007" max="11008" width="13.85546875" style="2" bestFit="1" customWidth="1"/>
    <col min="11009" max="11009" width="14.85546875" style="2" bestFit="1" customWidth="1"/>
    <col min="11010" max="11010" width="12.140625" style="2" bestFit="1" customWidth="1"/>
    <col min="11011" max="11011" width="12.42578125" style="2" bestFit="1" customWidth="1"/>
    <col min="11012" max="11013" width="13.85546875" style="2" bestFit="1" customWidth="1"/>
    <col min="11014" max="11014" width="14.85546875" style="2" bestFit="1" customWidth="1"/>
    <col min="11015" max="11253" width="9.140625" style="2"/>
    <col min="11254" max="11254" width="15.42578125" style="2" bestFit="1" customWidth="1"/>
    <col min="11255" max="11255" width="11.140625" style="2" bestFit="1" customWidth="1"/>
    <col min="11256" max="11256" width="14.5703125" style="2" bestFit="1" customWidth="1"/>
    <col min="11257" max="11257" width="17.42578125" style="2" bestFit="1" customWidth="1"/>
    <col min="11258" max="11258" width="17.5703125" style="2" bestFit="1" customWidth="1"/>
    <col min="11259" max="11259" width="14.7109375" style="2" bestFit="1" customWidth="1"/>
    <col min="11260" max="11260" width="14.42578125" style="2" bestFit="1" customWidth="1"/>
    <col min="11261" max="11261" width="12.140625" style="2" bestFit="1" customWidth="1"/>
    <col min="11262" max="11262" width="12.42578125" style="2" bestFit="1" customWidth="1"/>
    <col min="11263" max="11264" width="13.85546875" style="2" bestFit="1" customWidth="1"/>
    <col min="11265" max="11265" width="14.85546875" style="2" bestFit="1" customWidth="1"/>
    <col min="11266" max="11266" width="12.140625" style="2" bestFit="1" customWidth="1"/>
    <col min="11267" max="11267" width="12.42578125" style="2" bestFit="1" customWidth="1"/>
    <col min="11268" max="11269" width="13.85546875" style="2" bestFit="1" customWidth="1"/>
    <col min="11270" max="11270" width="14.85546875" style="2" bestFit="1" customWidth="1"/>
    <col min="11271" max="11509" width="9.140625" style="2"/>
    <col min="11510" max="11510" width="15.42578125" style="2" bestFit="1" customWidth="1"/>
    <col min="11511" max="11511" width="11.140625" style="2" bestFit="1" customWidth="1"/>
    <col min="11512" max="11512" width="14.5703125" style="2" bestFit="1" customWidth="1"/>
    <col min="11513" max="11513" width="17.42578125" style="2" bestFit="1" customWidth="1"/>
    <col min="11514" max="11514" width="17.5703125" style="2" bestFit="1" customWidth="1"/>
    <col min="11515" max="11515" width="14.7109375" style="2" bestFit="1" customWidth="1"/>
    <col min="11516" max="11516" width="14.42578125" style="2" bestFit="1" customWidth="1"/>
    <col min="11517" max="11517" width="12.140625" style="2" bestFit="1" customWidth="1"/>
    <col min="11518" max="11518" width="12.42578125" style="2" bestFit="1" customWidth="1"/>
    <col min="11519" max="11520" width="13.85546875" style="2" bestFit="1" customWidth="1"/>
    <col min="11521" max="11521" width="14.85546875" style="2" bestFit="1" customWidth="1"/>
    <col min="11522" max="11522" width="12.140625" style="2" bestFit="1" customWidth="1"/>
    <col min="11523" max="11523" width="12.42578125" style="2" bestFit="1" customWidth="1"/>
    <col min="11524" max="11525" width="13.85546875" style="2" bestFit="1" customWidth="1"/>
    <col min="11526" max="11526" width="14.85546875" style="2" bestFit="1" customWidth="1"/>
    <col min="11527" max="11765" width="9.140625" style="2"/>
    <col min="11766" max="11766" width="15.42578125" style="2" bestFit="1" customWidth="1"/>
    <col min="11767" max="11767" width="11.140625" style="2" bestFit="1" customWidth="1"/>
    <col min="11768" max="11768" width="14.5703125" style="2" bestFit="1" customWidth="1"/>
    <col min="11769" max="11769" width="17.42578125" style="2" bestFit="1" customWidth="1"/>
    <col min="11770" max="11770" width="17.5703125" style="2" bestFit="1" customWidth="1"/>
    <col min="11771" max="11771" width="14.7109375" style="2" bestFit="1" customWidth="1"/>
    <col min="11772" max="11772" width="14.42578125" style="2" bestFit="1" customWidth="1"/>
    <col min="11773" max="11773" width="12.140625" style="2" bestFit="1" customWidth="1"/>
    <col min="11774" max="11774" width="12.42578125" style="2" bestFit="1" customWidth="1"/>
    <col min="11775" max="11776" width="13.85546875" style="2" bestFit="1" customWidth="1"/>
    <col min="11777" max="11777" width="14.85546875" style="2" bestFit="1" customWidth="1"/>
    <col min="11778" max="11778" width="12.140625" style="2" bestFit="1" customWidth="1"/>
    <col min="11779" max="11779" width="12.42578125" style="2" bestFit="1" customWidth="1"/>
    <col min="11780" max="11781" width="13.85546875" style="2" bestFit="1" customWidth="1"/>
    <col min="11782" max="11782" width="14.85546875" style="2" bestFit="1" customWidth="1"/>
    <col min="11783" max="12021" width="9.140625" style="2"/>
    <col min="12022" max="12022" width="15.42578125" style="2" bestFit="1" customWidth="1"/>
    <col min="12023" max="12023" width="11.140625" style="2" bestFit="1" customWidth="1"/>
    <col min="12024" max="12024" width="14.5703125" style="2" bestFit="1" customWidth="1"/>
    <col min="12025" max="12025" width="17.42578125" style="2" bestFit="1" customWidth="1"/>
    <col min="12026" max="12026" width="17.5703125" style="2" bestFit="1" customWidth="1"/>
    <col min="12027" max="12027" width="14.7109375" style="2" bestFit="1" customWidth="1"/>
    <col min="12028" max="12028" width="14.42578125" style="2" bestFit="1" customWidth="1"/>
    <col min="12029" max="12029" width="12.140625" style="2" bestFit="1" customWidth="1"/>
    <col min="12030" max="12030" width="12.42578125" style="2" bestFit="1" customWidth="1"/>
    <col min="12031" max="12032" width="13.85546875" style="2" bestFit="1" customWidth="1"/>
    <col min="12033" max="12033" width="14.85546875" style="2" bestFit="1" customWidth="1"/>
    <col min="12034" max="12034" width="12.140625" style="2" bestFit="1" customWidth="1"/>
    <col min="12035" max="12035" width="12.42578125" style="2" bestFit="1" customWidth="1"/>
    <col min="12036" max="12037" width="13.85546875" style="2" bestFit="1" customWidth="1"/>
    <col min="12038" max="12038" width="14.85546875" style="2" bestFit="1" customWidth="1"/>
    <col min="12039" max="12277" width="9.140625" style="2"/>
    <col min="12278" max="12278" width="15.42578125" style="2" bestFit="1" customWidth="1"/>
    <col min="12279" max="12279" width="11.140625" style="2" bestFit="1" customWidth="1"/>
    <col min="12280" max="12280" width="14.5703125" style="2" bestFit="1" customWidth="1"/>
    <col min="12281" max="12281" width="17.42578125" style="2" bestFit="1" customWidth="1"/>
    <col min="12282" max="12282" width="17.5703125" style="2" bestFit="1" customWidth="1"/>
    <col min="12283" max="12283" width="14.7109375" style="2" bestFit="1" customWidth="1"/>
    <col min="12284" max="12284" width="14.42578125" style="2" bestFit="1" customWidth="1"/>
    <col min="12285" max="12285" width="12.140625" style="2" bestFit="1" customWidth="1"/>
    <col min="12286" max="12286" width="12.42578125" style="2" bestFit="1" customWidth="1"/>
    <col min="12287" max="12288" width="13.85546875" style="2" bestFit="1" customWidth="1"/>
    <col min="12289" max="12289" width="14.85546875" style="2" bestFit="1" customWidth="1"/>
    <col min="12290" max="12290" width="12.140625" style="2" bestFit="1" customWidth="1"/>
    <col min="12291" max="12291" width="12.42578125" style="2" bestFit="1" customWidth="1"/>
    <col min="12292" max="12293" width="13.85546875" style="2" bestFit="1" customWidth="1"/>
    <col min="12294" max="12294" width="14.85546875" style="2" bestFit="1" customWidth="1"/>
    <col min="12295" max="12533" width="9.140625" style="2"/>
    <col min="12534" max="12534" width="15.42578125" style="2" bestFit="1" customWidth="1"/>
    <col min="12535" max="12535" width="11.140625" style="2" bestFit="1" customWidth="1"/>
    <col min="12536" max="12536" width="14.5703125" style="2" bestFit="1" customWidth="1"/>
    <col min="12537" max="12537" width="17.42578125" style="2" bestFit="1" customWidth="1"/>
    <col min="12538" max="12538" width="17.5703125" style="2" bestFit="1" customWidth="1"/>
    <col min="12539" max="12539" width="14.7109375" style="2" bestFit="1" customWidth="1"/>
    <col min="12540" max="12540" width="14.42578125" style="2" bestFit="1" customWidth="1"/>
    <col min="12541" max="12541" width="12.140625" style="2" bestFit="1" customWidth="1"/>
    <col min="12542" max="12542" width="12.42578125" style="2" bestFit="1" customWidth="1"/>
    <col min="12543" max="12544" width="13.85546875" style="2" bestFit="1" customWidth="1"/>
    <col min="12545" max="12545" width="14.85546875" style="2" bestFit="1" customWidth="1"/>
    <col min="12546" max="12546" width="12.140625" style="2" bestFit="1" customWidth="1"/>
    <col min="12547" max="12547" width="12.42578125" style="2" bestFit="1" customWidth="1"/>
    <col min="12548" max="12549" width="13.85546875" style="2" bestFit="1" customWidth="1"/>
    <col min="12550" max="12550" width="14.85546875" style="2" bestFit="1" customWidth="1"/>
    <col min="12551" max="12789" width="9.140625" style="2"/>
    <col min="12790" max="12790" width="15.42578125" style="2" bestFit="1" customWidth="1"/>
    <col min="12791" max="12791" width="11.140625" style="2" bestFit="1" customWidth="1"/>
    <col min="12792" max="12792" width="14.5703125" style="2" bestFit="1" customWidth="1"/>
    <col min="12793" max="12793" width="17.42578125" style="2" bestFit="1" customWidth="1"/>
    <col min="12794" max="12794" width="17.5703125" style="2" bestFit="1" customWidth="1"/>
    <col min="12795" max="12795" width="14.7109375" style="2" bestFit="1" customWidth="1"/>
    <col min="12796" max="12796" width="14.42578125" style="2" bestFit="1" customWidth="1"/>
    <col min="12797" max="12797" width="12.140625" style="2" bestFit="1" customWidth="1"/>
    <col min="12798" max="12798" width="12.42578125" style="2" bestFit="1" customWidth="1"/>
    <col min="12799" max="12800" width="13.85546875" style="2" bestFit="1" customWidth="1"/>
    <col min="12801" max="12801" width="14.85546875" style="2" bestFit="1" customWidth="1"/>
    <col min="12802" max="12802" width="12.140625" style="2" bestFit="1" customWidth="1"/>
    <col min="12803" max="12803" width="12.42578125" style="2" bestFit="1" customWidth="1"/>
    <col min="12804" max="12805" width="13.85546875" style="2" bestFit="1" customWidth="1"/>
    <col min="12806" max="12806" width="14.85546875" style="2" bestFit="1" customWidth="1"/>
    <col min="12807" max="13045" width="9.140625" style="2"/>
    <col min="13046" max="13046" width="15.42578125" style="2" bestFit="1" customWidth="1"/>
    <col min="13047" max="13047" width="11.140625" style="2" bestFit="1" customWidth="1"/>
    <col min="13048" max="13048" width="14.5703125" style="2" bestFit="1" customWidth="1"/>
    <col min="13049" max="13049" width="17.42578125" style="2" bestFit="1" customWidth="1"/>
    <col min="13050" max="13050" width="17.5703125" style="2" bestFit="1" customWidth="1"/>
    <col min="13051" max="13051" width="14.7109375" style="2" bestFit="1" customWidth="1"/>
    <col min="13052" max="13052" width="14.42578125" style="2" bestFit="1" customWidth="1"/>
    <col min="13053" max="13053" width="12.140625" style="2" bestFit="1" customWidth="1"/>
    <col min="13054" max="13054" width="12.42578125" style="2" bestFit="1" customWidth="1"/>
    <col min="13055" max="13056" width="13.85546875" style="2" bestFit="1" customWidth="1"/>
    <col min="13057" max="13057" width="14.85546875" style="2" bestFit="1" customWidth="1"/>
    <col min="13058" max="13058" width="12.140625" style="2" bestFit="1" customWidth="1"/>
    <col min="13059" max="13059" width="12.42578125" style="2" bestFit="1" customWidth="1"/>
    <col min="13060" max="13061" width="13.85546875" style="2" bestFit="1" customWidth="1"/>
    <col min="13062" max="13062" width="14.85546875" style="2" bestFit="1" customWidth="1"/>
    <col min="13063" max="13301" width="9.140625" style="2"/>
    <col min="13302" max="13302" width="15.42578125" style="2" bestFit="1" customWidth="1"/>
    <col min="13303" max="13303" width="11.140625" style="2" bestFit="1" customWidth="1"/>
    <col min="13304" max="13304" width="14.5703125" style="2" bestFit="1" customWidth="1"/>
    <col min="13305" max="13305" width="17.42578125" style="2" bestFit="1" customWidth="1"/>
    <col min="13306" max="13306" width="17.5703125" style="2" bestFit="1" customWidth="1"/>
    <col min="13307" max="13307" width="14.7109375" style="2" bestFit="1" customWidth="1"/>
    <col min="13308" max="13308" width="14.42578125" style="2" bestFit="1" customWidth="1"/>
    <col min="13309" max="13309" width="12.140625" style="2" bestFit="1" customWidth="1"/>
    <col min="13310" max="13310" width="12.42578125" style="2" bestFit="1" customWidth="1"/>
    <col min="13311" max="13312" width="13.85546875" style="2" bestFit="1" customWidth="1"/>
    <col min="13313" max="13313" width="14.85546875" style="2" bestFit="1" customWidth="1"/>
    <col min="13314" max="13314" width="12.140625" style="2" bestFit="1" customWidth="1"/>
    <col min="13315" max="13315" width="12.42578125" style="2" bestFit="1" customWidth="1"/>
    <col min="13316" max="13317" width="13.85546875" style="2" bestFit="1" customWidth="1"/>
    <col min="13318" max="13318" width="14.85546875" style="2" bestFit="1" customWidth="1"/>
    <col min="13319" max="13557" width="9.140625" style="2"/>
    <col min="13558" max="13558" width="15.42578125" style="2" bestFit="1" customWidth="1"/>
    <col min="13559" max="13559" width="11.140625" style="2" bestFit="1" customWidth="1"/>
    <col min="13560" max="13560" width="14.5703125" style="2" bestFit="1" customWidth="1"/>
    <col min="13561" max="13561" width="17.42578125" style="2" bestFit="1" customWidth="1"/>
    <col min="13562" max="13562" width="17.5703125" style="2" bestFit="1" customWidth="1"/>
    <col min="13563" max="13563" width="14.7109375" style="2" bestFit="1" customWidth="1"/>
    <col min="13564" max="13564" width="14.42578125" style="2" bestFit="1" customWidth="1"/>
    <col min="13565" max="13565" width="12.140625" style="2" bestFit="1" customWidth="1"/>
    <col min="13566" max="13566" width="12.42578125" style="2" bestFit="1" customWidth="1"/>
    <col min="13567" max="13568" width="13.85546875" style="2" bestFit="1" customWidth="1"/>
    <col min="13569" max="13569" width="14.85546875" style="2" bestFit="1" customWidth="1"/>
    <col min="13570" max="13570" width="12.140625" style="2" bestFit="1" customWidth="1"/>
    <col min="13571" max="13571" width="12.42578125" style="2" bestFit="1" customWidth="1"/>
    <col min="13572" max="13573" width="13.85546875" style="2" bestFit="1" customWidth="1"/>
    <col min="13574" max="13574" width="14.85546875" style="2" bestFit="1" customWidth="1"/>
    <col min="13575" max="13813" width="9.140625" style="2"/>
    <col min="13814" max="13814" width="15.42578125" style="2" bestFit="1" customWidth="1"/>
    <col min="13815" max="13815" width="11.140625" style="2" bestFit="1" customWidth="1"/>
    <col min="13816" max="13816" width="14.5703125" style="2" bestFit="1" customWidth="1"/>
    <col min="13817" max="13817" width="17.42578125" style="2" bestFit="1" customWidth="1"/>
    <col min="13818" max="13818" width="17.5703125" style="2" bestFit="1" customWidth="1"/>
    <col min="13819" max="13819" width="14.7109375" style="2" bestFit="1" customWidth="1"/>
    <col min="13820" max="13820" width="14.42578125" style="2" bestFit="1" customWidth="1"/>
    <col min="13821" max="13821" width="12.140625" style="2" bestFit="1" customWidth="1"/>
    <col min="13822" max="13822" width="12.42578125" style="2" bestFit="1" customWidth="1"/>
    <col min="13823" max="13824" width="13.85546875" style="2" bestFit="1" customWidth="1"/>
    <col min="13825" max="13825" width="14.85546875" style="2" bestFit="1" customWidth="1"/>
    <col min="13826" max="13826" width="12.140625" style="2" bestFit="1" customWidth="1"/>
    <col min="13827" max="13827" width="12.42578125" style="2" bestFit="1" customWidth="1"/>
    <col min="13828" max="13829" width="13.85546875" style="2" bestFit="1" customWidth="1"/>
    <col min="13830" max="13830" width="14.85546875" style="2" bestFit="1" customWidth="1"/>
    <col min="13831" max="14069" width="9.140625" style="2"/>
    <col min="14070" max="14070" width="15.42578125" style="2" bestFit="1" customWidth="1"/>
    <col min="14071" max="14071" width="11.140625" style="2" bestFit="1" customWidth="1"/>
    <col min="14072" max="14072" width="14.5703125" style="2" bestFit="1" customWidth="1"/>
    <col min="14073" max="14073" width="17.42578125" style="2" bestFit="1" customWidth="1"/>
    <col min="14074" max="14074" width="17.5703125" style="2" bestFit="1" customWidth="1"/>
    <col min="14075" max="14075" width="14.7109375" style="2" bestFit="1" customWidth="1"/>
    <col min="14076" max="14076" width="14.42578125" style="2" bestFit="1" customWidth="1"/>
    <col min="14077" max="14077" width="12.140625" style="2" bestFit="1" customWidth="1"/>
    <col min="14078" max="14078" width="12.42578125" style="2" bestFit="1" customWidth="1"/>
    <col min="14079" max="14080" width="13.85546875" style="2" bestFit="1" customWidth="1"/>
    <col min="14081" max="14081" width="14.85546875" style="2" bestFit="1" customWidth="1"/>
    <col min="14082" max="14082" width="12.140625" style="2" bestFit="1" customWidth="1"/>
    <col min="14083" max="14083" width="12.42578125" style="2" bestFit="1" customWidth="1"/>
    <col min="14084" max="14085" width="13.85546875" style="2" bestFit="1" customWidth="1"/>
    <col min="14086" max="14086" width="14.85546875" style="2" bestFit="1" customWidth="1"/>
    <col min="14087" max="14325" width="9.140625" style="2"/>
    <col min="14326" max="14326" width="15.42578125" style="2" bestFit="1" customWidth="1"/>
    <col min="14327" max="14327" width="11.140625" style="2" bestFit="1" customWidth="1"/>
    <col min="14328" max="14328" width="14.5703125" style="2" bestFit="1" customWidth="1"/>
    <col min="14329" max="14329" width="17.42578125" style="2" bestFit="1" customWidth="1"/>
    <col min="14330" max="14330" width="17.5703125" style="2" bestFit="1" customWidth="1"/>
    <col min="14331" max="14331" width="14.7109375" style="2" bestFit="1" customWidth="1"/>
    <col min="14332" max="14332" width="14.42578125" style="2" bestFit="1" customWidth="1"/>
    <col min="14333" max="14333" width="12.140625" style="2" bestFit="1" customWidth="1"/>
    <col min="14334" max="14334" width="12.42578125" style="2" bestFit="1" customWidth="1"/>
    <col min="14335" max="14336" width="13.85546875" style="2" bestFit="1" customWidth="1"/>
    <col min="14337" max="14337" width="14.85546875" style="2" bestFit="1" customWidth="1"/>
    <col min="14338" max="14338" width="12.140625" style="2" bestFit="1" customWidth="1"/>
    <col min="14339" max="14339" width="12.42578125" style="2" bestFit="1" customWidth="1"/>
    <col min="14340" max="14341" width="13.85546875" style="2" bestFit="1" customWidth="1"/>
    <col min="14342" max="14342" width="14.85546875" style="2" bestFit="1" customWidth="1"/>
    <col min="14343" max="14581" width="9.140625" style="2"/>
    <col min="14582" max="14582" width="15.42578125" style="2" bestFit="1" customWidth="1"/>
    <col min="14583" max="14583" width="11.140625" style="2" bestFit="1" customWidth="1"/>
    <col min="14584" max="14584" width="14.5703125" style="2" bestFit="1" customWidth="1"/>
    <col min="14585" max="14585" width="17.42578125" style="2" bestFit="1" customWidth="1"/>
    <col min="14586" max="14586" width="17.5703125" style="2" bestFit="1" customWidth="1"/>
    <col min="14587" max="14587" width="14.7109375" style="2" bestFit="1" customWidth="1"/>
    <col min="14588" max="14588" width="14.42578125" style="2" bestFit="1" customWidth="1"/>
    <col min="14589" max="14589" width="12.140625" style="2" bestFit="1" customWidth="1"/>
    <col min="14590" max="14590" width="12.42578125" style="2" bestFit="1" customWidth="1"/>
    <col min="14591" max="14592" width="13.85546875" style="2" bestFit="1" customWidth="1"/>
    <col min="14593" max="14593" width="14.85546875" style="2" bestFit="1" customWidth="1"/>
    <col min="14594" max="14594" width="12.140625" style="2" bestFit="1" customWidth="1"/>
    <col min="14595" max="14595" width="12.42578125" style="2" bestFit="1" customWidth="1"/>
    <col min="14596" max="14597" width="13.85546875" style="2" bestFit="1" customWidth="1"/>
    <col min="14598" max="14598" width="14.85546875" style="2" bestFit="1" customWidth="1"/>
    <col min="14599" max="14837" width="9.140625" style="2"/>
    <col min="14838" max="14838" width="15.42578125" style="2" bestFit="1" customWidth="1"/>
    <col min="14839" max="14839" width="11.140625" style="2" bestFit="1" customWidth="1"/>
    <col min="14840" max="14840" width="14.5703125" style="2" bestFit="1" customWidth="1"/>
    <col min="14841" max="14841" width="17.42578125" style="2" bestFit="1" customWidth="1"/>
    <col min="14842" max="14842" width="17.5703125" style="2" bestFit="1" customWidth="1"/>
    <col min="14843" max="14843" width="14.7109375" style="2" bestFit="1" customWidth="1"/>
    <col min="14844" max="14844" width="14.42578125" style="2" bestFit="1" customWidth="1"/>
    <col min="14845" max="14845" width="12.140625" style="2" bestFit="1" customWidth="1"/>
    <col min="14846" max="14846" width="12.42578125" style="2" bestFit="1" customWidth="1"/>
    <col min="14847" max="14848" width="13.85546875" style="2" bestFit="1" customWidth="1"/>
    <col min="14849" max="14849" width="14.85546875" style="2" bestFit="1" customWidth="1"/>
    <col min="14850" max="14850" width="12.140625" style="2" bestFit="1" customWidth="1"/>
    <col min="14851" max="14851" width="12.42578125" style="2" bestFit="1" customWidth="1"/>
    <col min="14852" max="14853" width="13.85546875" style="2" bestFit="1" customWidth="1"/>
    <col min="14854" max="14854" width="14.85546875" style="2" bestFit="1" customWidth="1"/>
    <col min="14855" max="15093" width="9.140625" style="2"/>
    <col min="15094" max="15094" width="15.42578125" style="2" bestFit="1" customWidth="1"/>
    <col min="15095" max="15095" width="11.140625" style="2" bestFit="1" customWidth="1"/>
    <col min="15096" max="15096" width="14.5703125" style="2" bestFit="1" customWidth="1"/>
    <col min="15097" max="15097" width="17.42578125" style="2" bestFit="1" customWidth="1"/>
    <col min="15098" max="15098" width="17.5703125" style="2" bestFit="1" customWidth="1"/>
    <col min="15099" max="15099" width="14.7109375" style="2" bestFit="1" customWidth="1"/>
    <col min="15100" max="15100" width="14.42578125" style="2" bestFit="1" customWidth="1"/>
    <col min="15101" max="15101" width="12.140625" style="2" bestFit="1" customWidth="1"/>
    <col min="15102" max="15102" width="12.42578125" style="2" bestFit="1" customWidth="1"/>
    <col min="15103" max="15104" width="13.85546875" style="2" bestFit="1" customWidth="1"/>
    <col min="15105" max="15105" width="14.85546875" style="2" bestFit="1" customWidth="1"/>
    <col min="15106" max="15106" width="12.140625" style="2" bestFit="1" customWidth="1"/>
    <col min="15107" max="15107" width="12.42578125" style="2" bestFit="1" customWidth="1"/>
    <col min="15108" max="15109" width="13.85546875" style="2" bestFit="1" customWidth="1"/>
    <col min="15110" max="15110" width="14.85546875" style="2" bestFit="1" customWidth="1"/>
    <col min="15111" max="15349" width="9.140625" style="2"/>
    <col min="15350" max="15350" width="15.42578125" style="2" bestFit="1" customWidth="1"/>
    <col min="15351" max="15351" width="11.140625" style="2" bestFit="1" customWidth="1"/>
    <col min="15352" max="15352" width="14.5703125" style="2" bestFit="1" customWidth="1"/>
    <col min="15353" max="15353" width="17.42578125" style="2" bestFit="1" customWidth="1"/>
    <col min="15354" max="15354" width="17.5703125" style="2" bestFit="1" customWidth="1"/>
    <col min="15355" max="15355" width="14.7109375" style="2" bestFit="1" customWidth="1"/>
    <col min="15356" max="15356" width="14.42578125" style="2" bestFit="1" customWidth="1"/>
    <col min="15357" max="15357" width="12.140625" style="2" bestFit="1" customWidth="1"/>
    <col min="15358" max="15358" width="12.42578125" style="2" bestFit="1" customWidth="1"/>
    <col min="15359" max="15360" width="13.85546875" style="2" bestFit="1" customWidth="1"/>
    <col min="15361" max="15361" width="14.85546875" style="2" bestFit="1" customWidth="1"/>
    <col min="15362" max="15362" width="12.140625" style="2" bestFit="1" customWidth="1"/>
    <col min="15363" max="15363" width="12.42578125" style="2" bestFit="1" customWidth="1"/>
    <col min="15364" max="15365" width="13.85546875" style="2" bestFit="1" customWidth="1"/>
    <col min="15366" max="15366" width="14.85546875" style="2" bestFit="1" customWidth="1"/>
    <col min="15367" max="15605" width="9.140625" style="2"/>
    <col min="15606" max="15606" width="15.42578125" style="2" bestFit="1" customWidth="1"/>
    <col min="15607" max="15607" width="11.140625" style="2" bestFit="1" customWidth="1"/>
    <col min="15608" max="15608" width="14.5703125" style="2" bestFit="1" customWidth="1"/>
    <col min="15609" max="15609" width="17.42578125" style="2" bestFit="1" customWidth="1"/>
    <col min="15610" max="15610" width="17.5703125" style="2" bestFit="1" customWidth="1"/>
    <col min="15611" max="15611" width="14.7109375" style="2" bestFit="1" customWidth="1"/>
    <col min="15612" max="15612" width="14.42578125" style="2" bestFit="1" customWidth="1"/>
    <col min="15613" max="15613" width="12.140625" style="2" bestFit="1" customWidth="1"/>
    <col min="15614" max="15614" width="12.42578125" style="2" bestFit="1" customWidth="1"/>
    <col min="15615" max="15616" width="13.85546875" style="2" bestFit="1" customWidth="1"/>
    <col min="15617" max="15617" width="14.85546875" style="2" bestFit="1" customWidth="1"/>
    <col min="15618" max="15618" width="12.140625" style="2" bestFit="1" customWidth="1"/>
    <col min="15619" max="15619" width="12.42578125" style="2" bestFit="1" customWidth="1"/>
    <col min="15620" max="15621" width="13.85546875" style="2" bestFit="1" customWidth="1"/>
    <col min="15622" max="15622" width="14.85546875" style="2" bestFit="1" customWidth="1"/>
    <col min="15623" max="15861" width="9.140625" style="2"/>
    <col min="15862" max="15862" width="15.42578125" style="2" bestFit="1" customWidth="1"/>
    <col min="15863" max="15863" width="11.140625" style="2" bestFit="1" customWidth="1"/>
    <col min="15864" max="15864" width="14.5703125" style="2" bestFit="1" customWidth="1"/>
    <col min="15865" max="15865" width="17.42578125" style="2" bestFit="1" customWidth="1"/>
    <col min="15866" max="15866" width="17.5703125" style="2" bestFit="1" customWidth="1"/>
    <col min="15867" max="15867" width="14.7109375" style="2" bestFit="1" customWidth="1"/>
    <col min="15868" max="15868" width="14.42578125" style="2" bestFit="1" customWidth="1"/>
    <col min="15869" max="15869" width="12.140625" style="2" bestFit="1" customWidth="1"/>
    <col min="15870" max="15870" width="12.42578125" style="2" bestFit="1" customWidth="1"/>
    <col min="15871" max="15872" width="13.85546875" style="2" bestFit="1" customWidth="1"/>
    <col min="15873" max="15873" width="14.85546875" style="2" bestFit="1" customWidth="1"/>
    <col min="15874" max="15874" width="12.140625" style="2" bestFit="1" customWidth="1"/>
    <col min="15875" max="15875" width="12.42578125" style="2" bestFit="1" customWidth="1"/>
    <col min="15876" max="15877" width="13.85546875" style="2" bestFit="1" customWidth="1"/>
    <col min="15878" max="15878" width="14.85546875" style="2" bestFit="1" customWidth="1"/>
    <col min="15879" max="16117" width="9.140625" style="2"/>
    <col min="16118" max="16118" width="15.42578125" style="2" bestFit="1" customWidth="1"/>
    <col min="16119" max="16119" width="11.140625" style="2" bestFit="1" customWidth="1"/>
    <col min="16120" max="16120" width="14.5703125" style="2" bestFit="1" customWidth="1"/>
    <col min="16121" max="16121" width="17.42578125" style="2" bestFit="1" customWidth="1"/>
    <col min="16122" max="16122" width="17.5703125" style="2" bestFit="1" customWidth="1"/>
    <col min="16123" max="16123" width="14.7109375" style="2" bestFit="1" customWidth="1"/>
    <col min="16124" max="16124" width="14.42578125" style="2" bestFit="1" customWidth="1"/>
    <col min="16125" max="16125" width="12.140625" style="2" bestFit="1" customWidth="1"/>
    <col min="16126" max="16126" width="12.42578125" style="2" bestFit="1" customWidth="1"/>
    <col min="16127" max="16128" width="13.85546875" style="2" bestFit="1" customWidth="1"/>
    <col min="16129" max="16129" width="14.85546875" style="2" bestFit="1" customWidth="1"/>
    <col min="16130" max="16130" width="12.140625" style="2" bestFit="1" customWidth="1"/>
    <col min="16131" max="16131" width="12.42578125" style="2" bestFit="1" customWidth="1"/>
    <col min="16132" max="16133" width="13.85546875" style="2" bestFit="1" customWidth="1"/>
    <col min="16134" max="16134" width="14.85546875" style="2" bestFit="1" customWidth="1"/>
    <col min="16135" max="16384" width="9.140625" style="2"/>
  </cols>
  <sheetData>
    <row r="1" spans="1:8">
      <c r="A1" s="46" t="s">
        <v>438</v>
      </c>
      <c r="B1" s="47" t="s">
        <v>439</v>
      </c>
      <c r="C1" s="48" t="s">
        <v>336</v>
      </c>
      <c r="D1" s="48" t="s">
        <v>337</v>
      </c>
      <c r="E1" s="48" t="s">
        <v>338</v>
      </c>
      <c r="F1" s="48" t="s">
        <v>339</v>
      </c>
      <c r="G1" s="48" t="s">
        <v>341</v>
      </c>
      <c r="H1" s="48" t="s">
        <v>340</v>
      </c>
    </row>
    <row r="2" spans="1:8">
      <c r="A2" s="48" t="s">
        <v>5</v>
      </c>
      <c r="B2" s="48"/>
      <c r="C2" s="50">
        <f>IFERROR((st_DL/(k_decay_ow_state*Rad_Spec!V2*st_IFD_ow*st_EF_ow))*Rad_Spec!BF2,".")</f>
        <v>57694.070723586847</v>
      </c>
      <c r="D2" s="50">
        <f>IFERROR((st_DL/(k_decay_ow_state*Rad_Spec!AN2*st_IRA_ow*(1/s_PEFm_pp_state)*st_SLF*st_ET_ow*st_EF_ow))*Rad_Spec!BF2,".")</f>
        <v>98.515993105937582</v>
      </c>
      <c r="E2" s="50">
        <f>IFERROR((st_DL/(k_decay_ow_state*Rad_Spec!AN2*st_IRA_ow*(1/s_PEF)*st_SLF*st_ET_ow*st_EF_ow))*Rad_Spec!BF2,".")</f>
        <v>9103.7211207171422</v>
      </c>
      <c r="F2" s="50">
        <f>IFERROR((st_DL/(k_decay_ow_state*Rad_Spec!AY2*st_GSF_s*st_Fam*st_Foffset*acf!H2*st_ET_ow*(1/24)*st_EF_ow*(1/365)))*Rad_Spec!BF2,".")</f>
        <v>217590.17898502975</v>
      </c>
      <c r="G2" s="50">
        <f t="shared" ref="G2" si="0">(IF(AND(C2&lt;&gt;".",E2&lt;&gt;".",F2&lt;&gt;"."),1/((1/C2)+(1/E2)+(1/F2)),IF(AND(C2&lt;&gt;".",E2&lt;&gt;".",F2="."), 1/((1/C2)+(1/E2)),IF(AND(C2&lt;&gt;".",E2=".",F2&lt;&gt;"."),1/((1/C2)+(1/F2)),IF(AND(C2=".",E2&lt;&gt;".",F2&lt;&gt;"."),1/((1/E2)+(1/F2)),IF(AND(C2&lt;&gt;".",E2=".",F2="."),1/(1/C2),IF(AND(C2=".",E2&lt;&gt;".",F2="."),1/(1/E2),IF(AND(C2=".",E2=".",F2&lt;&gt;"."),1/(1/F2),IF(AND(C2=".",E2=".",F2="."),".")))))))))</f>
        <v>7588.7624190322995</v>
      </c>
      <c r="H2" s="50">
        <f t="shared" ref="H2" si="1">(IF(AND(C2&lt;&gt;".",D2&lt;&gt;".",F2&lt;&gt;"."),1/((1/C2)+(1/D2)+(1/F2)),IF(AND(C2&lt;&gt;".",D2&lt;&gt;".",F2="."), 1/((1/C2)+(1/D2)),IF(AND(C2&lt;&gt;".",D2=".",F2&lt;&gt;"."),1/((1/C2)+(1/F2)),IF(AND(C2=".",D2&lt;&gt;".",F2&lt;&gt;"."),1/((1/D2)+(1/F2)),IF(AND(C2&lt;&gt;".",D2=".",F2="."),1/(1/C2),IF(AND(C2=".",D2&lt;&gt;".",F2="."),1/(1/D2),IF(AND(C2=".",D2=".",F2&lt;&gt;"."),1/(1/F2),IF(AND(C2=".",D2=".",F2="."),".")))))))))</f>
        <v>98.303626038799322</v>
      </c>
    </row>
    <row r="3" spans="1:8">
      <c r="A3" s="51" t="s">
        <v>6</v>
      </c>
      <c r="B3" s="48" t="s">
        <v>7</v>
      </c>
      <c r="C3" s="50">
        <f>IFERROR((st_DL/(k_decay_ow_state*Rad_Spec!V3*st_IFD_ow*st_EF_ow))*Rad_Spec!BF3,".")</f>
        <v>27.008597357150233</v>
      </c>
      <c r="D3" s="50">
        <f>IFERROR((st_DL/(k_decay_ow_state*Rad_Spec!AN3*st_IRA_ow*(1/s_PEFm_pp_state)*st_SLF*st_ET_ow*st_EF_ow))*Rad_Spec!BF3,".")</f>
        <v>1.5414139952718823E-2</v>
      </c>
      <c r="E3" s="50">
        <f>IFERROR((st_DL/(k_decay_ow_state*Rad_Spec!AN3*st_IRA_ow*(1/s_PEF)*st_SLF*st_ET_ow*st_EF_ow))*Rad_Spec!BF3,".")</f>
        <v>1.4243984861864909</v>
      </c>
      <c r="F3" s="50">
        <f>IFERROR((st_DL/(k_decay_ow_state*Rad_Spec!AY3*st_GSF_s*st_Fam*st_Foffset*acf!H3*st_ET_ow*(1/24)*st_EF_ow*(1/365)))*Rad_Spec!BF3,".")</f>
        <v>37592.90887078175</v>
      </c>
      <c r="G3" s="50">
        <f t="shared" ref="G3" si="2">(IF(AND(C3&lt;&gt;".",E3&lt;&gt;".",F3&lt;&gt;"."),1/((1/C3)+(1/E3)+(1/F3)),IF(AND(C3&lt;&gt;".",E3&lt;&gt;".",F3="."), 1/((1/C3)+(1/E3)),IF(AND(C3&lt;&gt;".",E3=".",F3&lt;&gt;"."),1/((1/C3)+(1/F3)),IF(AND(C3=".",E3&lt;&gt;".",F3&lt;&gt;"."),1/((1/E3)+(1/F3)),IF(AND(C3&lt;&gt;".",E3=".",F3="."),1/(1/C3),IF(AND(C3=".",E3&lt;&gt;".",F3="."),1/(1/E3),IF(AND(C3=".",E3=".",F3&lt;&gt;"."),1/(1/F3),IF(AND(C3=".",E3=".",F3="."),".")))))))))</f>
        <v>1.352992164670662</v>
      </c>
      <c r="H3" s="50">
        <f t="shared" ref="H3" si="3">(IF(AND(C3&lt;&gt;".",D3&lt;&gt;".",F3&lt;&gt;"."),1/((1/C3)+(1/D3)+(1/F3)),IF(AND(C3&lt;&gt;".",D3&lt;&gt;".",F3="."), 1/((1/C3)+(1/D3)),IF(AND(C3&lt;&gt;".",D3=".",F3&lt;&gt;"."),1/((1/C3)+(1/F3)),IF(AND(C3=".",D3&lt;&gt;".",F3&lt;&gt;"."),1/((1/D3)+(1/F3)),IF(AND(C3&lt;&gt;".",D3=".",F3="."),1/(1/C3),IF(AND(C3=".",D3&lt;&gt;".",F3="."),1/(1/D3),IF(AND(C3=".",D3=".",F3&lt;&gt;"."),1/(1/F3),IF(AND(C3=".",D3=".",F3="."),".")))))))))</f>
        <v>1.5405341617448233E-2</v>
      </c>
    </row>
    <row r="4" spans="1:8">
      <c r="A4" s="48" t="s">
        <v>8</v>
      </c>
      <c r="B4" s="48"/>
      <c r="C4" s="50" t="str">
        <f>IFERROR((st_DL/(k_decay_ow_state*Rad_Spec!V4*st_IFD_ow*st_EF_ow))*Rad_Spec!BF4,".")</f>
        <v>.</v>
      </c>
      <c r="D4" s="50" t="str">
        <f>IFERROR((st_DL/(k_decay_ow_state*Rad_Spec!AN4*st_IRA_ow*(1/s_PEFm_pp_state)*st_SLF*st_ET_ow*st_EF_ow))*Rad_Spec!BF4,".")</f>
        <v>.</v>
      </c>
      <c r="E4" s="50" t="str">
        <f>IFERROR((st_DL/(k_decay_ow_state*Rad_Spec!AN4*st_IRA_ow*(1/s_PEF)*st_SLF*st_ET_ow*st_EF_ow))*Rad_Spec!BF4,".")</f>
        <v>.</v>
      </c>
      <c r="F4" s="50">
        <f>IFERROR((st_DL/(k_decay_ow_state*Rad_Spec!AY4*st_GSF_s*st_Fam*st_Foffset*acf!H4*st_ET_ow*(1/24)*st_EF_ow*(1/365)))*Rad_Spec!BF4,".")</f>
        <v>1277297.9854928909</v>
      </c>
      <c r="G4" s="50">
        <f t="shared" ref="G4:G67" si="4">(IF(AND(C4&lt;&gt;".",E4&lt;&gt;".",F4&lt;&gt;"."),1/((1/C4)+(1/E4)+(1/F4)),IF(AND(C4&lt;&gt;".",E4&lt;&gt;".",F4="."), 1/((1/C4)+(1/E4)),IF(AND(C4&lt;&gt;".",E4=".",F4&lt;&gt;"."),1/((1/C4)+(1/F4)),IF(AND(C4=".",E4&lt;&gt;".",F4&lt;&gt;"."),1/((1/E4)+(1/F4)),IF(AND(C4&lt;&gt;".",E4=".",F4="."),1/(1/C4),IF(AND(C4=".",E4&lt;&gt;".",F4="."),1/(1/E4),IF(AND(C4=".",E4=".",F4&lt;&gt;"."),1/(1/F4),IF(AND(C4=".",E4=".",F4="."),".")))))))))</f>
        <v>1277297.9854928909</v>
      </c>
      <c r="H4" s="50">
        <f t="shared" ref="H4:H67" si="5">(IF(AND(C4&lt;&gt;".",D4&lt;&gt;".",F4&lt;&gt;"."),1/((1/C4)+(1/D4)+(1/F4)),IF(AND(C4&lt;&gt;".",D4&lt;&gt;".",F4="."), 1/((1/C4)+(1/D4)),IF(AND(C4&lt;&gt;".",D4=".",F4&lt;&gt;"."),1/((1/C4)+(1/F4)),IF(AND(C4=".",D4&lt;&gt;".",F4&lt;&gt;"."),1/((1/D4)+(1/F4)),IF(AND(C4&lt;&gt;".",D4=".",F4="."),1/(1/C4),IF(AND(C4=".",D4&lt;&gt;".",F4="."),1/(1/D4),IF(AND(C4=".",D4=".",F4&lt;&gt;"."),1/(1/F4),IF(AND(C4=".",D4=".",F4="."),".")))))))))</f>
        <v>1277297.9854928909</v>
      </c>
    </row>
    <row r="5" spans="1:8">
      <c r="A5" s="48" t="s">
        <v>9</v>
      </c>
      <c r="B5" s="48"/>
      <c r="C5" s="50">
        <f>IFERROR((st_DL/(k_decay_ow_state*Rad_Spec!V5*st_IFD_ow*st_EF_ow))*Rad_Spec!BF5,".")</f>
        <v>11.809676983024724</v>
      </c>
      <c r="D5" s="50">
        <f>IFERROR((st_DL/(k_decay_ow_state*Rad_Spec!AN5*st_IRA_ow*(1/s_PEFm_pp_state)*st_SLF*st_ET_ow*st_EF_ow))*Rad_Spec!BF5,".")</f>
        <v>4.9071715247334974E-2</v>
      </c>
      <c r="E5" s="50">
        <f>IFERROR((st_DL/(k_decay_ow_state*Rad_Spec!AN5*st_IRA_ow*(1/s_PEF)*st_SLF*st_ET_ow*st_EF_ow))*Rad_Spec!BF5,".")</f>
        <v>4.5346465730350136</v>
      </c>
      <c r="F5" s="50">
        <f>IFERROR((st_DL/(k_decay_ow_state*Rad_Spec!AY5*st_GSF_s*st_Fam*st_Foffset*acf!H5*st_ET_ow*(1/24)*st_EF_ow*(1/365)))*Rad_Spec!BF5,".")</f>
        <v>9.0997313703909821</v>
      </c>
      <c r="G5" s="50">
        <f t="shared" si="4"/>
        <v>2.4090927197857845</v>
      </c>
      <c r="H5" s="50">
        <f t="shared" si="5"/>
        <v>4.8607616159673975E-2</v>
      </c>
    </row>
    <row r="6" spans="1:8">
      <c r="A6" s="52" t="s">
        <v>10</v>
      </c>
      <c r="B6" s="48" t="s">
        <v>11</v>
      </c>
      <c r="C6" s="50">
        <f>IFERROR((st_DL/(k_decay_ow_state*Rad_Spec!V6*st_IFD_ow*st_EF_ow))*Rad_Spec!BF6,".")</f>
        <v>0.20220002329683393</v>
      </c>
      <c r="D6" s="50">
        <f>IFERROR((st_DL/(k_decay_ow_state*Rad_Spec!AN6*st_IRA_ow*(1/s_PEFm_pp_state)*st_SLF*st_ET_ow*st_EF_ow))*Rad_Spec!BF6,".")</f>
        <v>5.7070937304484347E-5</v>
      </c>
      <c r="E6" s="50">
        <f>IFERROR((st_DL/(k_decay_ow_state*Rad_Spec!AN6*st_IRA_ow*(1/s_PEF)*st_SLF*st_ET_ow*st_EF_ow))*Rad_Spec!BF6,".")</f>
        <v>5.2738431693954511E-3</v>
      </c>
      <c r="F6" s="50">
        <f>IFERROR((st_DL/(k_decay_ow_state*Rad_Spec!AY6*st_GSF_s*st_Fam*st_Foffset*acf!H6*st_ET_ow*(1/24)*st_EF_ow*(1/365)))*Rad_Spec!BF6,".")</f>
        <v>896.37408760970072</v>
      </c>
      <c r="G6" s="50">
        <f t="shared" si="4"/>
        <v>5.1397562274642251E-3</v>
      </c>
      <c r="H6" s="50">
        <f t="shared" si="5"/>
        <v>5.7054829951563651E-5</v>
      </c>
    </row>
    <row r="7" spans="1:8">
      <c r="A7" s="48" t="s">
        <v>12</v>
      </c>
      <c r="B7" s="48"/>
      <c r="C7" s="50" t="str">
        <f>IFERROR((st_DL/(k_decay_ow_state*Rad_Spec!V7*st_IFD_ow*st_EF_ow))*Rad_Spec!BF7,".")</f>
        <v>.</v>
      </c>
      <c r="D7" s="50" t="str">
        <f>IFERROR((st_DL/(k_decay_ow_state*Rad_Spec!AN7*st_IRA_ow*(1/s_PEFm_pp_state)*st_SLF*st_ET_ow*st_EF_ow))*Rad_Spec!BF7,".")</f>
        <v>.</v>
      </c>
      <c r="E7" s="50" t="str">
        <f>IFERROR((st_DL/(k_decay_ow_state*Rad_Spec!AN7*st_IRA_ow*(1/s_PEF)*st_SLF*st_ET_ow*st_EF_ow))*Rad_Spec!BF7,".")</f>
        <v>.</v>
      </c>
      <c r="F7" s="50">
        <f>IFERROR((st_DL/(k_decay_ow_state*Rad_Spec!AY7*st_GSF_s*st_Fam*st_Foffset*acf!H7*st_ET_ow*(1/24)*st_EF_ow*(1/365)))*Rad_Spec!BF7,".")</f>
        <v>384617.20852674788</v>
      </c>
      <c r="G7" s="50">
        <f t="shared" si="4"/>
        <v>384617.20852674788</v>
      </c>
      <c r="H7" s="50">
        <f t="shared" si="5"/>
        <v>384617.20852674788</v>
      </c>
    </row>
    <row r="8" spans="1:8">
      <c r="A8" s="48" t="s">
        <v>13</v>
      </c>
      <c r="B8" s="48"/>
      <c r="C8" s="50">
        <f>IFERROR((st_DL/(k_decay_ow_state*Rad_Spec!V8*st_IFD_ow*st_EF_ow))*Rad_Spec!BF8,".")</f>
        <v>18053411.493657771</v>
      </c>
      <c r="D8" s="50">
        <f>IFERROR((st_DL/(k_decay_ow_state*Rad_Spec!AN8*st_IRA_ow*(1/s_PEFm_pp_state)*st_SLF*st_ET_ow*st_EF_ow))*Rad_Spec!BF8,".")</f>
        <v>5205847.5326670045</v>
      </c>
      <c r="E8" s="50">
        <f>IFERROR((st_DL/(k_decay_ow_state*Rad_Spec!AN8*st_IRA_ow*(1/s_PEF)*st_SLF*st_ET_ow*st_EF_ow))*Rad_Spec!BF8,".")</f>
        <v>481064877.28759944</v>
      </c>
      <c r="F8" s="50">
        <f>IFERROR((st_DL/(k_decay_ow_state*Rad_Spec!AY8*st_GSF_s*st_Fam*st_Foffset*acf!H8*st_ET_ow*(1/24)*st_EF_ow*(1/365)))*Rad_Spec!BF8,".")</f>
        <v>427507.71177750983</v>
      </c>
      <c r="G8" s="50">
        <f t="shared" si="4"/>
        <v>417256.21406929387</v>
      </c>
      <c r="H8" s="50">
        <f t="shared" si="5"/>
        <v>386604.61949849321</v>
      </c>
    </row>
    <row r="9" spans="1:8">
      <c r="A9" s="48" t="s">
        <v>14</v>
      </c>
      <c r="B9" s="48"/>
      <c r="C9" s="50" t="str">
        <f>IFERROR((st_DL/(k_decay_ow_state*Rad_Spec!V9*st_IFD_ow*st_EF_ow))*Rad_Spec!BF9,".")</f>
        <v>.</v>
      </c>
      <c r="D9" s="50" t="str">
        <f>IFERROR((st_DL/(k_decay_ow_state*Rad_Spec!AN9*st_IRA_ow*(1/s_PEFm_pp_state)*st_SLF*st_ET_ow*st_EF_ow))*Rad_Spec!BF9,".")</f>
        <v>.</v>
      </c>
      <c r="E9" s="50" t="str">
        <f>IFERROR((st_DL/(k_decay_ow_state*Rad_Spec!AN9*st_IRA_ow*(1/s_PEF)*st_SLF*st_ET_ow*st_EF_ow))*Rad_Spec!BF9,".")</f>
        <v>.</v>
      </c>
      <c r="F9" s="50">
        <f>IFERROR((st_DL/(k_decay_ow_state*Rad_Spec!AY9*st_GSF_s*st_Fam*st_Foffset*acf!H9*st_ET_ow*(1/24)*st_EF_ow*(1/365)))*Rad_Spec!BF9,".")</f>
        <v>381570.24691204244</v>
      </c>
      <c r="G9" s="50">
        <f t="shared" si="4"/>
        <v>381570.24691204244</v>
      </c>
      <c r="H9" s="50">
        <f t="shared" si="5"/>
        <v>381570.24691204244</v>
      </c>
    </row>
    <row r="10" spans="1:8">
      <c r="A10" s="51" t="s">
        <v>15</v>
      </c>
      <c r="B10" s="48" t="s">
        <v>7</v>
      </c>
      <c r="C10" s="50" t="str">
        <f>IFERROR((st_DL/(k_decay_ow_state*Rad_Spec!V10*st_IFD_ow*st_EF_ow))*Rad_Spec!BF10,".")</f>
        <v>.</v>
      </c>
      <c r="D10" s="50" t="str">
        <f>IFERROR((st_DL/(k_decay_ow_state*Rad_Spec!AN10*st_IRA_ow*(1/s_PEFm_pp_state)*st_SLF*st_ET_ow*st_EF_ow))*Rad_Spec!BF10,".")</f>
        <v>.</v>
      </c>
      <c r="E10" s="50" t="str">
        <f>IFERROR((st_DL/(k_decay_ow_state*Rad_Spec!AN10*st_IRA_ow*(1/s_PEF)*st_SLF*st_ET_ow*st_EF_ow))*Rad_Spec!BF10,".")</f>
        <v>.</v>
      </c>
      <c r="F10" s="50">
        <f>IFERROR((st_DL/(k_decay_ow_state*Rad_Spec!AY10*st_GSF_s*st_Fam*st_Foffset*acf!H10*st_ET_ow*(1/24)*st_EF_ow*(1/365)))*Rad_Spec!BF10,".")</f>
        <v>62757122862936.617</v>
      </c>
      <c r="G10" s="50">
        <f t="shared" si="4"/>
        <v>62757122862936.609</v>
      </c>
      <c r="H10" s="50">
        <f t="shared" si="5"/>
        <v>62757122862936.609</v>
      </c>
    </row>
    <row r="11" spans="1:8">
      <c r="A11" s="51" t="s">
        <v>16</v>
      </c>
      <c r="B11" s="53" t="s">
        <v>7</v>
      </c>
      <c r="C11" s="50" t="str">
        <f>IFERROR((st_DL/(k_decay_ow_state*Rad_Spec!V11*st_IFD_ow*st_EF_ow))*Rad_Spec!BF11,".")</f>
        <v>.</v>
      </c>
      <c r="D11" s="50" t="str">
        <f>IFERROR((st_DL/(k_decay_ow_state*Rad_Spec!AN11*st_IRA_ow*(1/s_PEFm_pp_state)*st_SLF*st_ET_ow*st_EF_ow))*Rad_Spec!BF11,".")</f>
        <v>.</v>
      </c>
      <c r="E11" s="50" t="str">
        <f>IFERROR((st_DL/(k_decay_ow_state*Rad_Spec!AN11*st_IRA_ow*(1/s_PEF)*st_SLF*st_ET_ow*st_EF_ow))*Rad_Spec!BF11,".")</f>
        <v>.</v>
      </c>
      <c r="F11" s="50">
        <f>IFERROR((st_DL/(k_decay_ow_state*Rad_Spec!AY11*st_GSF_s*st_Fam*st_Foffset*acf!H11*st_ET_ow*(1/24)*st_EF_ow*(1/365)))*Rad_Spec!BF11,".")</f>
        <v>2492811284994.8091</v>
      </c>
      <c r="G11" s="50">
        <f t="shared" si="4"/>
        <v>2492811284994.8091</v>
      </c>
      <c r="H11" s="50">
        <f t="shared" si="5"/>
        <v>2492811284994.8091</v>
      </c>
    </row>
    <row r="12" spans="1:8">
      <c r="A12" s="48" t="s">
        <v>17</v>
      </c>
      <c r="B12" s="48"/>
      <c r="C12" s="50">
        <f>IFERROR((st_DL/(k_decay_ow_state*Rad_Spec!V12*st_IFD_ow*st_EF_ow))*Rad_Spec!BF12,".")</f>
        <v>31247962.772605915</v>
      </c>
      <c r="D12" s="50">
        <f>IFERROR((st_DL/(k_decay_ow_state*Rad_Spec!AN12*st_IRA_ow*(1/s_PEFm_pp_state)*st_SLF*st_ET_ow*st_EF_ow))*Rad_Spec!BF12,".")</f>
        <v>7836721.62074045</v>
      </c>
      <c r="E12" s="50">
        <f>IFERROR((st_DL/(k_decay_ow_state*Rad_Spec!AN12*st_IRA_ow*(1/s_PEF)*st_SLF*st_ET_ow*st_EF_ow))*Rad_Spec!BF12,".")</f>
        <v>724180164.93218124</v>
      </c>
      <c r="F12" s="50">
        <f>IFERROR((st_DL/(k_decay_ow_state*Rad_Spec!AY12*st_GSF_s*st_Fam*st_Foffset*acf!H12*st_ET_ow*(1/24)*st_EF_ow*(1/365)))*Rad_Spec!BF12,".")</f>
        <v>489896.53168296895</v>
      </c>
      <c r="G12" s="50">
        <f t="shared" si="4"/>
        <v>482013.58729517611</v>
      </c>
      <c r="H12" s="50">
        <f t="shared" si="5"/>
        <v>454369.1135273205</v>
      </c>
    </row>
    <row r="13" spans="1:8">
      <c r="A13" s="48" t="s">
        <v>18</v>
      </c>
      <c r="B13" s="48"/>
      <c r="C13" s="50">
        <f>IFERROR((st_DL/(k_decay_ow_state*Rad_Spec!V13*st_IFD_ow*st_EF_ow))*Rad_Spec!BF13,".")</f>
        <v>591041.68326153851</v>
      </c>
      <c r="D13" s="50">
        <f>IFERROR((st_DL/(k_decay_ow_state*Rad_Spec!AN13*st_IRA_ow*(1/s_PEFm_pp_state)*st_SLF*st_ET_ow*st_EF_ow))*Rad_Spec!BF13,".")</f>
        <v>153204.96154952835</v>
      </c>
      <c r="E13" s="50">
        <f>IFERROR((st_DL/(k_decay_ow_state*Rad_Spec!AN13*st_IRA_ow*(1/s_PEF)*st_SLF*st_ET_ow*st_EF_ow))*Rad_Spec!BF13,".")</f>
        <v>14157449.976241859</v>
      </c>
      <c r="F13" s="50">
        <f>IFERROR((st_DL/(k_decay_ow_state*Rad_Spec!AY13*st_GSF_s*st_Fam*st_Foffset*acf!H13*st_ET_ow*(1/24)*st_EF_ow*(1/365)))*Rad_Spec!BF13,".")</f>
        <v>144300.60623647665</v>
      </c>
      <c r="G13" s="50">
        <f t="shared" si="4"/>
        <v>115041.17256939804</v>
      </c>
      <c r="H13" s="50">
        <f t="shared" si="5"/>
        <v>66010.480184662752</v>
      </c>
    </row>
    <row r="14" spans="1:8">
      <c r="A14" s="51" t="s">
        <v>19</v>
      </c>
      <c r="B14" s="48" t="s">
        <v>7</v>
      </c>
      <c r="C14" s="50" t="str">
        <f>IFERROR((st_DL/(k_decay_ow_state*Rad_Spec!V14*st_IFD_ow*st_EF_ow))*Rad_Spec!BF14,".")</f>
        <v>.</v>
      </c>
      <c r="D14" s="50" t="str">
        <f>IFERROR((st_DL/(k_decay_ow_state*Rad_Spec!AN14*st_IRA_ow*(1/s_PEFm_pp_state)*st_SLF*st_ET_ow*st_EF_ow))*Rad_Spec!BF14,".")</f>
        <v>.</v>
      </c>
      <c r="E14" s="50" t="str">
        <f>IFERROR((st_DL/(k_decay_ow_state*Rad_Spec!AN14*st_IRA_ow*(1/s_PEF)*st_SLF*st_ET_ow*st_EF_ow))*Rad_Spec!BF14,".")</f>
        <v>.</v>
      </c>
      <c r="F14" s="50">
        <f>IFERROR((st_DL/(k_decay_ow_state*Rad_Spec!AY14*st_GSF_s*st_Fam*st_Foffset*acf!H14*st_ET_ow*(1/24)*st_EF_ow*(1/365)))*Rad_Spec!BF14,".")</f>
        <v>5371721.8846283536</v>
      </c>
      <c r="G14" s="50">
        <f t="shared" si="4"/>
        <v>5371721.8846283536</v>
      </c>
      <c r="H14" s="50">
        <f t="shared" si="5"/>
        <v>5371721.8846283536</v>
      </c>
    </row>
    <row r="15" spans="1:8">
      <c r="A15" s="48" t="s">
        <v>20</v>
      </c>
      <c r="B15" s="48"/>
      <c r="C15" s="50">
        <f>IFERROR((st_DL/(k_decay_ow_state*Rad_Spec!V15*st_IFD_ow*st_EF_ow))*Rad_Spec!BF15,".")</f>
        <v>36.154177380272763</v>
      </c>
      <c r="D15" s="50">
        <f>IFERROR((st_DL/(k_decay_ow_state*Rad_Spec!AN15*st_IRA_ow*(1/s_PEFm_pp_state)*st_SLF*st_ET_ow*st_EF_ow))*Rad_Spec!BF15,".")</f>
        <v>0.15284628740012984</v>
      </c>
      <c r="E15" s="50">
        <f>IFERROR((st_DL/(k_decay_ow_state*Rad_Spec!AN15*st_IRA_ow*(1/s_PEF)*st_SLF*st_ET_ow*st_EF_ow))*Rad_Spec!BF15,".")</f>
        <v>14.12430541436526</v>
      </c>
      <c r="F15" s="50">
        <f>IFERROR((st_DL/(k_decay_ow_state*Rad_Spec!AY15*st_GSF_s*st_Fam*st_Foffset*acf!H15*st_ET_ow*(1/24)*st_EF_ow*(1/365)))*Rad_Spec!BF15,".")</f>
        <v>6217.1663779123201</v>
      </c>
      <c r="G15" s="50">
        <f t="shared" si="4"/>
        <v>10.139919969567273</v>
      </c>
      <c r="H15" s="50">
        <f t="shared" si="5"/>
        <v>0.15219910498170877</v>
      </c>
    </row>
    <row r="16" spans="1:8">
      <c r="A16" s="48" t="s">
        <v>21</v>
      </c>
      <c r="B16" s="48"/>
      <c r="C16" s="50">
        <f>IFERROR((st_DL/(k_decay_ow_state*Rad_Spec!V16*st_IFD_ow*st_EF_ow))*Rad_Spec!BF16,".")</f>
        <v>7351696.7125242911</v>
      </c>
      <c r="D16" s="50">
        <f>IFERROR((st_DL/(k_decay_ow_state*Rad_Spec!AN16*st_IRA_ow*(1/s_PEFm_pp_state)*st_SLF*st_ET_ow*st_EF_ow))*Rad_Spec!BF16,".")</f>
        <v>1275142.0489929223</v>
      </c>
      <c r="E16" s="50">
        <f>IFERROR((st_DL/(k_decay_ow_state*Rad_Spec!AN16*st_IRA_ow*(1/s_PEF)*st_SLF*st_ET_ow*st_EF_ow))*Rad_Spec!BF16,".")</f>
        <v>117834041.33020665</v>
      </c>
      <c r="F16" s="50">
        <f>IFERROR((st_DL/(k_decay_ow_state*Rad_Spec!AY16*st_GSF_s*st_Fam*st_Foffset*acf!H16*st_ET_ow*(1/24)*st_EF_ow*(1/365)))*Rad_Spec!BF16,".")</f>
        <v>94327.087673359812</v>
      </c>
      <c r="G16" s="50">
        <f t="shared" si="4"/>
        <v>93058.590813267801</v>
      </c>
      <c r="H16" s="50">
        <f t="shared" si="5"/>
        <v>86793.064046484011</v>
      </c>
    </row>
    <row r="17" spans="1:8">
      <c r="A17" s="51" t="s">
        <v>22</v>
      </c>
      <c r="B17" s="53" t="s">
        <v>7</v>
      </c>
      <c r="C17" s="50">
        <f>IFERROR((st_DL/(k_decay_ow_state*Rad_Spec!V17*st_IFD_ow*st_EF_ow))*Rad_Spec!BF17,".")</f>
        <v>1587.524128830252</v>
      </c>
      <c r="D17" s="50">
        <f>IFERROR((st_DL/(k_decay_ow_state*Rad_Spec!AN17*st_IRA_ow*(1/s_PEFm_pp_state)*st_SLF*st_ET_ow*st_EF_ow))*Rad_Spec!BF17,".")</f>
        <v>1.9333541663523441</v>
      </c>
      <c r="E17" s="50">
        <f>IFERROR((st_DL/(k_decay_ow_state*Rad_Spec!AN17*st_IRA_ow*(1/s_PEF)*st_SLF*st_ET_ow*st_EF_ow))*Rad_Spec!BF17,".")</f>
        <v>178.65847567634702</v>
      </c>
      <c r="F17" s="50">
        <f>IFERROR((st_DL/(k_decay_ow_state*Rad_Spec!AY17*st_GSF_s*st_Fam*st_Foffset*acf!H17*st_ET_ow*(1/24)*st_EF_ow*(1/365)))*Rad_Spec!BF17,".")</f>
        <v>30407.788765059417</v>
      </c>
      <c r="G17" s="50">
        <f t="shared" si="4"/>
        <v>159.7426346916796</v>
      </c>
      <c r="H17" s="50">
        <f t="shared" si="5"/>
        <v>1.93087989193036</v>
      </c>
    </row>
    <row r="18" spans="1:8">
      <c r="A18" s="51" t="s">
        <v>23</v>
      </c>
      <c r="B18" s="48" t="s">
        <v>7</v>
      </c>
      <c r="C18" s="50">
        <f>IFERROR((st_DL/(k_decay_ow_state*Rad_Spec!V18*st_IFD_ow*st_EF_ow))*Rad_Spec!BF18,".")</f>
        <v>1663094.9498099082</v>
      </c>
      <c r="D18" s="50">
        <f>IFERROR((st_DL/(k_decay_ow_state*Rad_Spec!AN18*st_IRA_ow*(1/s_PEFm_pp_state)*st_SLF*st_ET_ow*st_EF_ow))*Rad_Spec!BF18,".")</f>
        <v>1259.0023069110948</v>
      </c>
      <c r="E18" s="50">
        <f>IFERROR((st_DL/(k_decay_ow_state*Rad_Spec!AN18*st_IRA_ow*(1/s_PEF)*st_SLF*st_ET_ow*st_EF_ow))*Rad_Spec!BF18,".")</f>
        <v>116342.59099568827</v>
      </c>
      <c r="F18" s="50">
        <f>IFERROR((st_DL/(k_decay_ow_state*Rad_Spec!AY18*st_GSF_s*st_Fam*st_Foffset*acf!H18*st_ET_ow*(1/24)*st_EF_ow*(1/365)))*Rad_Spec!BF18,".")</f>
        <v>1057283.6255994879</v>
      </c>
      <c r="G18" s="50">
        <f t="shared" si="4"/>
        <v>98595.865558949983</v>
      </c>
      <c r="H18" s="50">
        <f t="shared" si="5"/>
        <v>1256.5547728473653</v>
      </c>
    </row>
    <row r="19" spans="1:8">
      <c r="A19" s="51" t="s">
        <v>24</v>
      </c>
      <c r="B19" s="53" t="s">
        <v>7</v>
      </c>
      <c r="C19" s="50">
        <f>IFERROR((st_DL/(k_decay_ow_state*Rad_Spec!V19*st_IFD_ow*st_EF_ow))*Rad_Spec!BF19,".")</f>
        <v>6735668.8598542092</v>
      </c>
      <c r="D19" s="50">
        <f>IFERROR((st_DL/(k_decay_ow_state*Rad_Spec!AN19*st_IRA_ow*(1/s_PEFm_pp_state)*st_SLF*st_ET_ow*st_EF_ow))*Rad_Spec!BF19,".")</f>
        <v>10351.231784403277</v>
      </c>
      <c r="E19" s="50">
        <f>IFERROR((st_DL/(k_decay_ow_state*Rad_Spec!AN19*st_IRA_ow*(1/s_PEF)*st_SLF*st_ET_ow*st_EF_ow))*Rad_Spec!BF19,".")</f>
        <v>956542.42981418164</v>
      </c>
      <c r="F19" s="50">
        <f>IFERROR((st_DL/(k_decay_ow_state*Rad_Spec!AY19*st_GSF_s*st_Fam*st_Foffset*acf!H19*st_ET_ow*(1/24)*st_EF_ow*(1/365)))*Rad_Spec!BF19,".")</f>
        <v>286547.09901517478</v>
      </c>
      <c r="G19" s="50">
        <f t="shared" si="4"/>
        <v>213505.36856861264</v>
      </c>
      <c r="H19" s="50">
        <f t="shared" si="5"/>
        <v>9975.5448460407861</v>
      </c>
    </row>
    <row r="20" spans="1:8">
      <c r="A20" s="48" t="s">
        <v>25</v>
      </c>
      <c r="B20" s="48"/>
      <c r="C20" s="50">
        <f>IFERROR((st_DL/(k_decay_ow_state*Rad_Spec!V20*st_IFD_ow*st_EF_ow))*Rad_Spec!BF20,".")</f>
        <v>3644.8849334508568</v>
      </c>
      <c r="D20" s="50">
        <f>IFERROR((st_DL/(k_decay_ow_state*Rad_Spec!AN20*st_IRA_ow*(1/s_PEFm_pp_state)*st_SLF*st_ET_ow*st_EF_ow))*Rad_Spec!BF20,".")</f>
        <v>115.50036303749431</v>
      </c>
      <c r="E20" s="50">
        <f>IFERROR((st_DL/(k_decay_ow_state*Rad_Spec!AN20*st_IRA_ow*(1/s_PEF)*st_SLF*st_ET_ow*st_EF_ow))*Rad_Spec!BF20,".")</f>
        <v>10673.222299086397</v>
      </c>
      <c r="F20" s="50">
        <f>IFERROR((st_DL/(k_decay_ow_state*Rad_Spec!AY20*st_GSF_s*st_Fam*st_Foffset*acf!H20*st_ET_ow*(1/24)*st_EF_ow*(1/365)))*Rad_Spec!BF20,".")</f>
        <v>5042.4093976227323</v>
      </c>
      <c r="G20" s="50">
        <f t="shared" si="4"/>
        <v>1765.6383703367057</v>
      </c>
      <c r="H20" s="50">
        <f t="shared" si="5"/>
        <v>109.52115095169135</v>
      </c>
    </row>
    <row r="21" spans="1:8">
      <c r="A21" s="48" t="s">
        <v>26</v>
      </c>
      <c r="B21" s="48"/>
      <c r="C21" s="50">
        <f>IFERROR((st_DL/(k_decay_ow_state*Rad_Spec!V21*st_IFD_ow*st_EF_ow))*Rad_Spec!BF21,".")</f>
        <v>44855.18598199806</v>
      </c>
      <c r="D21" s="50">
        <f>IFERROR((st_DL/(k_decay_ow_state*Rad_Spec!AN21*st_IRA_ow*(1/s_PEFm_pp_state)*st_SLF*st_ET_ow*st_EF_ow))*Rad_Spec!BF21,".")</f>
        <v>5564.6824047967821</v>
      </c>
      <c r="E21" s="50">
        <f>IFERROR((st_DL/(k_decay_ow_state*Rad_Spec!AN21*st_IRA_ow*(1/s_PEF)*st_SLF*st_ET_ow*st_EF_ow))*Rad_Spec!BF21,".")</f>
        <v>514224.29132045433</v>
      </c>
      <c r="F21" s="50">
        <f>IFERROR((st_DL/(k_decay_ow_state*Rad_Spec!AY21*st_GSF_s*st_Fam*st_Foffset*acf!H21*st_ET_ow*(1/24)*st_EF_ow*(1/365)))*Rad_Spec!BF21,".")</f>
        <v>7497.1361429637436</v>
      </c>
      <c r="G21" s="50">
        <f t="shared" si="4"/>
        <v>6344.2554656155944</v>
      </c>
      <c r="H21" s="50">
        <f t="shared" si="5"/>
        <v>2981.6656744233978</v>
      </c>
    </row>
    <row r="22" spans="1:8">
      <c r="A22" s="48" t="s">
        <v>27</v>
      </c>
      <c r="B22" s="48"/>
      <c r="C22" s="50">
        <f>IFERROR((st_DL/(k_decay_ow_state*Rad_Spec!V22*st_IFD_ow*st_EF_ow))*Rad_Spec!BF22,".")</f>
        <v>70.9436459316438</v>
      </c>
      <c r="D22" s="50">
        <f>IFERROR((st_DL/(k_decay_ow_state*Rad_Spec!AN22*st_IRA_ow*(1/s_PEFm_pp_state)*st_SLF*st_ET_ow*st_EF_ow))*Rad_Spec!BF22,".")</f>
        <v>0.90967689565886656</v>
      </c>
      <c r="E22" s="50">
        <f>IFERROR((st_DL/(k_decay_ow_state*Rad_Spec!AN22*st_IRA_ow*(1/s_PEF)*st_SLF*st_ET_ow*st_EF_ow))*Rad_Spec!BF22,".")</f>
        <v>84.061932554775268</v>
      </c>
      <c r="F22" s="50">
        <f>IFERROR((st_DL/(k_decay_ow_state*Rad_Spec!AY22*st_GSF_s*st_Fam*st_Foffset*acf!H22*st_ET_ow*(1/24)*st_EF_ow*(1/365)))*Rad_Spec!BF22,".")</f>
        <v>1670964.6534288262</v>
      </c>
      <c r="G22" s="50">
        <f t="shared" si="4"/>
        <v>38.472955154562662</v>
      </c>
      <c r="H22" s="50">
        <f t="shared" si="5"/>
        <v>0.89815972831642654</v>
      </c>
    </row>
    <row r="23" spans="1:8">
      <c r="A23" s="48" t="s">
        <v>28</v>
      </c>
      <c r="B23" s="48"/>
      <c r="C23" s="50">
        <f>IFERROR((st_DL/(k_decay_ow_state*Rad_Spec!V23*st_IFD_ow*st_EF_ow))*Rad_Spec!BF23,".")</f>
        <v>114.5955576009261</v>
      </c>
      <c r="D23" s="50">
        <f>IFERROR((st_DL/(k_decay_ow_state*Rad_Spec!AN23*st_IRA_ow*(1/s_PEFm_pp_state)*st_SLF*st_ET_ow*st_EF_ow))*Rad_Spec!BF23,".")</f>
        <v>2.7638455215618745</v>
      </c>
      <c r="E23" s="50">
        <f>IFERROR((st_DL/(k_decay_ow_state*Rad_Spec!AN23*st_IRA_ow*(1/s_PEF)*st_SLF*st_ET_ow*st_EF_ow))*Rad_Spec!BF23,".")</f>
        <v>255.40298641648522</v>
      </c>
      <c r="F23" s="50">
        <f>IFERROR((st_DL/(k_decay_ow_state*Rad_Spec!AY23*st_GSF_s*st_Fam*st_Foffset*acf!H23*st_ET_ow*(1/24)*st_EF_ow*(1/365)))*Rad_Spec!BF23,".")</f>
        <v>1003811.8620358078</v>
      </c>
      <c r="G23" s="50">
        <f t="shared" si="4"/>
        <v>79.096909686318838</v>
      </c>
      <c r="H23" s="50">
        <f t="shared" si="5"/>
        <v>2.6987489602498989</v>
      </c>
    </row>
    <row r="24" spans="1:8">
      <c r="A24" s="48" t="s">
        <v>29</v>
      </c>
      <c r="B24" s="48"/>
      <c r="C24" s="50">
        <f>IFERROR((st_DL/(k_decay_ow_state*Rad_Spec!V24*st_IFD_ow*st_EF_ow))*Rad_Spec!BF24,".")</f>
        <v>6394674.9962060293</v>
      </c>
      <c r="D24" s="50">
        <f>IFERROR((st_DL/(k_decay_ow_state*Rad_Spec!AN24*st_IRA_ow*(1/s_PEFm_pp_state)*st_SLF*st_ET_ow*st_EF_ow))*Rad_Spec!BF24,".")</f>
        <v>1283705.6565291551</v>
      </c>
      <c r="E24" s="50">
        <f>IFERROR((st_DL/(k_decay_ow_state*Rad_Spec!AN24*st_IRA_ow*(1/s_PEF)*st_SLF*st_ET_ow*st_EF_ow))*Rad_Spec!BF24,".")</f>
        <v>118625391.97632255</v>
      </c>
      <c r="F24" s="50">
        <f>IFERROR((st_DL/(k_decay_ow_state*Rad_Spec!AY24*st_GSF_s*st_Fam*st_Foffset*acf!H24*st_ET_ow*(1/24)*st_EF_ow*(1/365)))*Rad_Spec!BF24,".")</f>
        <v>120601.43811884504</v>
      </c>
      <c r="G24" s="50">
        <f t="shared" si="4"/>
        <v>118251.04204447757</v>
      </c>
      <c r="H24" s="50">
        <f t="shared" si="5"/>
        <v>108375.825975628</v>
      </c>
    </row>
    <row r="25" spans="1:8">
      <c r="A25" s="48" t="s">
        <v>30</v>
      </c>
      <c r="B25" s="48"/>
      <c r="C25" s="50">
        <f>IFERROR((st_DL/(k_decay_ow_state*Rad_Spec!V25*st_IFD_ow*st_EF_ow))*Rad_Spec!BF25,".")</f>
        <v>9194472.4332533479</v>
      </c>
      <c r="D25" s="50">
        <f>IFERROR((st_DL/(k_decay_ow_state*Rad_Spec!AN25*st_IRA_ow*(1/s_PEFm_pp_state)*st_SLF*st_ET_ow*st_EF_ow))*Rad_Spec!BF25,".")</f>
        <v>2083824.3750025309</v>
      </c>
      <c r="E25" s="50">
        <f>IFERROR((st_DL/(k_decay_ow_state*Rad_Spec!AN25*st_IRA_ow*(1/s_PEF)*st_SLF*st_ET_ow*st_EF_ow))*Rad_Spec!BF25,".")</f>
        <v>192563211.0735164</v>
      </c>
      <c r="F25" s="50">
        <f>IFERROR((st_DL/(k_decay_ow_state*Rad_Spec!AY25*st_GSF_s*st_Fam*st_Foffset*acf!H25*st_ET_ow*(1/24)*st_EF_ow*(1/365)))*Rad_Spec!BF25,".")</f>
        <v>723701.99294229597</v>
      </c>
      <c r="G25" s="50">
        <f t="shared" si="4"/>
        <v>668566.14031665854</v>
      </c>
      <c r="H25" s="50">
        <f t="shared" si="5"/>
        <v>507502.89297671564</v>
      </c>
    </row>
    <row r="26" spans="1:8">
      <c r="A26" s="48" t="s">
        <v>31</v>
      </c>
      <c r="B26" s="48"/>
      <c r="C26" s="50">
        <f>IFERROR((st_DL/(k_decay_ow_state*Rad_Spec!V26*st_IFD_ow*st_EF_ow))*Rad_Spec!BF26,".")</f>
        <v>0.26283995567719926</v>
      </c>
      <c r="D26" s="50">
        <f>IFERROR((st_DL/(k_decay_ow_state*Rad_Spec!AN26*st_IRA_ow*(1/s_PEFm_pp_state)*st_SLF*st_ET_ow*st_EF_ow))*Rad_Spec!BF26,".")</f>
        <v>3.6818433505649359E-4</v>
      </c>
      <c r="E26" s="50">
        <f>IFERROR((st_DL/(k_decay_ow_state*Rad_Spec!AN26*st_IRA_ow*(1/s_PEF)*st_SLF*st_ET_ow*st_EF_ow))*Rad_Spec!BF26,".")</f>
        <v>3.4023384444459112E-2</v>
      </c>
      <c r="F26" s="50">
        <f>IFERROR((st_DL/(k_decay_ow_state*Rad_Spec!AY26*st_GSF_s*st_Fam*st_Foffset*acf!H26*st_ET_ow*(1/24)*st_EF_ow*(1/365)))*Rad_Spec!BF26,".")</f>
        <v>2131.1001861315435</v>
      </c>
      <c r="G26" s="50">
        <f t="shared" si="4"/>
        <v>3.0123552637645736E-2</v>
      </c>
      <c r="H26" s="50">
        <f t="shared" si="5"/>
        <v>3.6766924308218816E-4</v>
      </c>
    </row>
    <row r="27" spans="1:8">
      <c r="A27" s="48" t="s">
        <v>32</v>
      </c>
      <c r="B27" s="48"/>
      <c r="C27" s="50">
        <f>IFERROR((st_DL/(k_decay_ow_state*Rad_Spec!V27*st_IFD_ow*st_EF_ow))*Rad_Spec!BF27,".")</f>
        <v>4510955.1547004441</v>
      </c>
      <c r="D27" s="50">
        <f>IFERROR((st_DL/(k_decay_ow_state*Rad_Spec!AN27*st_IRA_ow*(1/s_PEFm_pp_state)*st_SLF*st_ET_ow*st_EF_ow))*Rad_Spec!BF27,".")</f>
        <v>1157742.0389822312</v>
      </c>
      <c r="E27" s="50">
        <f>IFERROR((st_DL/(k_decay_ow_state*Rad_Spec!AN27*st_IRA_ow*(1/s_PEF)*st_SLF*st_ET_ow*st_EF_ow))*Rad_Spec!BF27,".")</f>
        <v>106985275.38864586</v>
      </c>
      <c r="F27" s="50">
        <f>IFERROR((st_DL/(k_decay_ow_state*Rad_Spec!AY27*st_GSF_s*st_Fam*st_Foffset*acf!H27*st_ET_ow*(1/24)*st_EF_ow*(1/365)))*Rad_Spec!BF27,".")</f>
        <v>134272.11339190835</v>
      </c>
      <c r="G27" s="50">
        <f t="shared" si="4"/>
        <v>130232.20168309634</v>
      </c>
      <c r="H27" s="50">
        <f t="shared" si="5"/>
        <v>117192.13775259392</v>
      </c>
    </row>
    <row r="28" spans="1:8">
      <c r="A28" s="48" t="s">
        <v>33</v>
      </c>
      <c r="B28" s="48"/>
      <c r="C28" s="50">
        <f>IFERROR((st_DL/(k_decay_ow_state*Rad_Spec!V28*st_IFD_ow*st_EF_ow))*Rad_Spec!BF28,".")</f>
        <v>7.7768817752989832E-3</v>
      </c>
      <c r="D28" s="50">
        <f>IFERROR((st_DL/(k_decay_ow_state*Rad_Spec!AN28*st_IRA_ow*(1/s_PEFm_pp_state)*st_SLF*st_ET_ow*st_EF_ow))*Rad_Spec!BF28,".")</f>
        <v>2.2288471624326034E-6</v>
      </c>
      <c r="E28" s="50">
        <f>IFERROR((st_DL/(k_decay_ow_state*Rad_Spec!AN28*st_IRA_ow*(1/s_PEF)*st_SLF*st_ET_ow*st_EF_ow))*Rad_Spec!BF28,".")</f>
        <v>2.0596455811665808E-4</v>
      </c>
      <c r="F28" s="50">
        <f>IFERROR((st_DL/(k_decay_ow_state*Rad_Spec!AY28*st_GSF_s*st_Fam*st_Foffset*acf!H28*st_ET_ow*(1/24)*st_EF_ow*(1/365)))*Rad_Spec!BF28,".")</f>
        <v>1.7601454541850923</v>
      </c>
      <c r="G28" s="50">
        <f t="shared" si="4"/>
        <v>2.0062761789092391E-4</v>
      </c>
      <c r="H28" s="50">
        <f t="shared" si="5"/>
        <v>2.2282057391723554E-6</v>
      </c>
    </row>
    <row r="29" spans="1:8">
      <c r="A29" s="48" t="s">
        <v>34</v>
      </c>
      <c r="B29" s="48"/>
      <c r="C29" s="50">
        <f>IFERROR((st_DL/(k_decay_ow_state*Rad_Spec!V29*st_IFD_ow*st_EF_ow))*Rad_Spec!BF29,".")</f>
        <v>12.860919925548812</v>
      </c>
      <c r="D29" s="50">
        <f>IFERROR((st_DL/(k_decay_ow_state*Rad_Spec!AN29*st_IRA_ow*(1/s_PEFm_pp_state)*st_SLF*st_ET_ow*st_EF_ow))*Rad_Spec!BF29,".")</f>
        <v>0.18090761341176886</v>
      </c>
      <c r="E29" s="50">
        <f>IFERROR((st_DL/(k_decay_ow_state*Rad_Spec!AN29*st_IRA_ow*(1/s_PEF)*st_SLF*st_ET_ow*st_EF_ow))*Rad_Spec!BF29,".")</f>
        <v>16.717412160117494</v>
      </c>
      <c r="F29" s="50">
        <f>IFERROR((st_DL/(k_decay_ow_state*Rad_Spec!AY29*st_GSF_s*st_Fam*st_Foffset*acf!H29*st_ET_ow*(1/24)*st_EF_ow*(1/365)))*Rad_Spec!BF29,".")</f>
        <v>10.33339606398871</v>
      </c>
      <c r="G29" s="50">
        <f t="shared" si="4"/>
        <v>4.2671871519333244</v>
      </c>
      <c r="H29" s="50">
        <f t="shared" si="5"/>
        <v>0.17537054418062212</v>
      </c>
    </row>
    <row r="30" spans="1:8">
      <c r="A30" s="48" t="s">
        <v>35</v>
      </c>
      <c r="B30" s="48"/>
      <c r="C30" s="50">
        <f>IFERROR((st_DL/(k_decay_ow_state*Rad_Spec!V30*st_IFD_ow*st_EF_ow))*Rad_Spec!BF30,".")</f>
        <v>58909.53493357027</v>
      </c>
      <c r="D30" s="50">
        <f>IFERROR((st_DL/(k_decay_ow_state*Rad_Spec!AN30*st_IRA_ow*(1/s_PEFm_pp_state)*st_SLF*st_ET_ow*st_EF_ow))*Rad_Spec!BF30,".")</f>
        <v>6482.1367765865089</v>
      </c>
      <c r="E30" s="50">
        <f>IFERROR((st_DL/(k_decay_ow_state*Rad_Spec!AN30*st_IRA_ow*(1/s_PEF)*st_SLF*st_ET_ow*st_EF_ow))*Rad_Spec!BF30,".")</f>
        <v>599004.9292497189</v>
      </c>
      <c r="F30" s="50">
        <f>IFERROR((st_DL/(k_decay_ow_state*Rad_Spec!AY30*st_GSF_s*st_Fam*st_Foffset*acf!H30*st_ET_ow*(1/24)*st_EF_ow*(1/365)))*Rad_Spec!BF30,".")</f>
        <v>14830.353009604934</v>
      </c>
      <c r="G30" s="50">
        <f t="shared" si="4"/>
        <v>11617.924435786568</v>
      </c>
      <c r="H30" s="50">
        <f t="shared" si="5"/>
        <v>4189.805283022999</v>
      </c>
    </row>
    <row r="31" spans="1:8">
      <c r="A31" s="52" t="s">
        <v>36</v>
      </c>
      <c r="B31" s="48" t="s">
        <v>11</v>
      </c>
      <c r="C31" s="50">
        <f>IFERROR((st_DL/(k_decay_ow_state*Rad_Spec!V31*st_IFD_ow*st_EF_ow))*Rad_Spec!BF31,".")</f>
        <v>3.0655125240807357</v>
      </c>
      <c r="D31" s="50">
        <f>IFERROR((st_DL/(k_decay_ow_state*Rad_Spec!AN31*st_IRA_ow*(1/s_PEFm_pp_state)*st_SLF*st_ET_ow*st_EF_ow))*Rad_Spec!BF31,".")</f>
        <v>0.13569960767706762</v>
      </c>
      <c r="E31" s="50">
        <f>IFERROR((st_DL/(k_decay_ow_state*Rad_Spec!AN31*st_IRA_ow*(1/s_PEF)*st_SLF*st_ET_ow*st_EF_ow))*Rad_Spec!BF31,".")</f>
        <v>12.53980542178887</v>
      </c>
      <c r="F31" s="50">
        <f>IFERROR((st_DL/(k_decay_ow_state*Rad_Spec!AY31*st_GSF_s*st_Fam*st_Foffset*acf!H31*st_ET_ow*(1/24)*st_EF_ow*(1/365)))*Rad_Spec!BF31,".")</f>
        <v>6871.9004520975341</v>
      </c>
      <c r="G31" s="50">
        <f t="shared" si="4"/>
        <v>2.4624397905467057</v>
      </c>
      <c r="H31" s="50">
        <f t="shared" si="5"/>
        <v>0.12994483450213079</v>
      </c>
    </row>
    <row r="32" spans="1:8">
      <c r="A32" s="48" t="s">
        <v>37</v>
      </c>
      <c r="B32" s="48"/>
      <c r="C32" s="50">
        <f>IFERROR((st_DL/(k_decay_ow_state*Rad_Spec!V32*st_IFD_ow*st_EF_ow))*Rad_Spec!BF32,".")</f>
        <v>8809973.2720920984</v>
      </c>
      <c r="D32" s="50">
        <f>IFERROR((st_DL/(k_decay_ow_state*Rad_Spec!AN32*st_IRA_ow*(1/s_PEFm_pp_state)*st_SLF*st_ET_ow*st_EF_ow))*Rad_Spec!BF32,".")</f>
        <v>2037340.7609022039</v>
      </c>
      <c r="E32" s="50">
        <f>IFERROR((st_DL/(k_decay_ow_state*Rad_Spec!AN32*st_IRA_ow*(1/s_PEF)*st_SLF*st_ET_ow*st_EF_ow))*Rad_Spec!BF32,".")</f>
        <v>188267727.20220867</v>
      </c>
      <c r="F32" s="50">
        <f>IFERROR((st_DL/(k_decay_ow_state*Rad_Spec!AY32*st_GSF_s*st_Fam*st_Foffset*acf!H32*st_ET_ow*(1/24)*st_EF_ow*(1/365)))*Rad_Spec!BF32,".")</f>
        <v>94304.578922721426</v>
      </c>
      <c r="G32" s="50">
        <f t="shared" si="4"/>
        <v>93259.58616680374</v>
      </c>
      <c r="H32" s="50">
        <f t="shared" si="5"/>
        <v>89219.73466169009</v>
      </c>
    </row>
    <row r="33" spans="1:8">
      <c r="A33" s="48" t="s">
        <v>38</v>
      </c>
      <c r="B33" s="48"/>
      <c r="C33" s="50">
        <f>IFERROR((st_DL/(k_decay_ow_state*Rad_Spec!V33*st_IFD_ow*st_EF_ow))*Rad_Spec!BF33,".")</f>
        <v>42572834.854785621</v>
      </c>
      <c r="D33" s="50">
        <f>IFERROR((st_DL/(k_decay_ow_state*Rad_Spec!AN33*st_IRA_ow*(1/s_PEFm_pp_state)*st_SLF*st_ET_ow*st_EF_ow))*Rad_Spec!BF33,".")</f>
        <v>753866.58352463029</v>
      </c>
      <c r="E33" s="50">
        <f>IFERROR((st_DL/(k_decay_ow_state*Rad_Spec!AN33*st_IRA_ow*(1/s_PEF)*st_SLF*st_ET_ow*st_EF_ow))*Rad_Spec!BF33,".")</f>
        <v>69663725.881096721</v>
      </c>
      <c r="F33" s="50">
        <f>IFERROR((st_DL/(k_decay_ow_state*Rad_Spec!AY33*st_GSF_s*st_Fam*st_Foffset*acf!H33*st_ET_ow*(1/24)*st_EF_ow*(1/365)))*Rad_Spec!BF33,".")</f>
        <v>348542.92352222907</v>
      </c>
      <c r="G33" s="50">
        <f t="shared" si="4"/>
        <v>344005.42349299107</v>
      </c>
      <c r="H33" s="50">
        <f t="shared" si="5"/>
        <v>237019.00791029958</v>
      </c>
    </row>
    <row r="34" spans="1:8">
      <c r="A34" s="48" t="s">
        <v>39</v>
      </c>
      <c r="B34" s="48"/>
      <c r="C34" s="50" t="str">
        <f>IFERROR((st_DL/(k_decay_ow_state*Rad_Spec!V34*st_IFD_ow*st_EF_ow))*Rad_Spec!BF34,".")</f>
        <v>.</v>
      </c>
      <c r="D34" s="50" t="str">
        <f>IFERROR((st_DL/(k_decay_ow_state*Rad_Spec!AN34*st_IRA_ow*(1/s_PEFm_pp_state)*st_SLF*st_ET_ow*st_EF_ow))*Rad_Spec!BF34,".")</f>
        <v>.</v>
      </c>
      <c r="E34" s="50" t="str">
        <f>IFERROR((st_DL/(k_decay_ow_state*Rad_Spec!AN34*st_IRA_ow*(1/s_PEF)*st_SLF*st_ET_ow*st_EF_ow))*Rad_Spec!BF34,".")</f>
        <v>.</v>
      </c>
      <c r="F34" s="50">
        <f>IFERROR((st_DL/(k_decay_ow_state*Rad_Spec!AY34*st_GSF_s*st_Fam*st_Foffset*acf!H34*st_ET_ow*(1/24)*st_EF_ow*(1/365)))*Rad_Spec!BF34,".")</f>
        <v>28621213.889925648</v>
      </c>
      <c r="G34" s="50">
        <f t="shared" si="4"/>
        <v>28621213.889925644</v>
      </c>
      <c r="H34" s="50">
        <f t="shared" si="5"/>
        <v>28621213.889925644</v>
      </c>
    </row>
    <row r="35" spans="1:8">
      <c r="A35" s="48" t="s">
        <v>40</v>
      </c>
      <c r="B35" s="48"/>
      <c r="C35" s="50">
        <f>IFERROR((st_DL/(k_decay_ow_state*Rad_Spec!V35*st_IFD_ow*st_EF_ow))*Rad_Spec!BF35,".")</f>
        <v>62433.288230874183</v>
      </c>
      <c r="D35" s="50">
        <f>IFERROR((st_DL/(k_decay_ow_state*Rad_Spec!AN35*st_IRA_ow*(1/s_PEFm_pp_state)*st_SLF*st_ET_ow*st_EF_ow))*Rad_Spec!BF35,".")</f>
        <v>2668.1672802858884</v>
      </c>
      <c r="E35" s="50">
        <f>IFERROR((st_DL/(k_decay_ow_state*Rad_Spec!AN35*st_IRA_ow*(1/s_PEF)*st_SLF*st_ET_ow*st_EF_ow))*Rad_Spec!BF35,".")</f>
        <v>246561.49785776337</v>
      </c>
      <c r="F35" s="50">
        <f>IFERROR((st_DL/(k_decay_ow_state*Rad_Spec!AY35*st_GSF_s*st_Fam*st_Foffset*acf!H35*st_ET_ow*(1/24)*st_EF_ow*(1/365)))*Rad_Spec!BF35,".")</f>
        <v>13137.211323698381</v>
      </c>
      <c r="G35" s="50">
        <f t="shared" si="4"/>
        <v>10395.817073142898</v>
      </c>
      <c r="H35" s="50">
        <f t="shared" si="5"/>
        <v>2141.6676904244105</v>
      </c>
    </row>
    <row r="36" spans="1:8">
      <c r="A36" s="48" t="s">
        <v>41</v>
      </c>
      <c r="B36" s="48"/>
      <c r="C36" s="50" t="str">
        <f>IFERROR((st_DL/(k_decay_ow_state*Rad_Spec!V36*st_IFD_ow*st_EF_ow))*Rad_Spec!BF36,".")</f>
        <v>.</v>
      </c>
      <c r="D36" s="50" t="str">
        <f>IFERROR((st_DL/(k_decay_ow_state*Rad_Spec!AN36*st_IRA_ow*(1/s_PEFm_pp_state)*st_SLF*st_ET_ow*st_EF_ow))*Rad_Spec!BF36,".")</f>
        <v>.</v>
      </c>
      <c r="E36" s="50" t="str">
        <f>IFERROR((st_DL/(k_decay_ow_state*Rad_Spec!AN36*st_IRA_ow*(1/s_PEF)*st_SLF*st_ET_ow*st_EF_ow))*Rad_Spec!BF36,".")</f>
        <v>.</v>
      </c>
      <c r="F36" s="50">
        <f>IFERROR((st_DL/(k_decay_ow_state*Rad_Spec!AY36*st_GSF_s*st_Fam*st_Foffset*acf!H36*st_ET_ow*(1/24)*st_EF_ow*(1/365)))*Rad_Spec!BF36,".")</f>
        <v>39313556.216929726</v>
      </c>
      <c r="G36" s="50">
        <f t="shared" si="4"/>
        <v>39313556.216929726</v>
      </c>
      <c r="H36" s="50">
        <f t="shared" si="5"/>
        <v>39313556.216929726</v>
      </c>
    </row>
    <row r="37" spans="1:8">
      <c r="A37" s="48" t="s">
        <v>42</v>
      </c>
      <c r="B37" s="48"/>
      <c r="C37" s="50">
        <f>IFERROR((st_DL/(k_decay_ow_state*Rad_Spec!V37*st_IFD_ow*st_EF_ow))*Rad_Spec!BF37,".")</f>
        <v>2861147.6249204017</v>
      </c>
      <c r="D37" s="50">
        <f>IFERROR((st_DL/(k_decay_ow_state*Rad_Spec!AN37*st_IRA_ow*(1/s_PEFm_pp_state)*st_SLF*st_ET_ow*st_EF_ow))*Rad_Spec!BF37,".")</f>
        <v>279558.51674101839</v>
      </c>
      <c r="E37" s="50">
        <f>IFERROR((st_DL/(k_decay_ow_state*Rad_Spec!AN37*st_IRA_ow*(1/s_PEF)*st_SLF*st_ET_ow*st_EF_ow))*Rad_Spec!BF37,".")</f>
        <v>25833600.140383471</v>
      </c>
      <c r="F37" s="50">
        <f>IFERROR((st_DL/(k_decay_ow_state*Rad_Spec!AY37*st_GSF_s*st_Fam*st_Foffset*acf!H37*st_ET_ow*(1/24)*st_EF_ow*(1/365)))*Rad_Spec!BF37,".")</f>
        <v>74780.703609403325</v>
      </c>
      <c r="G37" s="50">
        <f t="shared" si="4"/>
        <v>72670.969553147239</v>
      </c>
      <c r="H37" s="50">
        <f t="shared" si="5"/>
        <v>57806.768149993644</v>
      </c>
    </row>
    <row r="38" spans="1:8">
      <c r="A38" s="48" t="s">
        <v>43</v>
      </c>
      <c r="B38" s="48"/>
      <c r="C38" s="50">
        <f>IFERROR((st_DL/(k_decay_ow_state*Rad_Spec!V38*st_IFD_ow*st_EF_ow))*Rad_Spec!BF38,".")</f>
        <v>140.94730978346715</v>
      </c>
      <c r="D38" s="50">
        <f>IFERROR((st_DL/(k_decay_ow_state*Rad_Spec!AN38*st_IRA_ow*(1/s_PEFm_pp_state)*st_SLF*st_ET_ow*st_EF_ow))*Rad_Spec!BF38,".")</f>
        <v>7.0124483971493365</v>
      </c>
      <c r="E38" s="50">
        <f>IFERROR((st_DL/(k_decay_ow_state*Rad_Spec!AN38*st_IRA_ow*(1/s_PEF)*st_SLF*st_ET_ow*st_EF_ow))*Rad_Spec!BF38,".")</f>
        <v>648.01026278463087</v>
      </c>
      <c r="F38" s="50">
        <f>IFERROR((st_DL/(k_decay_ow_state*Rad_Spec!AY38*st_GSF_s*st_Fam*st_Foffset*acf!H38*st_ET_ow*(1/24)*st_EF_ow*(1/365)))*Rad_Spec!BF38,".")</f>
        <v>150261212349.30975</v>
      </c>
      <c r="G38" s="50">
        <f t="shared" si="4"/>
        <v>115.76706575475521</v>
      </c>
      <c r="H38" s="50">
        <f t="shared" si="5"/>
        <v>6.6800983502764941</v>
      </c>
    </row>
    <row r="39" spans="1:8">
      <c r="A39" s="48" t="s">
        <v>44</v>
      </c>
      <c r="B39" s="48"/>
      <c r="C39" s="50">
        <f>IFERROR((st_DL/(k_decay_ow_state*Rad_Spec!V39*st_IFD_ow*st_EF_ow))*Rad_Spec!BF39,".")</f>
        <v>4888.9210491525027</v>
      </c>
      <c r="D39" s="50">
        <f>IFERROR((st_DL/(k_decay_ow_state*Rad_Spec!AN39*st_IRA_ow*(1/s_PEFm_pp_state)*st_SLF*st_ET_ow*st_EF_ow))*Rad_Spec!BF39,".")</f>
        <v>5.3043865504400411</v>
      </c>
      <c r="E39" s="50">
        <f>IFERROR((st_DL/(k_decay_ow_state*Rad_Spec!AN39*st_IRA_ow*(1/s_PEF)*st_SLF*st_ET_ow*st_EF_ow))*Rad_Spec!BF39,".")</f>
        <v>490.17072608466179</v>
      </c>
      <c r="F39" s="50">
        <f>IFERROR((st_DL/(k_decay_ow_state*Rad_Spec!AY39*st_GSF_s*st_Fam*st_Foffset*acf!H39*st_ET_ow*(1/24)*st_EF_ow*(1/365)))*Rad_Spec!BF39,".")</f>
        <v>813149.29161434772</v>
      </c>
      <c r="G39" s="50">
        <f t="shared" si="4"/>
        <v>445.25988206050886</v>
      </c>
      <c r="H39" s="50">
        <f t="shared" si="5"/>
        <v>5.298603102456533</v>
      </c>
    </row>
    <row r="40" spans="1:8">
      <c r="A40" s="48" t="s">
        <v>45</v>
      </c>
      <c r="B40" s="48"/>
      <c r="C40" s="50" t="str">
        <f>IFERROR((st_DL/(k_decay_ow_state*Rad_Spec!V40*st_IFD_ow*st_EF_ow))*Rad_Spec!BF40,".")</f>
        <v>.</v>
      </c>
      <c r="D40" s="50" t="str">
        <f>IFERROR((st_DL/(k_decay_ow_state*Rad_Spec!AN40*st_IRA_ow*(1/s_PEFm_pp_state)*st_SLF*st_ET_ow*st_EF_ow))*Rad_Spec!BF40,".")</f>
        <v>.</v>
      </c>
      <c r="E40" s="50" t="str">
        <f>IFERROR((st_DL/(k_decay_ow_state*Rad_Spec!AN40*st_IRA_ow*(1/s_PEF)*st_SLF*st_ET_ow*st_EF_ow))*Rad_Spec!BF40,".")</f>
        <v>.</v>
      </c>
      <c r="F40" s="50">
        <f>IFERROR((st_DL/(k_decay_ow_state*Rad_Spec!AY40*st_GSF_s*st_Fam*st_Foffset*acf!H40*st_ET_ow*(1/24)*st_EF_ow*(1/365)))*Rad_Spec!BF40,".")</f>
        <v>1864002261.6878889</v>
      </c>
      <c r="G40" s="50">
        <f t="shared" si="4"/>
        <v>1864002261.6878889</v>
      </c>
      <c r="H40" s="50">
        <f t="shared" si="5"/>
        <v>1864002261.6878889</v>
      </c>
    </row>
    <row r="41" spans="1:8">
      <c r="A41" s="51" t="s">
        <v>46</v>
      </c>
      <c r="B41" s="48" t="s">
        <v>7</v>
      </c>
      <c r="C41" s="50" t="str">
        <f>IFERROR((st_DL/(k_decay_ow_state*Rad_Spec!V41*st_IFD_ow*st_EF_ow))*Rad_Spec!BF41,".")</f>
        <v>.</v>
      </c>
      <c r="D41" s="50" t="str">
        <f>IFERROR((st_DL/(k_decay_ow_state*Rad_Spec!AN41*st_IRA_ow*(1/s_PEFm_pp_state)*st_SLF*st_ET_ow*st_EF_ow))*Rad_Spec!BF41,".")</f>
        <v>.</v>
      </c>
      <c r="E41" s="50" t="str">
        <f>IFERROR((st_DL/(k_decay_ow_state*Rad_Spec!AN41*st_IRA_ow*(1/s_PEF)*st_SLF*st_ET_ow*st_EF_ow))*Rad_Spec!BF41,".")</f>
        <v>.</v>
      </c>
      <c r="F41" s="50">
        <f>IFERROR((st_DL/(k_decay_ow_state*Rad_Spec!AY41*st_GSF_s*st_Fam*st_Foffset*acf!H41*st_ET_ow*(1/24)*st_EF_ow*(1/365)))*Rad_Spec!BF41,".")</f>
        <v>57345941.837956257</v>
      </c>
      <c r="G41" s="50">
        <f t="shared" si="4"/>
        <v>57345941.837956257</v>
      </c>
      <c r="H41" s="50">
        <f t="shared" si="5"/>
        <v>57345941.837956257</v>
      </c>
    </row>
    <row r="42" spans="1:8">
      <c r="A42" s="48" t="s">
        <v>47</v>
      </c>
      <c r="B42" s="48"/>
      <c r="C42" s="50" t="str">
        <f>IFERROR((st_DL/(k_decay_ow_state*Rad_Spec!V42*st_IFD_ow*st_EF_ow))*Rad_Spec!BF42,".")</f>
        <v>.</v>
      </c>
      <c r="D42" s="50" t="str">
        <f>IFERROR((st_DL/(k_decay_ow_state*Rad_Spec!AN42*st_IRA_ow*(1/s_PEFm_pp_state)*st_SLF*st_ET_ow*st_EF_ow))*Rad_Spec!BF42,".")</f>
        <v>.</v>
      </c>
      <c r="E42" s="50" t="str">
        <f>IFERROR((st_DL/(k_decay_ow_state*Rad_Spec!AN42*st_IRA_ow*(1/s_PEF)*st_SLF*st_ET_ow*st_EF_ow))*Rad_Spec!BF42,".")</f>
        <v>.</v>
      </c>
      <c r="F42" s="50">
        <f>IFERROR((st_DL/(k_decay_ow_state*Rad_Spec!AY42*st_GSF_s*st_Fam*st_Foffset*acf!H42*st_ET_ow*(1/24)*st_EF_ow*(1/365)))*Rad_Spec!BF42,".")</f>
        <v>977105.45419915859</v>
      </c>
      <c r="G42" s="50">
        <f t="shared" si="4"/>
        <v>977105.45419915859</v>
      </c>
      <c r="H42" s="50">
        <f t="shared" si="5"/>
        <v>977105.45419915859</v>
      </c>
    </row>
    <row r="43" spans="1:8">
      <c r="A43" s="48" t="s">
        <v>48</v>
      </c>
      <c r="B43" s="48"/>
      <c r="C43" s="50" t="str">
        <f>IFERROR((st_DL/(k_decay_ow_state*Rad_Spec!V43*st_IFD_ow*st_EF_ow))*Rad_Spec!BF43,".")</f>
        <v>.</v>
      </c>
      <c r="D43" s="50" t="str">
        <f>IFERROR((st_DL/(k_decay_ow_state*Rad_Spec!AN43*st_IRA_ow*(1/s_PEFm_pp_state)*st_SLF*st_ET_ow*st_EF_ow))*Rad_Spec!BF43,".")</f>
        <v>.</v>
      </c>
      <c r="E43" s="50" t="str">
        <f>IFERROR((st_DL/(k_decay_ow_state*Rad_Spec!AN43*st_IRA_ow*(1/s_PEF)*st_SLF*st_ET_ow*st_EF_ow))*Rad_Spec!BF43,".")</f>
        <v>.</v>
      </c>
      <c r="F43" s="50">
        <f>IFERROR((st_DL/(k_decay_ow_state*Rad_Spec!AY43*st_GSF_s*st_Fam*st_Foffset*acf!H43*st_ET_ow*(1/24)*st_EF_ow*(1/365)))*Rad_Spec!BF43,".")</f>
        <v>6404117.4881557226</v>
      </c>
      <c r="G43" s="50">
        <f t="shared" si="4"/>
        <v>6404117.4881557217</v>
      </c>
      <c r="H43" s="50">
        <f t="shared" si="5"/>
        <v>6404117.4881557217</v>
      </c>
    </row>
    <row r="44" spans="1:8">
      <c r="A44" s="48" t="s">
        <v>49</v>
      </c>
      <c r="B44" s="48"/>
      <c r="C44" s="50">
        <f>IFERROR((st_DL/(k_decay_ow_state*Rad_Spec!V44*st_IFD_ow*st_EF_ow))*Rad_Spec!BF44,".")</f>
        <v>425.74026411777567</v>
      </c>
      <c r="D44" s="50">
        <f>IFERROR((st_DL/(k_decay_ow_state*Rad_Spec!AN44*st_IRA_ow*(1/s_PEFm_pp_state)*st_SLF*st_ET_ow*st_EF_ow))*Rad_Spec!BF44,".")</f>
        <v>10.013177865950931</v>
      </c>
      <c r="E44" s="50">
        <f>IFERROR((st_DL/(k_decay_ow_state*Rad_Spec!AN44*st_IRA_ow*(1/s_PEF)*st_SLF*st_ET_ow*st_EF_ow))*Rad_Spec!BF44,".")</f>
        <v>925.30335379891562</v>
      </c>
      <c r="F44" s="50">
        <f>IFERROR((st_DL/(k_decay_ow_state*Rad_Spec!AY44*st_GSF_s*st_Fam*st_Foffset*acf!H44*st_ET_ow*(1/24)*st_EF_ow*(1/365)))*Rad_Spec!BF44,".")</f>
        <v>761.80091077363136</v>
      </c>
      <c r="G44" s="50">
        <f t="shared" si="4"/>
        <v>210.87012130304407</v>
      </c>
      <c r="H44" s="50">
        <f t="shared" si="5"/>
        <v>9.6590431517337763</v>
      </c>
    </row>
    <row r="45" spans="1:8">
      <c r="A45" s="48" t="s">
        <v>50</v>
      </c>
      <c r="B45" s="48"/>
      <c r="C45" s="50">
        <f>IFERROR((st_DL/(k_decay_ow_state*Rad_Spec!V45*st_IFD_ow*st_EF_ow))*Rad_Spec!BF45,".")</f>
        <v>67713.362537969573</v>
      </c>
      <c r="D45" s="50">
        <f>IFERROR((st_DL/(k_decay_ow_state*Rad_Spec!AN45*st_IRA_ow*(1/s_PEFm_pp_state)*st_SLF*st_ET_ow*st_EF_ow))*Rad_Spec!BF45,".")</f>
        <v>6678.5512573212973</v>
      </c>
      <c r="E45" s="50">
        <f>IFERROR((st_DL/(k_decay_ow_state*Rad_Spec!AN45*st_IRA_ow*(1/s_PEF)*st_SLF*st_ET_ow*st_EF_ow))*Rad_Spec!BF45,".")</f>
        <v>617155.3086988423</v>
      </c>
      <c r="F45" s="50">
        <f>IFERROR((st_DL/(k_decay_ow_state*Rad_Spec!AY45*st_GSF_s*st_Fam*st_Foffset*acf!H45*st_ET_ow*(1/24)*st_EF_ow*(1/365)))*Rad_Spec!BF45,".")</f>
        <v>10812.890132772502</v>
      </c>
      <c r="G45" s="50">
        <f t="shared" si="4"/>
        <v>9185.2091466312086</v>
      </c>
      <c r="H45" s="50">
        <f t="shared" si="5"/>
        <v>3891.3016466408367</v>
      </c>
    </row>
    <row r="46" spans="1:8">
      <c r="A46" s="48" t="s">
        <v>51</v>
      </c>
      <c r="B46" s="48"/>
      <c r="C46" s="50">
        <f>IFERROR((st_DL/(k_decay_ow_state*Rad_Spec!V46*st_IFD_ow*st_EF_ow))*Rad_Spec!BF46,".")</f>
        <v>1011.5945742123329</v>
      </c>
      <c r="D46" s="50">
        <f>IFERROR((st_DL/(k_decay_ow_state*Rad_Spec!AN46*st_IRA_ow*(1/s_PEFm_pp_state)*st_SLF*st_ET_ow*st_EF_ow))*Rad_Spec!BF46,".")</f>
        <v>19.906518663746724</v>
      </c>
      <c r="E46" s="50">
        <f>IFERROR((st_DL/(k_decay_ow_state*Rad_Spec!AN46*st_IRA_ow*(1/s_PEF)*st_SLF*st_ET_ow*st_EF_ow))*Rad_Spec!BF46,".")</f>
        <v>1839.5327366210008</v>
      </c>
      <c r="F46" s="50" t="str">
        <f>IFERROR((st_DL/(k_decay_ow_state*Rad_Spec!AY46*st_GSF_s*st_Fam*st_Foffset*acf!H46*st_ET_ow*(1/24)*st_EF_ow*(1/365)))*Rad_Spec!BF46,".")</f>
        <v>.</v>
      </c>
      <c r="G46" s="50">
        <f t="shared" si="4"/>
        <v>652.67563759117866</v>
      </c>
      <c r="H46" s="50">
        <f t="shared" si="5"/>
        <v>19.522350883366386</v>
      </c>
    </row>
    <row r="47" spans="1:8">
      <c r="A47" s="48" t="s">
        <v>52</v>
      </c>
      <c r="B47" s="48"/>
      <c r="C47" s="50" t="str">
        <f>IFERROR((st_DL/(k_decay_ow_state*Rad_Spec!V47*st_IFD_ow*st_EF_ow))*Rad_Spec!BF47,".")</f>
        <v>.</v>
      </c>
      <c r="D47" s="50" t="str">
        <f>IFERROR((st_DL/(k_decay_ow_state*Rad_Spec!AN47*st_IRA_ow*(1/s_PEFm_pp_state)*st_SLF*st_ET_ow*st_EF_ow))*Rad_Spec!BF47,".")</f>
        <v>.</v>
      </c>
      <c r="E47" s="50" t="str">
        <f>IFERROR((st_DL/(k_decay_ow_state*Rad_Spec!AN47*st_IRA_ow*(1/s_PEF)*st_SLF*st_ET_ow*st_EF_ow))*Rad_Spec!BF47,".")</f>
        <v>.</v>
      </c>
      <c r="F47" s="50">
        <f>IFERROR((st_DL/(k_decay_ow_state*Rad_Spec!AY47*st_GSF_s*st_Fam*st_Foffset*acf!H47*st_ET_ow*(1/24)*st_EF_ow*(1/365)))*Rad_Spec!BF47,".")</f>
        <v>5885572.4772149688</v>
      </c>
      <c r="G47" s="50">
        <f t="shared" si="4"/>
        <v>5885572.4772149688</v>
      </c>
      <c r="H47" s="50">
        <f t="shared" si="5"/>
        <v>5885572.4772149688</v>
      </c>
    </row>
    <row r="48" spans="1:8">
      <c r="A48" s="48" t="s">
        <v>53</v>
      </c>
      <c r="B48" s="48"/>
      <c r="C48" s="50" t="str">
        <f>IFERROR((st_DL/(k_decay_ow_state*Rad_Spec!V48*st_IFD_ow*st_EF_ow))*Rad_Spec!BF48,".")</f>
        <v>.</v>
      </c>
      <c r="D48" s="50" t="str">
        <f>IFERROR((st_DL/(k_decay_ow_state*Rad_Spec!AN48*st_IRA_ow*(1/s_PEFm_pp_state)*st_SLF*st_ET_ow*st_EF_ow))*Rad_Spec!BF48,".")</f>
        <v>.</v>
      </c>
      <c r="E48" s="50" t="str">
        <f>IFERROR((st_DL/(k_decay_ow_state*Rad_Spec!AN48*st_IRA_ow*(1/s_PEF)*st_SLF*st_ET_ow*st_EF_ow))*Rad_Spec!BF48,".")</f>
        <v>.</v>
      </c>
      <c r="F48" s="50">
        <f>IFERROR((st_DL/(k_decay_ow_state*Rad_Spec!AY48*st_GSF_s*st_Fam*st_Foffset*acf!H48*st_ET_ow*(1/24)*st_EF_ow*(1/365)))*Rad_Spec!BF48,".")</f>
        <v>22296310.58546428</v>
      </c>
      <c r="G48" s="50">
        <f t="shared" si="4"/>
        <v>22296310.58546428</v>
      </c>
      <c r="H48" s="50">
        <f t="shared" si="5"/>
        <v>22296310.58546428</v>
      </c>
    </row>
    <row r="49" spans="1:8">
      <c r="A49" s="51" t="s">
        <v>54</v>
      </c>
      <c r="B49" s="53" t="s">
        <v>7</v>
      </c>
      <c r="C49" s="50" t="str">
        <f>IFERROR((st_DL/(k_decay_ow_state*Rad_Spec!V49*st_IFD_ow*st_EF_ow))*Rad_Spec!BF49,".")</f>
        <v>.</v>
      </c>
      <c r="D49" s="50" t="str">
        <f>IFERROR((st_DL/(k_decay_ow_state*Rad_Spec!AN49*st_IRA_ow*(1/s_PEFm_pp_state)*st_SLF*st_ET_ow*st_EF_ow))*Rad_Spec!BF49,".")</f>
        <v>.</v>
      </c>
      <c r="E49" s="50" t="str">
        <f>IFERROR((st_DL/(k_decay_ow_state*Rad_Spec!AN49*st_IRA_ow*(1/s_PEF)*st_SLF*st_ET_ow*st_EF_ow))*Rad_Spec!BF49,".")</f>
        <v>.</v>
      </c>
      <c r="F49" s="50">
        <f>IFERROR((st_DL/(k_decay_ow_state*Rad_Spec!AY49*st_GSF_s*st_Fam*st_Foffset*acf!H49*st_ET_ow*(1/24)*st_EF_ow*(1/365)))*Rad_Spec!BF49,".")</f>
        <v>6401891.7399880392</v>
      </c>
      <c r="G49" s="50">
        <f t="shared" si="4"/>
        <v>6401891.7399880392</v>
      </c>
      <c r="H49" s="50">
        <f t="shared" si="5"/>
        <v>6401891.7399880392</v>
      </c>
    </row>
    <row r="50" spans="1:8">
      <c r="A50" s="48" t="s">
        <v>55</v>
      </c>
      <c r="B50" s="48"/>
      <c r="C50" s="50" t="str">
        <f>IFERROR((st_DL/(k_decay_ow_state*Rad_Spec!V50*st_IFD_ow*st_EF_ow))*Rad_Spec!BF50,".")</f>
        <v>.</v>
      </c>
      <c r="D50" s="50" t="str">
        <f>IFERROR((st_DL/(k_decay_ow_state*Rad_Spec!AN50*st_IRA_ow*(1/s_PEFm_pp_state)*st_SLF*st_ET_ow*st_EF_ow))*Rad_Spec!BF50,".")</f>
        <v>.</v>
      </c>
      <c r="E50" s="50" t="str">
        <f>IFERROR((st_DL/(k_decay_ow_state*Rad_Spec!AN50*st_IRA_ow*(1/s_PEF)*st_SLF*st_ET_ow*st_EF_ow))*Rad_Spec!BF50,".")</f>
        <v>.</v>
      </c>
      <c r="F50" s="50">
        <f>IFERROR((st_DL/(k_decay_ow_state*Rad_Spec!AY50*st_GSF_s*st_Fam*st_Foffset*acf!H50*st_ET_ow*(1/24)*st_EF_ow*(1/365)))*Rad_Spec!BF50,".")</f>
        <v>3170620.317913672</v>
      </c>
      <c r="G50" s="50">
        <f t="shared" si="4"/>
        <v>3170620.317913672</v>
      </c>
      <c r="H50" s="50">
        <f t="shared" si="5"/>
        <v>3170620.317913672</v>
      </c>
    </row>
    <row r="51" spans="1:8">
      <c r="A51" s="48" t="s">
        <v>56</v>
      </c>
      <c r="B51" s="48"/>
      <c r="C51" s="50">
        <f>IFERROR((st_DL/(k_decay_ow_state*Rad_Spec!V51*st_IFD_ow*st_EF_ow))*Rad_Spec!BF51,".")</f>
        <v>0.38162734846896429</v>
      </c>
      <c r="D51" s="50">
        <f>IFERROR((st_DL/(k_decay_ow_state*Rad_Spec!AN51*st_IRA_ow*(1/s_PEFm_pp_state)*st_SLF*st_ET_ow*st_EF_ow))*Rad_Spec!BF51,".")</f>
        <v>5.1797897726336077E-2</v>
      </c>
      <c r="E51" s="50">
        <f>IFERROR((st_DL/(k_decay_ow_state*Rad_Spec!AN51*st_IRA_ow*(1/s_PEF)*st_SLF*st_ET_ow*st_EF_ow))*Rad_Spec!BF51,".")</f>
        <v>4.7865691718999841</v>
      </c>
      <c r="F51" s="50">
        <f>IFERROR((st_DL/(k_decay_ow_state*Rad_Spec!AY51*st_GSF_s*st_Fam*st_Foffset*acf!H51*st_ET_ow*(1/24)*st_EF_ow*(1/365)))*Rad_Spec!BF51,".")</f>
        <v>975.05385291201992</v>
      </c>
      <c r="G51" s="50">
        <f t="shared" si="4"/>
        <v>0.3533193404134079</v>
      </c>
      <c r="H51" s="50">
        <f t="shared" si="5"/>
        <v>4.5605487839905055E-2</v>
      </c>
    </row>
    <row r="52" spans="1:8">
      <c r="A52" s="48" t="s">
        <v>57</v>
      </c>
      <c r="B52" s="48"/>
      <c r="C52" s="50">
        <f>IFERROR((st_DL/(k_decay_ow_state*Rad_Spec!V52*st_IFD_ow*st_EF_ow))*Rad_Spec!BF52,".")</f>
        <v>59.898690592885551</v>
      </c>
      <c r="D52" s="50">
        <f>IFERROR((st_DL/(k_decay_ow_state*Rad_Spec!AN52*st_IRA_ow*(1/s_PEFm_pp_state)*st_SLF*st_ET_ow*st_EF_ow))*Rad_Spec!BF52,".")</f>
        <v>6.7594163685992097</v>
      </c>
      <c r="E52" s="50">
        <f>IFERROR((st_DL/(k_decay_ow_state*Rad_Spec!AN52*st_IRA_ow*(1/s_PEF)*st_SLF*st_ET_ow*st_EF_ow))*Rad_Spec!BF52,".")</f>
        <v>624.62793723620291</v>
      </c>
      <c r="F52" s="50">
        <f>IFERROR((st_DL/(k_decay_ow_state*Rad_Spec!AY52*st_GSF_s*st_Fam*st_Foffset*acf!H52*st_ET_ow*(1/24)*st_EF_ow*(1/365)))*Rad_Spec!BF52,".")</f>
        <v>1881.81211490024</v>
      </c>
      <c r="G52" s="50">
        <f t="shared" si="4"/>
        <v>53.114610220795015</v>
      </c>
      <c r="H52" s="50">
        <f t="shared" si="5"/>
        <v>6.0544406135053617</v>
      </c>
    </row>
    <row r="53" spans="1:8">
      <c r="A53" s="48" t="s">
        <v>58</v>
      </c>
      <c r="B53" s="48"/>
      <c r="C53" s="50" t="str">
        <f>IFERROR((st_DL/(k_decay_ow_state*Rad_Spec!V53*st_IFD_ow*st_EF_ow))*Rad_Spec!BF53,".")</f>
        <v>.</v>
      </c>
      <c r="D53" s="50" t="str">
        <f>IFERROR((st_DL/(k_decay_ow_state*Rad_Spec!AN53*st_IRA_ow*(1/s_PEFm_pp_state)*st_SLF*st_ET_ow*st_EF_ow))*Rad_Spec!BF53,".")</f>
        <v>.</v>
      </c>
      <c r="E53" s="50" t="str">
        <f>IFERROR((st_DL/(k_decay_ow_state*Rad_Spec!AN53*st_IRA_ow*(1/s_PEF)*st_SLF*st_ET_ow*st_EF_ow))*Rad_Spec!BF53,".")</f>
        <v>.</v>
      </c>
      <c r="F53" s="50">
        <f>IFERROR((st_DL/(k_decay_ow_state*Rad_Spec!AY53*st_GSF_s*st_Fam*st_Foffset*acf!H53*st_ET_ow*(1/24)*st_EF_ow*(1/365)))*Rad_Spec!BF53,".")</f>
        <v>3026408.6729845577</v>
      </c>
      <c r="G53" s="50">
        <f t="shared" si="4"/>
        <v>3026408.6729845577</v>
      </c>
      <c r="H53" s="50">
        <f t="shared" si="5"/>
        <v>3026408.6729845577</v>
      </c>
    </row>
    <row r="54" spans="1:8">
      <c r="A54" s="48" t="s">
        <v>59</v>
      </c>
      <c r="B54" s="48"/>
      <c r="C54" s="50">
        <f>IFERROR((st_DL/(k_decay_ow_state*Rad_Spec!V54*st_IFD_ow*st_EF_ow))*Rad_Spec!BF54,".")</f>
        <v>3250.1928636371044</v>
      </c>
      <c r="D54" s="50">
        <f>IFERROR((st_DL/(k_decay_ow_state*Rad_Spec!AN54*st_IRA_ow*(1/s_PEFm_pp_state)*st_SLF*st_ET_ow*st_EF_ow))*Rad_Spec!BF54,".")</f>
        <v>171.24335056442138</v>
      </c>
      <c r="E54" s="50">
        <f>IFERROR((st_DL/(k_decay_ow_state*Rad_Spec!AN54*st_IRA_ow*(1/s_PEF)*st_SLF*st_ET_ow*st_EF_ow))*Rad_Spec!BF54,".")</f>
        <v>15824.351540965521</v>
      </c>
      <c r="F54" s="50">
        <f>IFERROR((st_DL/(k_decay_ow_state*Rad_Spec!AY54*st_GSF_s*st_Fam*st_Foffset*acf!H54*st_ET_ow*(1/24)*st_EF_ow*(1/365)))*Rad_Spec!BF54,".")</f>
        <v>5675.1831618775941</v>
      </c>
      <c r="G54" s="50">
        <f t="shared" si="4"/>
        <v>1827.907753473399</v>
      </c>
      <c r="H54" s="50">
        <f t="shared" si="5"/>
        <v>158.13970470811699</v>
      </c>
    </row>
    <row r="55" spans="1:8">
      <c r="A55" s="48" t="s">
        <v>60</v>
      </c>
      <c r="B55" s="48"/>
      <c r="C55" s="50">
        <f>IFERROR((st_DL/(k_decay_ow_state*Rad_Spec!V55*st_IFD_ow*st_EF_ow))*Rad_Spec!BF55,".")</f>
        <v>6.7017478603883527</v>
      </c>
      <c r="D55" s="50">
        <f>IFERROR((st_DL/(k_decay_ow_state*Rad_Spec!AN55*st_IRA_ow*(1/s_PEFm_pp_state)*st_SLF*st_ET_ow*st_EF_ow))*Rad_Spec!BF55,".")</f>
        <v>6.3068459658674733E-2</v>
      </c>
      <c r="E55" s="50">
        <f>IFERROR((st_DL/(k_decay_ow_state*Rad_Spec!AN55*st_IRA_ow*(1/s_PEF)*st_SLF*st_ET_ow*st_EF_ow))*Rad_Spec!BF55,".")</f>
        <v>5.8280655774170906</v>
      </c>
      <c r="F55" s="50">
        <f>IFERROR((st_DL/(k_decay_ow_state*Rad_Spec!AY55*st_GSF_s*st_Fam*st_Foffset*acf!H55*st_ET_ow*(1/24)*st_EF_ow*(1/365)))*Rad_Spec!BF55,".")</f>
        <v>109.97192849828697</v>
      </c>
      <c r="G55" s="50">
        <f t="shared" si="4"/>
        <v>3.0312991933547409</v>
      </c>
      <c r="H55" s="50">
        <f t="shared" si="5"/>
        <v>6.244499361242193E-2</v>
      </c>
    </row>
    <row r="56" spans="1:8">
      <c r="A56" s="48" t="s">
        <v>61</v>
      </c>
      <c r="B56" s="48"/>
      <c r="C56" s="50" t="str">
        <f>IFERROR((st_DL/(k_decay_ow_state*Rad_Spec!V56*st_IFD_ow*st_EF_ow))*Rad_Spec!BF56,".")</f>
        <v>.</v>
      </c>
      <c r="D56" s="50" t="str">
        <f>IFERROR((st_DL/(k_decay_ow_state*Rad_Spec!AN56*st_IRA_ow*(1/s_PEFm_pp_state)*st_SLF*st_ET_ow*st_EF_ow))*Rad_Spec!BF56,".")</f>
        <v>.</v>
      </c>
      <c r="E56" s="50" t="str">
        <f>IFERROR((st_DL/(k_decay_ow_state*Rad_Spec!AN56*st_IRA_ow*(1/s_PEF)*st_SLF*st_ET_ow*st_EF_ow))*Rad_Spec!BF56,".")</f>
        <v>.</v>
      </c>
      <c r="F56" s="50">
        <f>IFERROR((st_DL/(k_decay_ow_state*Rad_Spec!AY56*st_GSF_s*st_Fam*st_Foffset*acf!H56*st_ET_ow*(1/24)*st_EF_ow*(1/365)))*Rad_Spec!BF56,".")</f>
        <v>15188.990007542627</v>
      </c>
      <c r="G56" s="50">
        <f t="shared" si="4"/>
        <v>15188.990007542629</v>
      </c>
      <c r="H56" s="50">
        <f t="shared" si="5"/>
        <v>15188.990007542629</v>
      </c>
    </row>
    <row r="57" spans="1:8">
      <c r="A57" s="48" t="s">
        <v>62</v>
      </c>
      <c r="B57" s="48"/>
      <c r="C57" s="50" t="str">
        <f>IFERROR((st_DL/(k_decay_ow_state*Rad_Spec!V57*st_IFD_ow*st_EF_ow))*Rad_Spec!BF57,".")</f>
        <v>.</v>
      </c>
      <c r="D57" s="50" t="str">
        <f>IFERROR((st_DL/(k_decay_ow_state*Rad_Spec!AN57*st_IRA_ow*(1/s_PEFm_pp_state)*st_SLF*st_ET_ow*st_EF_ow))*Rad_Spec!BF57,".")</f>
        <v>.</v>
      </c>
      <c r="E57" s="50" t="str">
        <f>IFERROR((st_DL/(k_decay_ow_state*Rad_Spec!AN57*st_IRA_ow*(1/s_PEF)*st_SLF*st_ET_ow*st_EF_ow))*Rad_Spec!BF57,".")</f>
        <v>.</v>
      </c>
      <c r="F57" s="50">
        <f>IFERROR((st_DL/(k_decay_ow_state*Rad_Spec!AY57*st_GSF_s*st_Fam*st_Foffset*acf!H57*st_ET_ow*(1/24)*st_EF_ow*(1/365)))*Rad_Spec!BF57,".")</f>
        <v>417306.75800848624</v>
      </c>
      <c r="G57" s="50">
        <f t="shared" si="4"/>
        <v>417306.75800848624</v>
      </c>
      <c r="H57" s="50">
        <f t="shared" si="5"/>
        <v>417306.75800848624</v>
      </c>
    </row>
    <row r="58" spans="1:8">
      <c r="A58" s="48" t="s">
        <v>63</v>
      </c>
      <c r="B58" s="48"/>
      <c r="C58" s="50">
        <f>IFERROR((st_DL/(k_decay_ow_state*Rad_Spec!V58*st_IFD_ow*st_EF_ow))*Rad_Spec!BF58,".")</f>
        <v>47.906830930703897</v>
      </c>
      <c r="D58" s="50">
        <f>IFERROR((st_DL/(k_decay_ow_state*Rad_Spec!AN58*st_IRA_ow*(1/s_PEFm_pp_state)*st_SLF*st_ET_ow*st_EF_ow))*Rad_Spec!BF58,".")</f>
        <v>0.63176204297344307</v>
      </c>
      <c r="E58" s="50">
        <f>IFERROR((st_DL/(k_decay_ow_state*Rad_Spec!AN58*st_IRA_ow*(1/s_PEF)*st_SLF*st_ET_ow*st_EF_ow))*Rad_Spec!BF58,".")</f>
        <v>58.380221043907923</v>
      </c>
      <c r="F58" s="50">
        <f>IFERROR((st_DL/(k_decay_ow_state*Rad_Spec!AY58*st_GSF_s*st_Fam*st_Foffset*acf!H58*st_ET_ow*(1/24)*st_EF_ow*(1/365)))*Rad_Spec!BF58,".")</f>
        <v>45.529007202084173</v>
      </c>
      <c r="G58" s="50">
        <f t="shared" si="4"/>
        <v>16.675849956873002</v>
      </c>
      <c r="H58" s="50">
        <f t="shared" si="5"/>
        <v>0.61511497727393083</v>
      </c>
    </row>
    <row r="59" spans="1:8">
      <c r="A59" s="48" t="s">
        <v>64</v>
      </c>
      <c r="B59" s="48"/>
      <c r="C59" s="50">
        <f>IFERROR((st_DL/(k_decay_ow_state*Rad_Spec!V59*st_IFD_ow*st_EF_ow))*Rad_Spec!BF59,".")</f>
        <v>5538.4591493357411</v>
      </c>
      <c r="D59" s="50">
        <f>IFERROR((st_DL/(k_decay_ow_state*Rad_Spec!AN59*st_IRA_ow*(1/s_PEFm_pp_state)*st_SLF*st_ET_ow*st_EF_ow))*Rad_Spec!BF59,".")</f>
        <v>1082.4904978397888</v>
      </c>
      <c r="E59" s="50">
        <f>IFERROR((st_DL/(k_decay_ow_state*Rad_Spec!AN59*st_IRA_ow*(1/s_PEF)*st_SLF*st_ET_ow*st_EF_ow))*Rad_Spec!BF59,".")</f>
        <v>100031.3887874288</v>
      </c>
      <c r="F59" s="50">
        <f>IFERROR((st_DL/(k_decay_ow_state*Rad_Spec!AY59*st_GSF_s*st_Fam*st_Foffset*acf!H59*st_ET_ow*(1/24)*st_EF_ow*(1/365)))*Rad_Spec!BF59,".")</f>
        <v>5080.7019769228737</v>
      </c>
      <c r="G59" s="50">
        <f t="shared" si="4"/>
        <v>2581.4732889480101</v>
      </c>
      <c r="H59" s="50">
        <f t="shared" si="5"/>
        <v>768.5364455221453</v>
      </c>
    </row>
    <row r="60" spans="1:8">
      <c r="A60" s="48" t="s">
        <v>65</v>
      </c>
      <c r="B60" s="48"/>
      <c r="C60" s="50">
        <f>IFERROR((st_DL/(k_decay_ow_state*Rad_Spec!V60*st_IFD_ow*st_EF_ow))*Rad_Spec!BF60,".")</f>
        <v>3509125.2126735761</v>
      </c>
      <c r="D60" s="50">
        <f>IFERROR((st_DL/(k_decay_ow_state*Rad_Spec!AN60*st_IRA_ow*(1/s_PEFm_pp_state)*st_SLF*st_ET_ow*st_EF_ow))*Rad_Spec!BF60,".")</f>
        <v>853084.30614883034</v>
      </c>
      <c r="E60" s="50">
        <f>IFERROR((st_DL/(k_decay_ow_state*Rad_Spec!AN60*st_IRA_ow*(1/s_PEF)*st_SLF*st_ET_ow*st_EF_ow))*Rad_Spec!BF60,".")</f>
        <v>78832292.816539288</v>
      </c>
      <c r="F60" s="50">
        <f>IFERROR((st_DL/(k_decay_ow_state*Rad_Spec!AY60*st_GSF_s*st_Fam*st_Foffset*acf!H60*st_ET_ow*(1/24)*st_EF_ow*(1/365)))*Rad_Spec!BF60,".")</f>
        <v>160365.46660554162</v>
      </c>
      <c r="G60" s="50">
        <f t="shared" si="4"/>
        <v>153059.35904909571</v>
      </c>
      <c r="H60" s="50">
        <f t="shared" si="5"/>
        <v>129989.23226160454</v>
      </c>
    </row>
    <row r="61" spans="1:8">
      <c r="A61" s="48" t="s">
        <v>66</v>
      </c>
      <c r="B61" s="48"/>
      <c r="C61" s="50">
        <f>IFERROR((st_DL/(k_decay_ow_state*Rad_Spec!V61*st_IFD_ow*st_EF_ow))*Rad_Spec!BF61,".")</f>
        <v>25497439.217577789</v>
      </c>
      <c r="D61" s="50">
        <f>IFERROR((st_DL/(k_decay_ow_state*Rad_Spec!AN61*st_IRA_ow*(1/s_PEFm_pp_state)*st_SLF*st_ET_ow*st_EF_ow))*Rad_Spec!BF61,".")</f>
        <v>4513524.2045252752</v>
      </c>
      <c r="E61" s="50">
        <f>IFERROR((st_DL/(k_decay_ow_state*Rad_Spec!AN61*st_IRA_ow*(1/s_PEF)*st_SLF*st_ET_ow*st_EF_ow))*Rad_Spec!BF61,".")</f>
        <v>417088275.05214775</v>
      </c>
      <c r="F61" s="50">
        <f>IFERROR((st_DL/(k_decay_ow_state*Rad_Spec!AY61*st_GSF_s*st_Fam*st_Foffset*acf!H61*st_ET_ow*(1/24)*st_EF_ow*(1/365)))*Rad_Spec!BF61,".")</f>
        <v>394069.70740353782</v>
      </c>
      <c r="G61" s="50">
        <f t="shared" si="4"/>
        <v>387711.21350924904</v>
      </c>
      <c r="H61" s="50">
        <f t="shared" si="5"/>
        <v>357347.29933678452</v>
      </c>
    </row>
    <row r="62" spans="1:8">
      <c r="A62" s="48" t="s">
        <v>67</v>
      </c>
      <c r="B62" s="48"/>
      <c r="C62" s="50" t="str">
        <f>IFERROR((st_DL/(k_decay_ow_state*Rad_Spec!V62*st_IFD_ow*st_EF_ow))*Rad_Spec!BF62,".")</f>
        <v>.</v>
      </c>
      <c r="D62" s="50" t="str">
        <f>IFERROR((st_DL/(k_decay_ow_state*Rad_Spec!AN62*st_IRA_ow*(1/s_PEFm_pp_state)*st_SLF*st_ET_ow*st_EF_ow))*Rad_Spec!BF62,".")</f>
        <v>.</v>
      </c>
      <c r="E62" s="50" t="str">
        <f>IFERROR((st_DL/(k_decay_ow_state*Rad_Spec!AN62*st_IRA_ow*(1/s_PEF)*st_SLF*st_ET_ow*st_EF_ow))*Rad_Spec!BF62,".")</f>
        <v>.</v>
      </c>
      <c r="F62" s="50">
        <f>IFERROR((st_DL/(k_decay_ow_state*Rad_Spec!AY62*st_GSF_s*st_Fam*st_Foffset*acf!H62*st_ET_ow*(1/24)*st_EF_ow*(1/365)))*Rad_Spec!BF62,".")</f>
        <v>758970.50020789029</v>
      </c>
      <c r="G62" s="50">
        <f t="shared" si="4"/>
        <v>758970.50020789017</v>
      </c>
      <c r="H62" s="50">
        <f t="shared" si="5"/>
        <v>758970.50020789017</v>
      </c>
    </row>
    <row r="63" spans="1:8">
      <c r="A63" s="48" t="s">
        <v>68</v>
      </c>
      <c r="B63" s="48"/>
      <c r="C63" s="50">
        <f>IFERROR((st_DL/(k_decay_ow_state*Rad_Spec!V63*st_IFD_ow*st_EF_ow))*Rad_Spec!BF63,".")</f>
        <v>38539.696046929435</v>
      </c>
      <c r="D63" s="50">
        <f>IFERROR((st_DL/(k_decay_ow_state*Rad_Spec!AN63*st_IRA_ow*(1/s_PEFm_pp_state)*st_SLF*st_ET_ow*st_EF_ow))*Rad_Spec!BF63,".")</f>
        <v>3894.0552023992864</v>
      </c>
      <c r="E63" s="50">
        <f>IFERROR((st_DL/(k_decay_ow_state*Rad_Spec!AN63*st_IRA_ow*(1/s_PEF)*st_SLF*st_ET_ow*st_EF_ow))*Rad_Spec!BF63,".")</f>
        <v>359844.03621856455</v>
      </c>
      <c r="F63" s="50">
        <f>IFERROR((st_DL/(k_decay_ow_state*Rad_Spec!AY63*st_GSF_s*st_Fam*st_Foffset*acf!H63*st_ET_ow*(1/24)*st_EF_ow*(1/365)))*Rad_Spec!BF63,".")</f>
        <v>2544.8814570700793</v>
      </c>
      <c r="G63" s="50">
        <f t="shared" si="4"/>
        <v>2371.5122618406767</v>
      </c>
      <c r="H63" s="50">
        <f t="shared" si="5"/>
        <v>1479.9585820763461</v>
      </c>
    </row>
    <row r="64" spans="1:8">
      <c r="A64" s="48" t="s">
        <v>69</v>
      </c>
      <c r="B64" s="48"/>
      <c r="C64" s="50">
        <f>IFERROR((st_DL/(k_decay_ow_state*Rad_Spec!V64*st_IFD_ow*st_EF_ow))*Rad_Spec!BF64,".")</f>
        <v>14379749.765175367</v>
      </c>
      <c r="D64" s="50">
        <f>IFERROR((st_DL/(k_decay_ow_state*Rad_Spec!AN64*st_IRA_ow*(1/s_PEFm_pp_state)*st_SLF*st_ET_ow*st_EF_ow))*Rad_Spec!BF64,".")</f>
        <v>3829044.4209503471</v>
      </c>
      <c r="E64" s="50">
        <f>IFERROR((st_DL/(k_decay_ow_state*Rad_Spec!AN64*st_IRA_ow*(1/s_PEF)*st_SLF*st_ET_ow*st_EF_ow))*Rad_Spec!BF64,".")</f>
        <v>353836483.48025328</v>
      </c>
      <c r="F64" s="50">
        <f>IFERROR((st_DL/(k_decay_ow_state*Rad_Spec!AY64*st_GSF_s*st_Fam*st_Foffset*acf!H64*st_ET_ow*(1/24)*st_EF_ow*(1/365)))*Rad_Spec!BF64,".")</f>
        <v>134114.87847159346</v>
      </c>
      <c r="G64" s="50">
        <f t="shared" si="4"/>
        <v>132825.71463647741</v>
      </c>
      <c r="H64" s="50">
        <f t="shared" si="5"/>
        <v>128419.18857785329</v>
      </c>
    </row>
    <row r="65" spans="1:8">
      <c r="A65" s="48" t="s">
        <v>70</v>
      </c>
      <c r="B65" s="48"/>
      <c r="C65" s="50" t="str">
        <f>IFERROR((st_DL/(k_decay_ow_state*Rad_Spec!V65*st_IFD_ow*st_EF_ow))*Rad_Spec!BF65,".")</f>
        <v>.</v>
      </c>
      <c r="D65" s="50" t="str">
        <f>IFERROR((st_DL/(k_decay_ow_state*Rad_Spec!AN65*st_IRA_ow*(1/s_PEFm_pp_state)*st_SLF*st_ET_ow*st_EF_ow))*Rad_Spec!BF65,".")</f>
        <v>.</v>
      </c>
      <c r="E65" s="50" t="str">
        <f>IFERROR((st_DL/(k_decay_ow_state*Rad_Spec!AN65*st_IRA_ow*(1/s_PEF)*st_SLF*st_ET_ow*st_EF_ow))*Rad_Spec!BF65,".")</f>
        <v>.</v>
      </c>
      <c r="F65" s="50">
        <f>IFERROR((st_DL/(k_decay_ow_state*Rad_Spec!AY65*st_GSF_s*st_Fam*st_Foffset*acf!H65*st_ET_ow*(1/24)*st_EF_ow*(1/365)))*Rad_Spec!BF65,".")</f>
        <v>1715204.8771607173</v>
      </c>
      <c r="G65" s="50">
        <f t="shared" si="4"/>
        <v>1715204.877160717</v>
      </c>
      <c r="H65" s="50">
        <f t="shared" si="5"/>
        <v>1715204.877160717</v>
      </c>
    </row>
    <row r="66" spans="1:8">
      <c r="A66" s="48" t="s">
        <v>71</v>
      </c>
      <c r="B66" s="48"/>
      <c r="C66" s="50" t="str">
        <f>IFERROR((st_DL/(k_decay_ow_state*Rad_Spec!V66*st_IFD_ow*st_EF_ow))*Rad_Spec!BF66,".")</f>
        <v>.</v>
      </c>
      <c r="D66" s="50" t="str">
        <f>IFERROR((st_DL/(k_decay_ow_state*Rad_Spec!AN66*st_IRA_ow*(1/s_PEFm_pp_state)*st_SLF*st_ET_ow*st_EF_ow))*Rad_Spec!BF66,".")</f>
        <v>.</v>
      </c>
      <c r="E66" s="50" t="str">
        <f>IFERROR((st_DL/(k_decay_ow_state*Rad_Spec!AN66*st_IRA_ow*(1/s_PEF)*st_SLF*st_ET_ow*st_EF_ow))*Rad_Spec!BF66,".")</f>
        <v>.</v>
      </c>
      <c r="F66" s="50">
        <f>IFERROR((st_DL/(k_decay_ow_state*Rad_Spec!AY66*st_GSF_s*st_Fam*st_Foffset*acf!H66*st_ET_ow*(1/24)*st_EF_ow*(1/365)))*Rad_Spec!BF66,".")</f>
        <v>3840312.657284895</v>
      </c>
      <c r="G66" s="50">
        <f t="shared" si="4"/>
        <v>3840312.657284895</v>
      </c>
      <c r="H66" s="50">
        <f t="shared" si="5"/>
        <v>3840312.657284895</v>
      </c>
    </row>
    <row r="67" spans="1:8">
      <c r="A67" s="48" t="s">
        <v>72</v>
      </c>
      <c r="B67" s="48"/>
      <c r="C67" s="50">
        <f>IFERROR((st_DL/(k_decay_ow_state*Rad_Spec!V67*st_IFD_ow*st_EF_ow))*Rad_Spec!BF67,".")</f>
        <v>1970.2661582405408</v>
      </c>
      <c r="D67" s="50">
        <f>IFERROR((st_DL/(k_decay_ow_state*Rad_Spec!AN67*st_IRA_ow*(1/s_PEFm_pp_state)*st_SLF*st_ET_ow*st_EF_ow))*Rad_Spec!BF67,".")</f>
        <v>159.53752157900084</v>
      </c>
      <c r="E67" s="50">
        <f>IFERROR((st_DL/(k_decay_ow_state*Rad_Spec!AN67*st_IRA_ow*(1/s_PEF)*st_SLF*st_ET_ow*st_EF_ow))*Rad_Spec!BF67,".")</f>
        <v>14742.632733588933</v>
      </c>
      <c r="F67" s="50">
        <f>IFERROR((st_DL/(k_decay_ow_state*Rad_Spec!AY67*st_GSF_s*st_Fam*st_Foffset*acf!H67*st_ET_ow*(1/24)*st_EF_ow*(1/365)))*Rad_Spec!BF67,".")</f>
        <v>564.34091394638267</v>
      </c>
      <c r="G67" s="50">
        <f t="shared" si="4"/>
        <v>426.01146046637672</v>
      </c>
      <c r="H67" s="50">
        <f t="shared" si="5"/>
        <v>116.99132747282155</v>
      </c>
    </row>
    <row r="68" spans="1:8">
      <c r="A68" s="48" t="s">
        <v>73</v>
      </c>
      <c r="B68" s="48"/>
      <c r="C68" s="50">
        <f>IFERROR((st_DL/(k_decay_ow_state*Rad_Spec!V68*st_IFD_ow*st_EF_ow))*Rad_Spec!BF68,".")</f>
        <v>3667.7872853054241</v>
      </c>
      <c r="D68" s="50">
        <f>IFERROR((st_DL/(k_decay_ow_state*Rad_Spec!AN68*st_IRA_ow*(1/s_PEFm_pp_state)*st_SLF*st_ET_ow*st_EF_ow))*Rad_Spec!BF68,".")</f>
        <v>603.36775014708735</v>
      </c>
      <c r="E68" s="50">
        <f>IFERROR((st_DL/(k_decay_ow_state*Rad_Spec!AN68*st_IRA_ow*(1/s_PEF)*st_SLF*st_ET_ow*st_EF_ow))*Rad_Spec!BF68,".")</f>
        <v>55756.345314074351</v>
      </c>
      <c r="F68" s="50">
        <f>IFERROR((st_DL/(k_decay_ow_state*Rad_Spec!AY68*st_GSF_s*st_Fam*st_Foffset*acf!H68*st_ET_ow*(1/24)*st_EF_ow*(1/365)))*Rad_Spec!BF68,".")</f>
        <v>1255.3329799055607</v>
      </c>
      <c r="G68" s="50">
        <f t="shared" ref="G68:G131" si="6">(IF(AND(C68&lt;&gt;".",E68&lt;&gt;".",F68&lt;&gt;"."),1/((1/C68)+(1/E68)+(1/F68)),IF(AND(C68&lt;&gt;".",E68&lt;&gt;".",F68="."), 1/((1/C68)+(1/E68)),IF(AND(C68&lt;&gt;".",E68=".",F68&lt;&gt;"."),1/((1/C68)+(1/F68)),IF(AND(C68=".",E68&lt;&gt;".",F68&lt;&gt;"."),1/((1/E68)+(1/F68)),IF(AND(C68&lt;&gt;".",E68=".",F68="."),1/(1/C68),IF(AND(C68=".",E68&lt;&gt;".",F68="."),1/(1/E68),IF(AND(C68=".",E68=".",F68&lt;&gt;"."),1/(1/F68),IF(AND(C68=".",E68=".",F68="."),".")))))))))</f>
        <v>919.8104491210172</v>
      </c>
      <c r="H68" s="50">
        <f t="shared" ref="H68:H131" si="7">(IF(AND(C68&lt;&gt;".",D68&lt;&gt;".",F68&lt;&gt;"."),1/((1/C68)+(1/D68)+(1/F68)),IF(AND(C68&lt;&gt;".",D68&lt;&gt;".",F68="."), 1/((1/C68)+(1/D68)),IF(AND(C68&lt;&gt;".",D68=".",F68&lt;&gt;"."),1/((1/C68)+(1/F68)),IF(AND(C68=".",D68&lt;&gt;".",F68&lt;&gt;"."),1/((1/D68)+(1/F68)),IF(AND(C68&lt;&gt;".",D68=".",F68="."),1/(1/C68),IF(AND(C68=".",D68&lt;&gt;".",F68="."),1/(1/D68),IF(AND(C68=".",D68=".",F68&lt;&gt;"."),1/(1/F68),IF(AND(C68=".",D68=".",F68="."),".")))))))))</f>
        <v>366.75587452419217</v>
      </c>
    </row>
    <row r="69" spans="1:8">
      <c r="A69" s="51" t="s">
        <v>74</v>
      </c>
      <c r="B69" s="48" t="s">
        <v>7</v>
      </c>
      <c r="C69" s="50">
        <f>IFERROR((st_DL/(k_decay_ow_state*Rad_Spec!V69*st_IFD_ow*st_EF_ow))*Rad_Spec!BF69,".")</f>
        <v>0.38519401318388097</v>
      </c>
      <c r="D69" s="50">
        <f>IFERROR((st_DL/(k_decay_ow_state*Rad_Spec!AN69*st_IRA_ow*(1/s_PEFm_pp_state)*st_SLF*st_ET_ow*st_EF_ow))*Rad_Spec!BF69,".")</f>
        <v>4.4398204273164054E-4</v>
      </c>
      <c r="E69" s="50">
        <f>IFERROR((st_DL/(k_decay_ow_state*Rad_Spec!AN69*st_IRA_ow*(1/s_PEF)*st_SLF*st_ET_ow*st_EF_ow))*Rad_Spec!BF69,".")</f>
        <v>4.1027741508820791E-2</v>
      </c>
      <c r="F69" s="50">
        <f>IFERROR((st_DL/(k_decay_ow_state*Rad_Spec!AY69*st_GSF_s*st_Fam*st_Foffset*acf!H69*st_ET_ow*(1/24)*st_EF_ow*(1/365)))*Rad_Spec!BF69,".")</f>
        <v>797.08399176659964</v>
      </c>
      <c r="G69" s="50">
        <f t="shared" si="6"/>
        <v>3.7076721486410051E-2</v>
      </c>
      <c r="H69" s="50">
        <f t="shared" si="7"/>
        <v>4.434706429058025E-4</v>
      </c>
    </row>
    <row r="70" spans="1:8">
      <c r="A70" s="48" t="s">
        <v>75</v>
      </c>
      <c r="B70" s="48"/>
      <c r="C70" s="50" t="str">
        <f>IFERROR((st_DL/(k_decay_ow_state*Rad_Spec!V70*st_IFD_ow*st_EF_ow))*Rad_Spec!BF70,".")</f>
        <v>.</v>
      </c>
      <c r="D70" s="50" t="str">
        <f>IFERROR((st_DL/(k_decay_ow_state*Rad_Spec!AN70*st_IRA_ow*(1/s_PEFm_pp_state)*st_SLF*st_ET_ow*st_EF_ow))*Rad_Spec!BF70,".")</f>
        <v>.</v>
      </c>
      <c r="E70" s="50" t="str">
        <f>IFERROR((st_DL/(k_decay_ow_state*Rad_Spec!AN70*st_IRA_ow*(1/s_PEF)*st_SLF*st_ET_ow*st_EF_ow))*Rad_Spec!BF70,".")</f>
        <v>.</v>
      </c>
      <c r="F70" s="50">
        <f>IFERROR((st_DL/(k_decay_ow_state*Rad_Spec!AY70*st_GSF_s*st_Fam*st_Foffset*acf!H70*st_ET_ow*(1/24)*st_EF_ow*(1/365)))*Rad_Spec!BF70,".")</f>
        <v>3573498.0973275071</v>
      </c>
      <c r="G70" s="50">
        <f t="shared" si="6"/>
        <v>3573498.0973275071</v>
      </c>
      <c r="H70" s="50">
        <f t="shared" si="7"/>
        <v>3573498.0973275071</v>
      </c>
    </row>
    <row r="71" spans="1:8">
      <c r="A71" s="48" t="s">
        <v>76</v>
      </c>
      <c r="B71" s="48"/>
      <c r="C71" s="50">
        <f>IFERROR((st_DL/(k_decay_ow_state*Rad_Spec!V71*st_IFD_ow*st_EF_ow))*Rad_Spec!BF71,".")</f>
        <v>37540532.020112649</v>
      </c>
      <c r="D71" s="50">
        <f>IFERROR((st_DL/(k_decay_ow_state*Rad_Spec!AN71*st_IRA_ow*(1/s_PEFm_pp_state)*st_SLF*st_ET_ow*st_EF_ow))*Rad_Spec!BF71,".")</f>
        <v>5354423.8302686168</v>
      </c>
      <c r="E71" s="50">
        <f>IFERROR((st_DL/(k_decay_ow_state*Rad_Spec!AN71*st_IRA_ow*(1/s_PEF)*st_SLF*st_ET_ow*st_EF_ow))*Rad_Spec!BF71,".")</f>
        <v>494794599.09083253</v>
      </c>
      <c r="F71" s="50">
        <f>IFERROR((st_DL/(k_decay_ow_state*Rad_Spec!AY71*st_GSF_s*st_Fam*st_Foffset*acf!H71*st_ET_ow*(1/24)*st_EF_ow*(1/365)))*Rad_Spec!BF71,".")</f>
        <v>3076363.2027415046</v>
      </c>
      <c r="G71" s="50">
        <f t="shared" si="6"/>
        <v>2827110.3576519876</v>
      </c>
      <c r="H71" s="50">
        <f t="shared" si="7"/>
        <v>1857153.4049183866</v>
      </c>
    </row>
    <row r="72" spans="1:8">
      <c r="A72" s="48" t="s">
        <v>77</v>
      </c>
      <c r="B72" s="48"/>
      <c r="C72" s="50">
        <f>IFERROR((st_DL/(k_decay_ow_state*Rad_Spec!V72*st_IFD_ow*st_EF_ow))*Rad_Spec!BF72,".")</f>
        <v>1679.3325847904289</v>
      </c>
      <c r="D72" s="50">
        <f>IFERROR((st_DL/(k_decay_ow_state*Rad_Spec!AN72*st_IRA_ow*(1/s_PEFm_pp_state)*st_SLF*st_ET_ow*st_EF_ow))*Rad_Spec!BF72,".")</f>
        <v>28.491766190386237</v>
      </c>
      <c r="E72" s="50">
        <f>IFERROR((st_DL/(k_decay_ow_state*Rad_Spec!AN72*st_IRA_ow*(1/s_PEF)*st_SLF*st_ET_ow*st_EF_ow))*Rad_Spec!BF72,".")</f>
        <v>2632.8831031021787</v>
      </c>
      <c r="F72" s="50">
        <f>IFERROR((st_DL/(k_decay_ow_state*Rad_Spec!AY72*st_GSF_s*st_Fam*st_Foffset*acf!H72*st_ET_ow*(1/24)*st_EF_ow*(1/365)))*Rad_Spec!BF72,".")</f>
        <v>5865283.5456699878</v>
      </c>
      <c r="G72" s="50">
        <f t="shared" si="6"/>
        <v>1025.1605902169349</v>
      </c>
      <c r="H72" s="50">
        <f t="shared" si="7"/>
        <v>28.016302019598818</v>
      </c>
    </row>
    <row r="73" spans="1:8">
      <c r="A73" s="51" t="s">
        <v>78</v>
      </c>
      <c r="B73" s="48" t="s">
        <v>7</v>
      </c>
      <c r="C73" s="50">
        <f>IFERROR((st_DL/(k_decay_ow_state*Rad_Spec!V73*st_IFD_ow*st_EF_ow))*Rad_Spec!BF73,".")</f>
        <v>400.23607870537836</v>
      </c>
      <c r="D73" s="50">
        <f>IFERROR((st_DL/(k_decay_ow_state*Rad_Spec!AN73*st_IRA_ow*(1/s_PEFm_pp_state)*st_SLF*st_ET_ow*st_EF_ow))*Rad_Spec!BF73,".")</f>
        <v>11.508034695464904</v>
      </c>
      <c r="E73" s="50">
        <f>IFERROR((st_DL/(k_decay_ow_state*Rad_Spec!AN73*st_IRA_ow*(1/s_PEF)*st_SLF*st_ET_ow*st_EF_ow))*Rad_Spec!BF73,".")</f>
        <v>1063.4409217434493</v>
      </c>
      <c r="F73" s="50">
        <f>IFERROR((st_DL/(k_decay_ow_state*Rad_Spec!AY73*st_GSF_s*st_Fam*st_Foffset*acf!H73*st_ET_ow*(1/24)*st_EF_ow*(1/365)))*Rad_Spec!BF73,".")</f>
        <v>959.04302141646247</v>
      </c>
      <c r="G73" s="50">
        <f t="shared" si="6"/>
        <v>223.13582973011583</v>
      </c>
      <c r="H73" s="50">
        <f t="shared" si="7"/>
        <v>11.05741607934479</v>
      </c>
    </row>
    <row r="74" spans="1:8">
      <c r="A74" s="48" t="s">
        <v>79</v>
      </c>
      <c r="B74" s="48"/>
      <c r="C74" s="50" t="str">
        <f>IFERROR((st_DL/(k_decay_ow_state*Rad_Spec!V74*st_IFD_ow*st_EF_ow))*Rad_Spec!BF74,".")</f>
        <v>.</v>
      </c>
      <c r="D74" s="50" t="str">
        <f>IFERROR((st_DL/(k_decay_ow_state*Rad_Spec!AN74*st_IRA_ow*(1/s_PEFm_pp_state)*st_SLF*st_ET_ow*st_EF_ow))*Rad_Spec!BF74,".")</f>
        <v>.</v>
      </c>
      <c r="E74" s="50" t="str">
        <f>IFERROR((st_DL/(k_decay_ow_state*Rad_Spec!AN74*st_IRA_ow*(1/s_PEF)*st_SLF*st_ET_ow*st_EF_ow))*Rad_Spec!BF74,".")</f>
        <v>.</v>
      </c>
      <c r="F74" s="50">
        <f>IFERROR((st_DL/(k_decay_ow_state*Rad_Spec!AY74*st_GSF_s*st_Fam*st_Foffset*acf!H74*st_ET_ow*(1/24)*st_EF_ow*(1/365)))*Rad_Spec!BF74,".")</f>
        <v>951439.39249943697</v>
      </c>
      <c r="G74" s="50">
        <f t="shared" si="6"/>
        <v>951439.39249943697</v>
      </c>
      <c r="H74" s="50">
        <f t="shared" si="7"/>
        <v>951439.39249943697</v>
      </c>
    </row>
    <row r="75" spans="1:8">
      <c r="A75" s="51" t="s">
        <v>80</v>
      </c>
      <c r="B75" s="48" t="s">
        <v>7</v>
      </c>
      <c r="C75" s="50">
        <f>IFERROR((st_DL/(k_decay_ow_state*Rad_Spec!V75*st_IFD_ow*st_EF_ow))*Rad_Spec!BF75,".")</f>
        <v>1356542.6564004775</v>
      </c>
      <c r="D75" s="50">
        <f>IFERROR((st_DL/(k_decay_ow_state*Rad_Spec!AN75*st_IRA_ow*(1/s_PEFm_pp_state)*st_SLF*st_ET_ow*st_EF_ow))*Rad_Spec!BF75,".")</f>
        <v>149566.29473819997</v>
      </c>
      <c r="E75" s="50">
        <f>IFERROR((st_DL/(k_decay_ow_state*Rad_Spec!AN75*st_IRA_ow*(1/s_PEF)*st_SLF*st_ET_ow*st_EF_ow))*Rad_Spec!BF75,".")</f>
        <v>13821206.01364056</v>
      </c>
      <c r="F75" s="50">
        <f>IFERROR((st_DL/(k_decay_ow_state*Rad_Spec!AY75*st_GSF_s*st_Fam*st_Foffset*acf!H75*st_ET_ow*(1/24)*st_EF_ow*(1/365)))*Rad_Spec!BF75,".")</f>
        <v>12511616.582858151</v>
      </c>
      <c r="G75" s="50">
        <f t="shared" si="6"/>
        <v>1124294.8051857702</v>
      </c>
      <c r="H75" s="50">
        <f t="shared" si="7"/>
        <v>133278.38364722941</v>
      </c>
    </row>
    <row r="76" spans="1:8">
      <c r="A76" s="52" t="s">
        <v>81</v>
      </c>
      <c r="B76" s="53" t="s">
        <v>7</v>
      </c>
      <c r="C76" s="50">
        <f>IFERROR((st_DL/(k_decay_ow_state*Rad_Spec!V76*st_IFD_ow*st_EF_ow))*Rad_Spec!BF76,".")</f>
        <v>6.0147125747414217E-2</v>
      </c>
      <c r="D76" s="50">
        <f>IFERROR((st_DL/(k_decay_ow_state*Rad_Spec!AN76*st_IRA_ow*(1/s_PEFm_pp_state)*st_SLF*st_ET_ow*st_EF_ow))*Rad_Spec!BF76,".")</f>
        <v>9.4227886446703556E-4</v>
      </c>
      <c r="E76" s="50">
        <f>IFERROR((st_DL/(k_decay_ow_state*Rad_Spec!AN76*st_IRA_ow*(1/s_PEF)*st_SLF*st_ET_ow*st_EF_ow))*Rad_Spec!BF76,".")</f>
        <v>8.7074633565632761E-2</v>
      </c>
      <c r="F76" s="50">
        <f>IFERROR((st_DL/(k_decay_ow_state*Rad_Spec!AY76*st_GSF_s*st_Fam*st_Foffset*acf!H76*st_ET_ow*(1/24)*st_EF_ow*(1/365)))*Rad_Spec!BF76,".")</f>
        <v>9009.3713937464108</v>
      </c>
      <c r="G76" s="50">
        <f t="shared" si="6"/>
        <v>3.5574009434407083E-2</v>
      </c>
      <c r="H76" s="50">
        <f t="shared" si="7"/>
        <v>9.2774450617305138E-4</v>
      </c>
    </row>
    <row r="77" spans="1:8">
      <c r="A77" s="51" t="s">
        <v>82</v>
      </c>
      <c r="B77" s="53" t="s">
        <v>7</v>
      </c>
      <c r="C77" s="50">
        <f>IFERROR((st_DL/(k_decay_ow_state*Rad_Spec!V77*st_IFD_ow*st_EF_ow))*Rad_Spec!BF77,".")</f>
        <v>4029973.8953192071</v>
      </c>
      <c r="D77" s="50">
        <f>IFERROR((st_DL/(k_decay_ow_state*Rad_Spec!AN77*st_IRA_ow*(1/s_PEFm_pp_state)*st_SLF*st_ET_ow*st_EF_ow))*Rad_Spec!BF77,".")</f>
        <v>6036.781882848878</v>
      </c>
      <c r="E77" s="50">
        <f>IFERROR((st_DL/(k_decay_ow_state*Rad_Spec!AN77*st_IRA_ow*(1/s_PEF)*st_SLF*st_ET_ow*st_EF_ow))*Rad_Spec!BF77,".")</f>
        <v>557850.32455549249</v>
      </c>
      <c r="F77" s="50">
        <f>IFERROR((st_DL/(k_decay_ow_state*Rad_Spec!AY77*st_GSF_s*st_Fam*st_Foffset*acf!H77*st_ET_ow*(1/24)*st_EF_ow*(1/365)))*Rad_Spec!BF77,".")</f>
        <v>1193949.151162124</v>
      </c>
      <c r="G77" s="50">
        <f t="shared" si="6"/>
        <v>347428.18133941869</v>
      </c>
      <c r="H77" s="50">
        <f t="shared" si="7"/>
        <v>5997.4737381487485</v>
      </c>
    </row>
    <row r="78" spans="1:8">
      <c r="A78" s="48" t="s">
        <v>83</v>
      </c>
      <c r="B78" s="48"/>
      <c r="C78" s="50" t="str">
        <f>IFERROR((st_DL/(k_decay_ow_state*Rad_Spec!V78*st_IFD_ow*st_EF_ow))*Rad_Spec!BF78,".")</f>
        <v>.</v>
      </c>
      <c r="D78" s="50" t="str">
        <f>IFERROR((st_DL/(k_decay_ow_state*Rad_Spec!AN78*st_IRA_ow*(1/s_PEFm_pp_state)*st_SLF*st_ET_ow*st_EF_ow))*Rad_Spec!BF78,".")</f>
        <v>.</v>
      </c>
      <c r="E78" s="50" t="str">
        <f>IFERROR((st_DL/(k_decay_ow_state*Rad_Spec!AN78*st_IRA_ow*(1/s_PEF)*st_SLF*st_ET_ow*st_EF_ow))*Rad_Spec!BF78,".")</f>
        <v>.</v>
      </c>
      <c r="F78" s="50">
        <f>IFERROR((st_DL/(k_decay_ow_state*Rad_Spec!AY78*st_GSF_s*st_Fam*st_Foffset*acf!H78*st_ET_ow*(1/24)*st_EF_ow*(1/365)))*Rad_Spec!BF78,".")</f>
        <v>38008218.402943932</v>
      </c>
      <c r="G78" s="50">
        <f t="shared" si="6"/>
        <v>38008218.402943932</v>
      </c>
      <c r="H78" s="50">
        <f t="shared" si="7"/>
        <v>38008218.402943932</v>
      </c>
    </row>
    <row r="79" spans="1:8">
      <c r="A79" s="48" t="s">
        <v>84</v>
      </c>
      <c r="B79" s="48"/>
      <c r="C79" s="50">
        <f>IFERROR((st_DL/(k_decay_ow_state*Rad_Spec!V79*st_IFD_ow*st_EF_ow))*Rad_Spec!BF79,".")</f>
        <v>20464372.135447685</v>
      </c>
      <c r="D79" s="50">
        <f>IFERROR((st_DL/(k_decay_ow_state*Rad_Spec!AN79*st_IRA_ow*(1/s_PEFm_pp_state)*st_SLF*st_ET_ow*st_EF_ow))*Rad_Spec!BF79,".")</f>
        <v>5635495.1699773911</v>
      </c>
      <c r="E79" s="50">
        <f>IFERROR((st_DL/(k_decay_ow_state*Rad_Spec!AN79*st_IRA_ow*(1/s_PEF)*st_SLF*st_ET_ow*st_EF_ow))*Rad_Spec!BF79,".")</f>
        <v>520767997.02413529</v>
      </c>
      <c r="F79" s="50">
        <f>IFERROR((st_DL/(k_decay_ow_state*Rad_Spec!AY79*st_GSF_s*st_Fam*st_Foffset*acf!H79*st_ET_ow*(1/24)*st_EF_ow*(1/365)))*Rad_Spec!BF79,".")</f>
        <v>498114.32045797375</v>
      </c>
      <c r="G79" s="50">
        <f t="shared" si="6"/>
        <v>485824.3909297245</v>
      </c>
      <c r="H79" s="50">
        <f t="shared" si="7"/>
        <v>447650.94194836792</v>
      </c>
    </row>
    <row r="80" spans="1:8">
      <c r="A80" s="48" t="s">
        <v>85</v>
      </c>
      <c r="B80" s="48"/>
      <c r="C80" s="50">
        <f>IFERROR((st_DL/(k_decay_ow_state*Rad_Spec!V80*st_IFD_ow*st_EF_ow))*Rad_Spec!BF80,".")</f>
        <v>8648178.0477346648</v>
      </c>
      <c r="D80" s="50">
        <f>IFERROR((st_DL/(k_decay_ow_state*Rad_Spec!AN80*st_IRA_ow*(1/s_PEFm_pp_state)*st_SLF*st_ET_ow*st_EF_ow))*Rad_Spec!BF80,".")</f>
        <v>1024375.3524682665</v>
      </c>
      <c r="E80" s="50">
        <f>IFERROR((st_DL/(k_decay_ow_state*Rad_Spec!AN80*st_IRA_ow*(1/s_PEF)*st_SLF*st_ET_ow*st_EF_ow))*Rad_Spec!BF80,".")</f>
        <v>94661051.853573263</v>
      </c>
      <c r="F80" s="50">
        <f>IFERROR((st_DL/(k_decay_ow_state*Rad_Spec!AY80*st_GSF_s*st_Fam*st_Foffset*acf!H80*st_ET_ow*(1/24)*st_EF_ow*(1/365)))*Rad_Spec!BF80,".")</f>
        <v>142786.38716974237</v>
      </c>
      <c r="G80" s="50">
        <f t="shared" si="6"/>
        <v>140259.06320788493</v>
      </c>
      <c r="H80" s="50">
        <f t="shared" si="7"/>
        <v>123528.39532897813</v>
      </c>
    </row>
    <row r="81" spans="1:8">
      <c r="A81" s="51" t="s">
        <v>86</v>
      </c>
      <c r="B81" s="53" t="s">
        <v>7</v>
      </c>
      <c r="C81" s="50">
        <f>IFERROR((st_DL/(k_decay_ow_state*Rad_Spec!V81*st_IFD_ow*st_EF_ow))*Rad_Spec!BF81,".")</f>
        <v>7.419040419218885E-2</v>
      </c>
      <c r="D81" s="50">
        <f>IFERROR((st_DL/(k_decay_ow_state*Rad_Spec!AN81*st_IRA_ow*(1/s_PEFm_pp_state)*st_SLF*st_ET_ow*st_EF_ow))*Rad_Spec!BF81,".")</f>
        <v>2.6035138855951532E-3</v>
      </c>
      <c r="E81" s="50">
        <f>IFERROR((st_DL/(k_decay_ow_state*Rad_Spec!AN81*st_IRA_ow*(1/s_PEF)*st_SLF*st_ET_ow*st_EF_ow))*Rad_Spec!BF81,".")</f>
        <v>0.24058697071536145</v>
      </c>
      <c r="F81" s="50">
        <f>IFERROR((st_DL/(k_decay_ow_state*Rad_Spec!AY81*st_GSF_s*st_Fam*st_Foffset*acf!H81*st_ET_ow*(1/24)*st_EF_ow*(1/365)))*Rad_Spec!BF81,".")</f>
        <v>5159183.3262200197</v>
      </c>
      <c r="G81" s="50">
        <f t="shared" si="6"/>
        <v>5.6704343537425622E-2</v>
      </c>
      <c r="H81" s="50">
        <f t="shared" si="7"/>
        <v>2.5152479809985159E-3</v>
      </c>
    </row>
    <row r="82" spans="1:8">
      <c r="A82" s="51" t="s">
        <v>87</v>
      </c>
      <c r="B82" s="48" t="s">
        <v>7</v>
      </c>
      <c r="C82" s="50" t="str">
        <f>IFERROR((st_DL/(k_decay_ow_state*Rad_Spec!V82*st_IFD_ow*st_EF_ow))*Rad_Spec!BF82,".")</f>
        <v>.</v>
      </c>
      <c r="D82" s="50" t="str">
        <f>IFERROR((st_DL/(k_decay_ow_state*Rad_Spec!AN82*st_IRA_ow*(1/s_PEFm_pp_state)*st_SLF*st_ET_ow*st_EF_ow))*Rad_Spec!BF82,".")</f>
        <v>.</v>
      </c>
      <c r="E82" s="50" t="str">
        <f>IFERROR((st_DL/(k_decay_ow_state*Rad_Spec!AN82*st_IRA_ow*(1/s_PEF)*st_SLF*st_ET_ow*st_EF_ow))*Rad_Spec!BF82,".")</f>
        <v>.</v>
      </c>
      <c r="F82" s="50">
        <f>IFERROR((st_DL/(k_decay_ow_state*Rad_Spec!AY82*st_GSF_s*st_Fam*st_Foffset*acf!H82*st_ET_ow*(1/24)*st_EF_ow*(1/365)))*Rad_Spec!BF82,".")</f>
        <v>3.1884242893027589E+18</v>
      </c>
      <c r="G82" s="50">
        <f t="shared" si="6"/>
        <v>3.1884242893027589E+18</v>
      </c>
      <c r="H82" s="50">
        <f t="shared" si="7"/>
        <v>3.1884242893027589E+18</v>
      </c>
    </row>
    <row r="83" spans="1:8">
      <c r="A83" s="51" t="s">
        <v>88</v>
      </c>
      <c r="B83" s="53" t="s">
        <v>7</v>
      </c>
      <c r="C83" s="50" t="str">
        <f>IFERROR((st_DL/(k_decay_ow_state*Rad_Spec!V83*st_IFD_ow*st_EF_ow))*Rad_Spec!BF83,".")</f>
        <v>.</v>
      </c>
      <c r="D83" s="50" t="str">
        <f>IFERROR((st_DL/(k_decay_ow_state*Rad_Spec!AN83*st_IRA_ow*(1/s_PEFm_pp_state)*st_SLF*st_ET_ow*st_EF_ow))*Rad_Spec!BF83,".")</f>
        <v>.</v>
      </c>
      <c r="E83" s="50" t="str">
        <f>IFERROR((st_DL/(k_decay_ow_state*Rad_Spec!AN83*st_IRA_ow*(1/s_PEF)*st_SLF*st_ET_ow*st_EF_ow))*Rad_Spec!BF83,".")</f>
        <v>.</v>
      </c>
      <c r="F83" s="50">
        <f>IFERROR((st_DL/(k_decay_ow_state*Rad_Spec!AY83*st_GSF_s*st_Fam*st_Foffset*acf!H83*st_ET_ow*(1/24)*st_EF_ow*(1/365)))*Rad_Spec!BF83,".")</f>
        <v>3.7002349063482552E+16</v>
      </c>
      <c r="G83" s="50">
        <f t="shared" si="6"/>
        <v>3.7002349063482552E+16</v>
      </c>
      <c r="H83" s="50">
        <f t="shared" si="7"/>
        <v>3.7002349063482552E+16</v>
      </c>
    </row>
    <row r="84" spans="1:8">
      <c r="A84" s="51" t="s">
        <v>89</v>
      </c>
      <c r="B84" s="53" t="s">
        <v>7</v>
      </c>
      <c r="C84" s="50" t="str">
        <f>IFERROR((st_DL/(k_decay_ow_state*Rad_Spec!V84*st_IFD_ow*st_EF_ow))*Rad_Spec!BF84,".")</f>
        <v>.</v>
      </c>
      <c r="D84" s="50">
        <f>IFERROR((st_DL/(k_decay_ow_state*Rad_Spec!AN84*st_IRA_ow*(1/s_PEFm_pp_state)*st_SLF*st_ET_ow*st_EF_ow))*Rad_Spec!BF84,".")</f>
        <v>319160.78900399298</v>
      </c>
      <c r="E84" s="50">
        <f>IFERROR((st_DL/(k_decay_ow_state*Rad_Spec!AN84*st_IRA_ow*(1/s_PEF)*st_SLF*st_ET_ow*st_EF_ow))*Rad_Spec!BF84,".")</f>
        <v>29493189.117384844</v>
      </c>
      <c r="F84" s="50">
        <f>IFERROR((st_DL/(k_decay_ow_state*Rad_Spec!AY84*st_GSF_s*st_Fam*st_Foffset*acf!H84*st_ET_ow*(1/24)*st_EF_ow*(1/365)))*Rad_Spec!BF84,".")</f>
        <v>377881895008916.31</v>
      </c>
      <c r="G84" s="50">
        <f t="shared" si="6"/>
        <v>29493186.815480076</v>
      </c>
      <c r="H84" s="50">
        <f t="shared" si="7"/>
        <v>319160.78873442829</v>
      </c>
    </row>
    <row r="85" spans="1:8">
      <c r="A85" s="48" t="s">
        <v>90</v>
      </c>
      <c r="B85" s="48"/>
      <c r="C85" s="50">
        <f>IFERROR((st_DL/(k_decay_ow_state*Rad_Spec!V85*st_IFD_ow*st_EF_ow))*Rad_Spec!BF85,".")</f>
        <v>14379749.765175365</v>
      </c>
      <c r="D85" s="50">
        <f>IFERROR((st_DL/(k_decay_ow_state*Rad_Spec!AN85*st_IRA_ow*(1/s_PEFm_pp_state)*st_SLF*st_ET_ow*st_EF_ow))*Rad_Spec!BF85,".")</f>
        <v>3465350.3207631409</v>
      </c>
      <c r="E85" s="50">
        <f>IFERROR((st_DL/(k_decay_ow_state*Rad_Spec!AN85*st_IRA_ow*(1/s_PEF)*st_SLF*st_ET_ow*st_EF_ow))*Rad_Spec!BF85,".")</f>
        <v>320228035.17689925</v>
      </c>
      <c r="F85" s="50">
        <f>IFERROR((st_DL/(k_decay_ow_state*Rad_Spec!AY85*st_GSF_s*st_Fam*st_Foffset*acf!H85*st_ET_ow*(1/24)*st_EF_ow*(1/365)))*Rad_Spec!BF85,".")</f>
        <v>363048.6047263848</v>
      </c>
      <c r="G85" s="50">
        <f t="shared" si="6"/>
        <v>353717.21494689933</v>
      </c>
      <c r="H85" s="50">
        <f t="shared" si="7"/>
        <v>321278.38204909413</v>
      </c>
    </row>
    <row r="86" spans="1:8">
      <c r="A86" s="48" t="s">
        <v>91</v>
      </c>
      <c r="B86" s="48"/>
      <c r="C86" s="50">
        <f>IFERROR((st_DL/(k_decay_ow_state*Rad_Spec!V86*st_IFD_ow*st_EF_ow))*Rad_Spec!BF86,".")</f>
        <v>29022481.015413798</v>
      </c>
      <c r="D86" s="50">
        <f>IFERROR((st_DL/(k_decay_ow_state*Rad_Spec!AN86*st_IRA_ow*(1/s_PEFm_pp_state)*st_SLF*st_ET_ow*st_EF_ow))*Rad_Spec!BF86,".")</f>
        <v>3849080.0343963304</v>
      </c>
      <c r="E86" s="50">
        <f>IFERROR((st_DL/(k_decay_ow_state*Rad_Spec!AN86*st_IRA_ow*(1/s_PEF)*st_SLF*st_ET_ow*st_EF_ow))*Rad_Spec!BF86,".")</f>
        <v>355687945.67988402</v>
      </c>
      <c r="F86" s="50">
        <f>IFERROR((st_DL/(k_decay_ow_state*Rad_Spec!AY86*st_GSF_s*st_Fam*st_Foffset*acf!H86*st_ET_ow*(1/24)*st_EF_ow*(1/365)))*Rad_Spec!BF86,".")</f>
        <v>659690.40210171125</v>
      </c>
      <c r="G86" s="50">
        <f t="shared" si="6"/>
        <v>643861.06943498005</v>
      </c>
      <c r="H86" s="50">
        <f t="shared" si="7"/>
        <v>552449.26354778581</v>
      </c>
    </row>
    <row r="87" spans="1:8">
      <c r="A87" s="48" t="s">
        <v>92</v>
      </c>
      <c r="B87" s="48"/>
      <c r="C87" s="50">
        <f>IFERROR((st_DL/(k_decay_ow_state*Rad_Spec!V87*st_IFD_ow*st_EF_ow))*Rad_Spec!BF87,".")</f>
        <v>0.18148600606605406</v>
      </c>
      <c r="D87" s="50">
        <f>IFERROR((st_DL/(k_decay_ow_state*Rad_Spec!AN87*st_IRA_ow*(1/s_PEFm_pp_state)*st_SLF*st_ET_ow*st_EF_ow))*Rad_Spec!BF87,".")</f>
        <v>5.1057312253100922E-5</v>
      </c>
      <c r="E87" s="50">
        <f>IFERROR((st_DL/(k_decay_ow_state*Rad_Spec!AN87*st_IRA_ow*(1/s_PEF)*st_SLF*st_ET_ow*st_EF_ow))*Rad_Spec!BF87,".")</f>
        <v>4.7181327343041391E-3</v>
      </c>
      <c r="F87" s="50">
        <f>IFERROR((st_DL/(k_decay_ow_state*Rad_Spec!AY87*st_GSF_s*st_Fam*st_Foffset*acf!H87*st_ET_ow*(1/24)*st_EF_ow*(1/365)))*Rad_Spec!BF87,".")</f>
        <v>32261.256181937726</v>
      </c>
      <c r="G87" s="50">
        <f t="shared" si="6"/>
        <v>4.5985816937256082E-3</v>
      </c>
      <c r="H87" s="50">
        <f t="shared" si="7"/>
        <v>5.1042952299564553E-5</v>
      </c>
    </row>
    <row r="88" spans="1:8">
      <c r="A88" s="48" t="s">
        <v>93</v>
      </c>
      <c r="B88" s="48"/>
      <c r="C88" s="50">
        <f>IFERROR((st_DL/(k_decay_ow_state*Rad_Spec!V88*st_IFD_ow*st_EF_ow))*Rad_Spec!BF88,".")</f>
        <v>0.16420854618324809</v>
      </c>
      <c r="D88" s="50">
        <f>IFERROR((st_DL/(k_decay_ow_state*Rad_Spec!AN88*st_IRA_ow*(1/s_PEFm_pp_state)*st_SLF*st_ET_ow*st_EF_ow))*Rad_Spec!BF88,".")</f>
        <v>4.6233497788078941E-5</v>
      </c>
      <c r="E88" s="50">
        <f>IFERROR((st_DL/(k_decay_ow_state*Rad_Spec!AN88*st_IRA_ow*(1/s_PEF)*st_SLF*st_ET_ow*st_EF_ow))*Rad_Spec!BF88,".")</f>
        <v>4.2723709829058827E-3</v>
      </c>
      <c r="F88" s="50">
        <f>IFERROR((st_DL/(k_decay_ow_state*Rad_Spec!AY88*st_GSF_s*st_Fam*st_Foffset*acf!H88*st_ET_ow*(1/24)*st_EF_ow*(1/365)))*Rad_Spec!BF88,".")</f>
        <v>62903.984701170448</v>
      </c>
      <c r="G88" s="50">
        <f t="shared" si="6"/>
        <v>4.164031115320382E-3</v>
      </c>
      <c r="H88" s="50">
        <f t="shared" si="7"/>
        <v>4.622048421306907E-5</v>
      </c>
    </row>
    <row r="89" spans="1:8">
      <c r="A89" s="48" t="s">
        <v>94</v>
      </c>
      <c r="B89" s="48"/>
      <c r="C89" s="50">
        <f>IFERROR((st_DL/(k_decay_ow_state*Rad_Spec!V89*st_IFD_ow*st_EF_ow))*Rad_Spec!BF89,".")</f>
        <v>0.16421485451914461</v>
      </c>
      <c r="D89" s="50">
        <f>IFERROR((st_DL/(k_decay_ow_state*Rad_Spec!AN89*st_IRA_ow*(1/s_PEFm_pp_state)*st_SLF*st_ET_ow*st_EF_ow))*Rad_Spec!BF89,".")</f>
        <v>4.6235273922394099E-5</v>
      </c>
      <c r="E89" s="50">
        <f>IFERROR((st_DL/(k_decay_ow_state*Rad_Spec!AN89*st_IRA_ow*(1/s_PEF)*st_SLF*st_ET_ow*st_EF_ow))*Rad_Spec!BF89,".")</f>
        <v>4.2725351129214101E-3</v>
      </c>
      <c r="F89" s="50">
        <f>IFERROR((st_DL/(k_decay_ow_state*Rad_Spec!AY89*st_GSF_s*st_Fam*st_Foffset*acf!H89*st_ET_ow*(1/24)*st_EF_ow*(1/365)))*Rad_Spec!BF89,".")</f>
        <v>33889.71617127685</v>
      </c>
      <c r="G89" s="50">
        <f t="shared" si="6"/>
        <v>4.1641908472666864E-3</v>
      </c>
      <c r="H89" s="50">
        <f t="shared" si="7"/>
        <v>4.6222259818367239E-5</v>
      </c>
    </row>
    <row r="90" spans="1:8">
      <c r="A90" s="51" t="s">
        <v>95</v>
      </c>
      <c r="B90" s="48" t="s">
        <v>7</v>
      </c>
      <c r="C90" s="50">
        <f>IFERROR((st_DL/(k_decay_ow_state*Rad_Spec!V90*st_IFD_ow*st_EF_ow))*Rad_Spec!BF90,".")</f>
        <v>7.0249582368133368</v>
      </c>
      <c r="D90" s="50">
        <f>IFERROR((st_DL/(k_decay_ow_state*Rad_Spec!AN90*st_IRA_ow*(1/s_PEFm_pp_state)*st_SLF*st_ET_ow*st_EF_ow))*Rad_Spec!BF90,".")</f>
        <v>1.1292230467390982E-2</v>
      </c>
      <c r="E90" s="50">
        <f>IFERROR((st_DL/(k_decay_ow_state*Rad_Spec!AN90*st_IRA_ow*(1/s_PEF)*st_SLF*st_ET_ow*st_EF_ow))*Rad_Spec!BF90,".")</f>
        <v>1.0434987636519808</v>
      </c>
      <c r="F90" s="50">
        <f>IFERROR((st_DL/(k_decay_ow_state*Rad_Spec!AY90*st_GSF_s*st_Fam*st_Foffset*acf!H90*st_ET_ow*(1/24)*st_EF_ow*(1/365)))*Rad_Spec!BF90,".")</f>
        <v>30082.300663423477</v>
      </c>
      <c r="G90" s="50">
        <f t="shared" si="6"/>
        <v>0.90851495460064247</v>
      </c>
      <c r="H90" s="50">
        <f t="shared" si="7"/>
        <v>1.1274103739314581E-2</v>
      </c>
    </row>
    <row r="91" spans="1:8">
      <c r="A91" s="52" t="s">
        <v>96</v>
      </c>
      <c r="B91" s="53" t="s">
        <v>11</v>
      </c>
      <c r="C91" s="50">
        <f>IFERROR((st_DL/(k_decay_ow_state*Rad_Spec!V91*st_IFD_ow*st_EF_ow))*Rad_Spec!BF91,".")</f>
        <v>0.14723099707992995</v>
      </c>
      <c r="D91" s="50">
        <f>IFERROR((st_DL/(k_decay_ow_state*Rad_Spec!AN91*st_IRA_ow*(1/s_PEFm_pp_state)*st_SLF*st_ET_ow*st_EF_ow))*Rad_Spec!BF91,".")</f>
        <v>5.4324120486380102E-4</v>
      </c>
      <c r="E91" s="50">
        <f>IFERROR((st_DL/(k_decay_ow_state*Rad_Spec!AN91*st_IRA_ow*(1/s_PEF)*st_SLF*st_ET_ow*st_EF_ow))*Rad_Spec!BF91,".")</f>
        <v>5.0200137809546651E-2</v>
      </c>
      <c r="F91" s="50">
        <f>IFERROR((st_DL/(k_decay_ow_state*Rad_Spec!AY91*st_GSF_s*st_Fam*st_Foffset*acf!H91*st_ET_ow*(1/24)*st_EF_ow*(1/365)))*Rad_Spec!BF91,".")</f>
        <v>3105.9658911682232</v>
      </c>
      <c r="G91" s="50">
        <f t="shared" si="6"/>
        <v>3.7435469665011351E-2</v>
      </c>
      <c r="H91" s="50">
        <f t="shared" si="7"/>
        <v>5.4124407094045162E-4</v>
      </c>
    </row>
    <row r="92" spans="1:8">
      <c r="A92" s="48" t="s">
        <v>97</v>
      </c>
      <c r="B92" s="48"/>
      <c r="C92" s="50">
        <f>IFERROR((st_DL/(k_decay_ow_state*Rad_Spec!V92*st_IFD_ow*st_EF_ow))*Rad_Spec!BF92,".")</f>
        <v>6.2858229445567668E-2</v>
      </c>
      <c r="D92" s="50">
        <f>IFERROR((st_DL/(k_decay_ow_state*Rad_Spec!AN92*st_IRA_ow*(1/s_PEFm_pp_state)*st_SLF*st_ET_ow*st_EF_ow))*Rad_Spec!BF92,".")</f>
        <v>3.472545276970651E-4</v>
      </c>
      <c r="E92" s="50">
        <f>IFERROR((st_DL/(k_decay_ow_state*Rad_Spec!AN92*st_IRA_ow*(1/s_PEF)*st_SLF*st_ET_ow*st_EF_ow))*Rad_Spec!BF92,".")</f>
        <v>3.2089291072374057E-2</v>
      </c>
      <c r="F92" s="50">
        <f>IFERROR((st_DL/(k_decay_ow_state*Rad_Spec!AY92*st_GSF_s*st_Fam*st_Foffset*acf!H92*st_ET_ow*(1/24)*st_EF_ow*(1/365)))*Rad_Spec!BF92,".")</f>
        <v>27835.910376981312</v>
      </c>
      <c r="G92" s="50">
        <f t="shared" si="6"/>
        <v>2.124409853524041E-2</v>
      </c>
      <c r="H92" s="50">
        <f t="shared" si="7"/>
        <v>3.4534668726562181E-4</v>
      </c>
    </row>
    <row r="93" spans="1:8">
      <c r="A93" s="48" t="s">
        <v>98</v>
      </c>
      <c r="B93" s="48"/>
      <c r="C93" s="50">
        <f>IFERROR((st_DL/(k_decay_ow_state*Rad_Spec!V93*st_IFD_ow*st_EF_ow))*Rad_Spec!BF93,".")</f>
        <v>12023799.182453984</v>
      </c>
      <c r="D93" s="50">
        <f>IFERROR((st_DL/(k_decay_ow_state*Rad_Spec!AN93*st_IRA_ow*(1/s_PEFm_pp_state)*st_SLF*st_ET_ow*st_EF_ow))*Rad_Spec!BF93,".")</f>
        <v>3250165.0720315366</v>
      </c>
      <c r="E93" s="50">
        <f>IFERROR((st_DL/(k_decay_ow_state*Rad_Spec!AN93*st_IRA_ow*(1/s_PEF)*st_SLF*st_ET_ow*st_EF_ow))*Rad_Spec!BF93,".")</f>
        <v>300343076.07550615</v>
      </c>
      <c r="F93" s="50">
        <f>IFERROR((st_DL/(k_decay_ow_state*Rad_Spec!AY93*st_GSF_s*st_Fam*st_Foffset*acf!H93*st_ET_ow*(1/24)*st_EF_ow*(1/365)))*Rad_Spec!BF93,".")</f>
        <v>127387.03958970399</v>
      </c>
      <c r="G93" s="50">
        <f t="shared" si="6"/>
        <v>125998.69609298694</v>
      </c>
      <c r="H93" s="50">
        <f t="shared" si="7"/>
        <v>121345.42139774589</v>
      </c>
    </row>
    <row r="94" spans="1:8">
      <c r="A94" s="48" t="s">
        <v>99</v>
      </c>
      <c r="B94" s="48"/>
      <c r="C94" s="50">
        <f>IFERROR((st_DL/(k_decay_ow_state*Rad_Spec!V94*st_IFD_ow*st_EF_ow))*Rad_Spec!BF94,".")</f>
        <v>271.98383869387902</v>
      </c>
      <c r="D94" s="50">
        <f>IFERROR((st_DL/(k_decay_ow_state*Rad_Spec!AN94*st_IRA_ow*(1/s_PEFm_pp_state)*st_SLF*st_ET_ow*st_EF_ow))*Rad_Spec!BF94,".")</f>
        <v>14.507881290168539</v>
      </c>
      <c r="E94" s="50">
        <f>IFERROR((st_DL/(k_decay_ow_state*Rad_Spec!AN94*st_IRA_ow*(1/s_PEF)*st_SLF*st_ET_ow*st_EF_ow))*Rad_Spec!BF94,".")</f>
        <v>1340.6524276331352</v>
      </c>
      <c r="F94" s="50">
        <f>IFERROR((st_DL/(k_decay_ow_state*Rad_Spec!AY94*st_GSF_s*st_Fam*st_Foffset*acf!H94*st_ET_ow*(1/24)*st_EF_ow*(1/365)))*Rad_Spec!BF94,".")</f>
        <v>172.84651425095979</v>
      </c>
      <c r="G94" s="50">
        <f t="shared" si="6"/>
        <v>97.961670059772132</v>
      </c>
      <c r="H94" s="50">
        <f t="shared" si="7"/>
        <v>12.756693206419632</v>
      </c>
    </row>
    <row r="95" spans="1:8">
      <c r="A95" s="48" t="s">
        <v>100</v>
      </c>
      <c r="B95" s="48"/>
      <c r="C95" s="50">
        <f>IFERROR((st_DL/(k_decay_ow_state*Rad_Spec!V95*st_IFD_ow*st_EF_ow))*Rad_Spec!BF95,".")</f>
        <v>17742.203164996808</v>
      </c>
      <c r="D95" s="50">
        <f>IFERROR((st_DL/(k_decay_ow_state*Rad_Spec!AN95*st_IRA_ow*(1/s_PEFm_pp_state)*st_SLF*st_ET_ow*st_EF_ow))*Rad_Spec!BF95,".")</f>
        <v>3934.2485105976284</v>
      </c>
      <c r="E95" s="50">
        <f>IFERROR((st_DL/(k_decay_ow_state*Rad_Spec!AN95*st_IRA_ow*(1/s_PEF)*st_SLF*st_ET_ow*st_EF_ow))*Rad_Spec!BF95,".")</f>
        <v>363558.24197562638</v>
      </c>
      <c r="F95" s="50">
        <f>IFERROR((st_DL/(k_decay_ow_state*Rad_Spec!AY95*st_GSF_s*st_Fam*st_Foffset*acf!H95*st_ET_ow*(1/24)*st_EF_ow*(1/365)))*Rad_Spec!BF95,".")</f>
        <v>2618.4871286565453</v>
      </c>
      <c r="G95" s="50">
        <f t="shared" si="6"/>
        <v>2267.5053759364132</v>
      </c>
      <c r="H95" s="50">
        <f t="shared" si="7"/>
        <v>1444.166686686988</v>
      </c>
    </row>
    <row r="96" spans="1:8">
      <c r="A96" s="51" t="s">
        <v>101</v>
      </c>
      <c r="B96" s="53" t="s">
        <v>7</v>
      </c>
      <c r="C96" s="50" t="str">
        <f>IFERROR((st_DL/(k_decay_ow_state*Rad_Spec!V96*st_IFD_ow*st_EF_ow))*Rad_Spec!BF96,".")</f>
        <v>.</v>
      </c>
      <c r="D96" s="50" t="str">
        <f>IFERROR((st_DL/(k_decay_ow_state*Rad_Spec!AN96*st_IRA_ow*(1/s_PEFm_pp_state)*st_SLF*st_ET_ow*st_EF_ow))*Rad_Spec!BF96,".")</f>
        <v>.</v>
      </c>
      <c r="E96" s="50" t="str">
        <f>IFERROR((st_DL/(k_decay_ow_state*Rad_Spec!AN96*st_IRA_ow*(1/s_PEF)*st_SLF*st_ET_ow*st_EF_ow))*Rad_Spec!BF96,".")</f>
        <v>.</v>
      </c>
      <c r="F96" s="50">
        <f>IFERROR((st_DL/(k_decay_ow_state*Rad_Spec!AY96*st_GSF_s*st_Fam*st_Foffset*acf!H96*st_ET_ow*(1/24)*st_EF_ow*(1/365)))*Rad_Spec!BF96,".")</f>
        <v>18735083122723.555</v>
      </c>
      <c r="G96" s="50">
        <f t="shared" si="6"/>
        <v>18735083122723.555</v>
      </c>
      <c r="H96" s="50">
        <f t="shared" si="7"/>
        <v>18735083122723.555</v>
      </c>
    </row>
    <row r="97" spans="1:8">
      <c r="A97" s="48" t="s">
        <v>102</v>
      </c>
      <c r="B97" s="48"/>
      <c r="C97" s="50" t="str">
        <f>IFERROR((st_DL/(k_decay_ow_state*Rad_Spec!V97*st_IFD_ow*st_EF_ow))*Rad_Spec!BF97,".")</f>
        <v>.</v>
      </c>
      <c r="D97" s="50">
        <f>IFERROR((st_DL/(k_decay_ow_state*Rad_Spec!AN97*st_IRA_ow*(1/s_PEFm_pp_state)*st_SLF*st_ET_ow*st_EF_ow))*Rad_Spec!BF97,".")</f>
        <v>9946020.5069202166</v>
      </c>
      <c r="E97" s="50">
        <f>IFERROR((st_DL/(k_decay_ow_state*Rad_Spec!AN97*st_IRA_ow*(1/s_PEF)*st_SLF*st_ET_ow*st_EF_ow))*Rad_Spec!BF97,".")</f>
        <v>919097438.91601908</v>
      </c>
      <c r="F97" s="50">
        <f>IFERROR((st_DL/(k_decay_ow_state*Rad_Spec!AY97*st_GSF_s*st_Fam*st_Foffset*acf!H97*st_ET_ow*(1/24)*st_EF_ow*(1/365)))*Rad_Spec!BF97,".")</f>
        <v>14236253856.602161</v>
      </c>
      <c r="G97" s="50">
        <f t="shared" si="6"/>
        <v>863358704.40896761</v>
      </c>
      <c r="H97" s="50">
        <f t="shared" si="7"/>
        <v>9939076.6675260346</v>
      </c>
    </row>
    <row r="98" spans="1:8">
      <c r="A98" s="52" t="s">
        <v>103</v>
      </c>
      <c r="B98" s="53" t="s">
        <v>11</v>
      </c>
      <c r="C98" s="50" t="str">
        <f>IFERROR((st_DL/(k_decay_ow_state*Rad_Spec!V98*st_IFD_ow*st_EF_ow))*Rad_Spec!BF98,".")</f>
        <v>.</v>
      </c>
      <c r="D98" s="50">
        <f>IFERROR((st_DL/(k_decay_ow_state*Rad_Spec!AN98*st_IRA_ow*(1/s_PEFm_pp_state)*st_SLF*st_ET_ow*st_EF_ow))*Rad_Spec!BF98,".")</f>
        <v>209.05536078255747</v>
      </c>
      <c r="E98" s="50">
        <f>IFERROR((st_DL/(k_decay_ow_state*Rad_Spec!AN98*st_IRA_ow*(1/s_PEF)*st_SLF*st_ET_ow*st_EF_ow))*Rad_Spec!BF98,".")</f>
        <v>19318.504979275349</v>
      </c>
      <c r="F98" s="50">
        <f>IFERROR((st_DL/(k_decay_ow_state*Rad_Spec!AY98*st_GSF_s*st_Fam*st_Foffset*acf!H98*st_ET_ow*(1/24)*st_EF_ow*(1/365)))*Rad_Spec!BF98,".")</f>
        <v>3884165.128509168</v>
      </c>
      <c r="G98" s="50">
        <f t="shared" si="6"/>
        <v>19222.896884128615</v>
      </c>
      <c r="H98" s="50">
        <f t="shared" si="7"/>
        <v>209.04410951226185</v>
      </c>
    </row>
    <row r="99" spans="1:8">
      <c r="A99" s="48" t="s">
        <v>104</v>
      </c>
      <c r="B99" s="48"/>
      <c r="C99" s="50">
        <f>IFERROR((st_DL/(k_decay_ow_state*Rad_Spec!V99*st_IFD_ow*st_EF_ow))*Rad_Spec!BF99,".")</f>
        <v>962.90055804999042</v>
      </c>
      <c r="D99" s="50">
        <f>IFERROR((st_DL/(k_decay_ow_state*Rad_Spec!AN99*st_IRA_ow*(1/s_PEFm_pp_state)*st_SLF*st_ET_ow*st_EF_ow))*Rad_Spec!BF99,".")</f>
        <v>8.392574604576895</v>
      </c>
      <c r="E99" s="50">
        <f>IFERROR((st_DL/(k_decay_ow_state*Rad_Spec!AN99*st_IRA_ow*(1/s_PEF)*st_SLF*st_ET_ow*st_EF_ow))*Rad_Spec!BF99,".")</f>
        <v>775.54573908341524</v>
      </c>
      <c r="F99" s="50">
        <f>IFERROR((st_DL/(k_decay_ow_state*Rad_Spec!AY99*st_GSF_s*st_Fam*st_Foffset*acf!H99*st_ET_ow*(1/24)*st_EF_ow*(1/365)))*Rad_Spec!BF99,".")</f>
        <v>4921400.2795845764</v>
      </c>
      <c r="G99" s="50">
        <f t="shared" si="6"/>
        <v>429.52620962071319</v>
      </c>
      <c r="H99" s="50">
        <f t="shared" si="7"/>
        <v>8.320043493111049</v>
      </c>
    </row>
    <row r="100" spans="1:8">
      <c r="A100" s="48" t="s">
        <v>105</v>
      </c>
      <c r="B100" s="48"/>
      <c r="C100" s="50">
        <f>IFERROR((st_DL/(k_decay_ow_state*Rad_Spec!V100*st_IFD_ow*st_EF_ow))*Rad_Spec!BF100,".")</f>
        <v>19325530.695454568</v>
      </c>
      <c r="D100" s="50">
        <f>IFERROR((st_DL/(k_decay_ow_state*Rad_Spec!AN100*st_IRA_ow*(1/s_PEFm_pp_state)*st_SLF*st_ET_ow*st_EF_ow))*Rad_Spec!BF100,".")</f>
        <v>3894321.7869937089</v>
      </c>
      <c r="E100" s="50">
        <f>IFERROR((st_DL/(k_decay_ow_state*Rad_Spec!AN100*st_IRA_ow*(1/s_PEF)*st_SLF*st_ET_ow*st_EF_ow))*Rad_Spec!BF100,".")</f>
        <v>359868670.91721791</v>
      </c>
      <c r="F100" s="50">
        <f>IFERROR((st_DL/(k_decay_ow_state*Rad_Spec!AY100*st_GSF_s*st_Fam*st_Foffset*acf!H100*st_ET_ow*(1/24)*st_EF_ow*(1/365)))*Rad_Spec!BF100,".")</f>
        <v>280308.430623124</v>
      </c>
      <c r="G100" s="50">
        <f t="shared" si="6"/>
        <v>276088.83126878698</v>
      </c>
      <c r="H100" s="50">
        <f t="shared" si="7"/>
        <v>257996.07364422557</v>
      </c>
    </row>
    <row r="101" spans="1:8">
      <c r="A101" s="48" t="s">
        <v>106</v>
      </c>
      <c r="B101" s="48"/>
      <c r="C101" s="50">
        <f>IFERROR((st_DL/(k_decay_ow_state*Rad_Spec!V101*st_IFD_ow*st_EF_ow))*Rad_Spec!BF101,".")</f>
        <v>176046.35739699358</v>
      </c>
      <c r="D101" s="50">
        <f>IFERROR((st_DL/(k_decay_ow_state*Rad_Spec!AN101*st_IRA_ow*(1/s_PEFm_pp_state)*st_SLF*st_ET_ow*st_EF_ow))*Rad_Spec!BF101,".")</f>
        <v>38359.933970562568</v>
      </c>
      <c r="E101" s="50">
        <f>IFERROR((st_DL/(k_decay_ow_state*Rad_Spec!AN101*st_IRA_ow*(1/s_PEF)*st_SLF*st_ET_ow*st_EF_ow))*Rad_Spec!BF101,".")</f>
        <v>3544786.2835996537</v>
      </c>
      <c r="F101" s="50">
        <f>IFERROR((st_DL/(k_decay_ow_state*Rad_Spec!AY101*st_GSF_s*st_Fam*st_Foffset*acf!H101*st_ET_ow*(1/24)*st_EF_ow*(1/365)))*Rad_Spec!BF101,".")</f>
        <v>16346.457520296482</v>
      </c>
      <c r="G101" s="50">
        <f t="shared" si="6"/>
        <v>14894.747629761549</v>
      </c>
      <c r="H101" s="50">
        <f t="shared" si="7"/>
        <v>10761.421972050051</v>
      </c>
    </row>
    <row r="102" spans="1:8">
      <c r="A102" s="48" t="s">
        <v>107</v>
      </c>
      <c r="B102" s="48"/>
      <c r="C102" s="50">
        <f>IFERROR((st_DL/(k_decay_ow_state*Rad_Spec!V102*st_IFD_ow*st_EF_ow))*Rad_Spec!BF102,".")</f>
        <v>3769521.5311752078</v>
      </c>
      <c r="D102" s="50">
        <f>IFERROR((st_DL/(k_decay_ow_state*Rad_Spec!AN102*st_IRA_ow*(1/s_PEFm_pp_state)*st_SLF*st_ET_ow*st_EF_ow))*Rad_Spec!BF102,".")</f>
        <v>609806.57640852127</v>
      </c>
      <c r="E102" s="50">
        <f>IFERROR((st_DL/(k_decay_ow_state*Rad_Spec!AN102*st_IRA_ow*(1/s_PEF)*st_SLF*st_ET_ow*st_EF_ow))*Rad_Spec!BF102,".")</f>
        <v>56351347.980959222</v>
      </c>
      <c r="F102" s="50">
        <f>IFERROR((st_DL/(k_decay_ow_state*Rad_Spec!AY102*st_GSF_s*st_Fam*st_Foffset*acf!H102*st_ET_ow*(1/24)*st_EF_ow*(1/365)))*Rad_Spec!BF102,".")</f>
        <v>264496.17388632015</v>
      </c>
      <c r="G102" s="50">
        <f t="shared" si="6"/>
        <v>246074.8302638375</v>
      </c>
      <c r="H102" s="50">
        <f t="shared" si="7"/>
        <v>175872.94315725847</v>
      </c>
    </row>
    <row r="103" spans="1:8">
      <c r="A103" s="48" t="s">
        <v>108</v>
      </c>
      <c r="B103" s="48"/>
      <c r="C103" s="50">
        <f>IFERROR((st_DL/(k_decay_ow_state*Rad_Spec!V103*st_IFD_ow*st_EF_ow))*Rad_Spec!BF103,".")</f>
        <v>71.371396839302861</v>
      </c>
      <c r="D103" s="50">
        <f>IFERROR((st_DL/(k_decay_ow_state*Rad_Spec!AN103*st_IRA_ow*(1/s_PEFm_pp_state)*st_SLF*st_ET_ow*st_EF_ow))*Rad_Spec!BF103,".")</f>
        <v>4.8352330925766997E-2</v>
      </c>
      <c r="E103" s="50">
        <f>IFERROR((st_DL/(k_decay_ow_state*Rad_Spec!AN103*st_IRA_ow*(1/s_PEF)*st_SLF*st_ET_ow*st_EF_ow))*Rad_Spec!BF103,".")</f>
        <v>4.468169303348164</v>
      </c>
      <c r="F103" s="50">
        <f>IFERROR((st_DL/(k_decay_ow_state*Rad_Spec!AY103*st_GSF_s*st_Fam*st_Foffset*acf!H103*st_ET_ow*(1/24)*st_EF_ow*(1/365)))*Rad_Spec!BF103,".")</f>
        <v>747151.13425233227</v>
      </c>
      <c r="G103" s="50">
        <f t="shared" si="6"/>
        <v>4.2048986561620652</v>
      </c>
      <c r="H103" s="50">
        <f t="shared" si="7"/>
        <v>4.8319592486977918E-2</v>
      </c>
    </row>
    <row r="104" spans="1:8">
      <c r="A104" s="48" t="s">
        <v>109</v>
      </c>
      <c r="B104" s="48"/>
      <c r="C104" s="50" t="str">
        <f>IFERROR((st_DL/(k_decay_ow_state*Rad_Spec!V104*st_IFD_ow*st_EF_ow))*Rad_Spec!BF104,".")</f>
        <v>.</v>
      </c>
      <c r="D104" s="50" t="str">
        <f>IFERROR((st_DL/(k_decay_ow_state*Rad_Spec!AN104*st_IRA_ow*(1/s_PEFm_pp_state)*st_SLF*st_ET_ow*st_EF_ow))*Rad_Spec!BF104,".")</f>
        <v>.</v>
      </c>
      <c r="E104" s="50" t="str">
        <f>IFERROR((st_DL/(k_decay_ow_state*Rad_Spec!AN104*st_IRA_ow*(1/s_PEF)*st_SLF*st_ET_ow*st_EF_ow))*Rad_Spec!BF104,".")</f>
        <v>.</v>
      </c>
      <c r="F104" s="50">
        <f>IFERROR((st_DL/(k_decay_ow_state*Rad_Spec!AY104*st_GSF_s*st_Fam*st_Foffset*acf!H104*st_ET_ow*(1/24)*st_EF_ow*(1/365)))*Rad_Spec!BF104,".")</f>
        <v>1537093.0656139548</v>
      </c>
      <c r="G104" s="50">
        <f t="shared" si="6"/>
        <v>1537093.0656139548</v>
      </c>
      <c r="H104" s="50">
        <f t="shared" si="7"/>
        <v>1537093.0656139548</v>
      </c>
    </row>
    <row r="105" spans="1:8">
      <c r="A105" s="48" t="s">
        <v>110</v>
      </c>
      <c r="B105" s="48"/>
      <c r="C105" s="50">
        <f>IFERROR((st_DL/(k_decay_ow_state*Rad_Spec!V105*st_IFD_ow*st_EF_ow))*Rad_Spec!BF105,".")</f>
        <v>165428.73024043374</v>
      </c>
      <c r="D105" s="50">
        <f>IFERROR((st_DL/(k_decay_ow_state*Rad_Spec!AN105*st_IRA_ow*(1/s_PEFm_pp_state)*st_SLF*st_ET_ow*st_EF_ow))*Rad_Spec!BF105,".")</f>
        <v>40504.309364389534</v>
      </c>
      <c r="E105" s="50">
        <f>IFERROR((st_DL/(k_decay_ow_state*Rad_Spec!AN105*st_IRA_ow*(1/s_PEF)*st_SLF*st_ET_ow*st_EF_ow))*Rad_Spec!BF105,".")</f>
        <v>3742944.9271666547</v>
      </c>
      <c r="F105" s="50">
        <f>IFERROR((st_DL/(k_decay_ow_state*Rad_Spec!AY105*st_GSF_s*st_Fam*st_Foffset*acf!H105*st_ET_ow*(1/24)*st_EF_ow*(1/365)))*Rad_Spec!BF105,".")</f>
        <v>113952.00013712894</v>
      </c>
      <c r="G105" s="50">
        <f t="shared" si="6"/>
        <v>66279.183862294711</v>
      </c>
      <c r="H105" s="50">
        <f t="shared" si="7"/>
        <v>25310.525303677576</v>
      </c>
    </row>
    <row r="106" spans="1:8">
      <c r="A106" s="48" t="s">
        <v>111</v>
      </c>
      <c r="B106" s="48"/>
      <c r="C106" s="50" t="str">
        <f>IFERROR((st_DL/(k_decay_ow_state*Rad_Spec!V106*st_IFD_ow*st_EF_ow))*Rad_Spec!BF106,".")</f>
        <v>.</v>
      </c>
      <c r="D106" s="50" t="str">
        <f>IFERROR((st_DL/(k_decay_ow_state*Rad_Spec!AN106*st_IRA_ow*(1/s_PEFm_pp_state)*st_SLF*st_ET_ow*st_EF_ow))*Rad_Spec!BF106,".")</f>
        <v>.</v>
      </c>
      <c r="E106" s="50" t="str">
        <f>IFERROR((st_DL/(k_decay_ow_state*Rad_Spec!AN106*st_IRA_ow*(1/s_PEF)*st_SLF*st_ET_ow*st_EF_ow))*Rad_Spec!BF106,".")</f>
        <v>.</v>
      </c>
      <c r="F106" s="50">
        <f>IFERROR((st_DL/(k_decay_ow_state*Rad_Spec!AY106*st_GSF_s*st_Fam*st_Foffset*acf!H106*st_ET_ow*(1/24)*st_EF_ow*(1/365)))*Rad_Spec!BF106,".")</f>
        <v>2595957.3226133124</v>
      </c>
      <c r="G106" s="50">
        <f t="shared" si="6"/>
        <v>2595957.3226133124</v>
      </c>
      <c r="H106" s="50">
        <f t="shared" si="7"/>
        <v>2595957.3226133124</v>
      </c>
    </row>
    <row r="107" spans="1:8">
      <c r="A107" s="48" t="s">
        <v>112</v>
      </c>
      <c r="B107" s="48"/>
      <c r="C107" s="50">
        <f>IFERROR((st_DL/(k_decay_ow_state*Rad_Spec!V107*st_IFD_ow*st_EF_ow))*Rad_Spec!BF107,".")</f>
        <v>1.5113692772546328</v>
      </c>
      <c r="D107" s="50">
        <f>IFERROR((st_DL/(k_decay_ow_state*Rad_Spec!AN107*st_IRA_ow*(1/s_PEFm_pp_state)*st_SLF*st_ET_ow*st_EF_ow))*Rad_Spec!BF107,".")</f>
        <v>3.4522995182746756E-2</v>
      </c>
      <c r="E107" s="50">
        <f>IFERROR((st_DL/(k_decay_ow_state*Rad_Spec!AN107*st_IRA_ow*(1/s_PEF)*st_SLF*st_ET_ow*st_EF_ow))*Rad_Spec!BF107,".")</f>
        <v>3.1902202930403765</v>
      </c>
      <c r="F107" s="50">
        <f>IFERROR((st_DL/(k_decay_ow_state*Rad_Spec!AY107*st_GSF_s*st_Fam*st_Foffset*acf!H107*st_ET_ow*(1/24)*st_EF_ow*(1/365)))*Rad_Spec!BF107,".")</f>
        <v>13198.464853290665</v>
      </c>
      <c r="G107" s="50">
        <f t="shared" si="6"/>
        <v>1.0254460231771392</v>
      </c>
      <c r="H107" s="50">
        <f t="shared" si="7"/>
        <v>3.3751938461713794E-2</v>
      </c>
    </row>
    <row r="108" spans="1:8">
      <c r="A108" s="48" t="s">
        <v>113</v>
      </c>
      <c r="B108" s="48"/>
      <c r="C108" s="50">
        <f>IFERROR((st_DL/(k_decay_ow_state*Rad_Spec!V108*st_IFD_ow*st_EF_ow))*Rad_Spec!BF108,".")</f>
        <v>99704.18247222605</v>
      </c>
      <c r="D108" s="50">
        <f>IFERROR((st_DL/(k_decay_ow_state*Rad_Spec!AN108*st_IRA_ow*(1/s_PEFm_pp_state)*st_SLF*st_ET_ow*st_EF_ow))*Rad_Spec!BF108,".")</f>
        <v>18068.865732098315</v>
      </c>
      <c r="E108" s="50">
        <f>IFERROR((st_DL/(k_decay_ow_state*Rad_Spec!AN108*st_IRA_ow*(1/s_PEF)*st_SLF*st_ET_ow*st_EF_ow))*Rad_Spec!BF108,".")</f>
        <v>1669717.8742929562</v>
      </c>
      <c r="F108" s="50">
        <f>IFERROR((st_DL/(k_decay_ow_state*Rad_Spec!AY108*st_GSF_s*st_Fam*st_Foffset*acf!H108*st_ET_ow*(1/24)*st_EF_ow*(1/365)))*Rad_Spec!BF108,".")</f>
        <v>12475.420895980014</v>
      </c>
      <c r="G108" s="50">
        <f t="shared" si="6"/>
        <v>11014.891228373399</v>
      </c>
      <c r="H108" s="50">
        <f t="shared" si="7"/>
        <v>6871.3833729657963</v>
      </c>
    </row>
    <row r="109" spans="1:8">
      <c r="A109" s="48" t="s">
        <v>114</v>
      </c>
      <c r="B109" s="48"/>
      <c r="C109" s="50">
        <f>IFERROR((st_DL/(k_decay_ow_state*Rad_Spec!V109*st_IFD_ow*st_EF_ow))*Rad_Spec!BF109,".")</f>
        <v>329810.77443062776</v>
      </c>
      <c r="D109" s="50">
        <f>IFERROR((st_DL/(k_decay_ow_state*Rad_Spec!AN109*st_IRA_ow*(1/s_PEFm_pp_state)*st_SLF*st_ET_ow*st_EF_ow))*Rad_Spec!BF109,".")</f>
        <v>75649.187257147816</v>
      </c>
      <c r="E109" s="50">
        <f>IFERROR((st_DL/(k_decay_ow_state*Rad_Spec!AN109*st_IRA_ow*(1/s_PEF)*st_SLF*st_ET_ow*st_EF_ow))*Rad_Spec!BF109,".")</f>
        <v>6990632.5063120686</v>
      </c>
      <c r="F109" s="50">
        <f>IFERROR((st_DL/(k_decay_ow_state*Rad_Spec!AY109*st_GSF_s*st_Fam*st_Foffset*acf!H109*st_ET_ow*(1/24)*st_EF_ow*(1/365)))*Rad_Spec!BF109,".")</f>
        <v>17519.831365765145</v>
      </c>
      <c r="G109" s="50">
        <f t="shared" si="6"/>
        <v>16596.610941765179</v>
      </c>
      <c r="H109" s="50">
        <f t="shared" si="7"/>
        <v>13637.145428684938</v>
      </c>
    </row>
    <row r="110" spans="1:8">
      <c r="A110" s="48" t="s">
        <v>115</v>
      </c>
      <c r="B110" s="48"/>
      <c r="C110" s="50" t="str">
        <f>IFERROR((st_DL/(k_decay_ow_state*Rad_Spec!V110*st_IFD_ow*st_EF_ow))*Rad_Spec!BF110,".")</f>
        <v>.</v>
      </c>
      <c r="D110" s="50" t="str">
        <f>IFERROR((st_DL/(k_decay_ow_state*Rad_Spec!AN110*st_IRA_ow*(1/s_PEFm_pp_state)*st_SLF*st_ET_ow*st_EF_ow))*Rad_Spec!BF110,".")</f>
        <v>.</v>
      </c>
      <c r="E110" s="50" t="str">
        <f>IFERROR((st_DL/(k_decay_ow_state*Rad_Spec!AN110*st_IRA_ow*(1/s_PEF)*st_SLF*st_ET_ow*st_EF_ow))*Rad_Spec!BF110,".")</f>
        <v>.</v>
      </c>
      <c r="F110" s="50">
        <f>IFERROR((st_DL/(k_decay_ow_state*Rad_Spec!AY110*st_GSF_s*st_Fam*st_Foffset*acf!H110*st_ET_ow*(1/24)*st_EF_ow*(1/365)))*Rad_Spec!BF110,".")</f>
        <v>1078586.6547861744</v>
      </c>
      <c r="G110" s="50">
        <f t="shared" si="6"/>
        <v>1078586.6547861744</v>
      </c>
      <c r="H110" s="50">
        <f t="shared" si="7"/>
        <v>1078586.6547861744</v>
      </c>
    </row>
    <row r="111" spans="1:8">
      <c r="A111" s="48" t="s">
        <v>116</v>
      </c>
      <c r="B111" s="48"/>
      <c r="C111" s="50">
        <f>IFERROR((st_DL/(k_decay_ow_state*Rad_Spec!V111*st_IFD_ow*st_EF_ow))*Rad_Spec!BF111,".")</f>
        <v>64.199097200460727</v>
      </c>
      <c r="D111" s="50">
        <f>IFERROR((st_DL/(k_decay_ow_state*Rad_Spec!AN111*st_IRA_ow*(1/s_PEFm_pp_state)*st_SLF*st_ET_ow*st_EF_ow))*Rad_Spec!BF111,".")</f>
        <v>0.3939564800566564</v>
      </c>
      <c r="E111" s="50">
        <f>IFERROR((st_DL/(k_decay_ow_state*Rad_Spec!AN111*st_IRA_ow*(1/s_PEF)*st_SLF*st_ET_ow*st_EF_ow))*Rad_Spec!BF111,".")</f>
        <v>36.404951267948064</v>
      </c>
      <c r="F111" s="50">
        <f>IFERROR((st_DL/(k_decay_ow_state*Rad_Spec!AY111*st_GSF_s*st_Fam*st_Foffset*acf!H111*st_ET_ow*(1/24)*st_EF_ow*(1/365)))*Rad_Spec!BF111,".")</f>
        <v>302773.40992855671</v>
      </c>
      <c r="G111" s="50">
        <f t="shared" si="6"/>
        <v>23.22953924237115</v>
      </c>
      <c r="H111" s="50">
        <f t="shared" si="7"/>
        <v>0.39155321210367811</v>
      </c>
    </row>
    <row r="112" spans="1:8">
      <c r="A112" s="48" t="s">
        <v>117</v>
      </c>
      <c r="B112" s="48"/>
      <c r="C112" s="50">
        <f>IFERROR((st_DL/(k_decay_ow_state*Rad_Spec!V112*st_IFD_ow*st_EF_ow))*Rad_Spec!BF112,".")</f>
        <v>14874424.099202484</v>
      </c>
      <c r="D112" s="50">
        <f>IFERROR((st_DL/(k_decay_ow_state*Rad_Spec!AN112*st_IRA_ow*(1/s_PEFm_pp_state)*st_SLF*st_ET_ow*st_EF_ow))*Rad_Spec!BF112,".")</f>
        <v>3509275.9517234922</v>
      </c>
      <c r="E112" s="50">
        <f>IFERROR((st_DL/(k_decay_ow_state*Rad_Spec!AN112*st_IRA_ow*(1/s_PEF)*st_SLF*st_ET_ow*st_EF_ow))*Rad_Spec!BF112,".")</f>
        <v>324287139.50815791</v>
      </c>
      <c r="F112" s="50">
        <f>IFERROR((st_DL/(k_decay_ow_state*Rad_Spec!AY112*st_GSF_s*st_Fam*st_Foffset*acf!H112*st_ET_ow*(1/24)*st_EF_ow*(1/365)))*Rad_Spec!BF112,".")</f>
        <v>441329.22589759383</v>
      </c>
      <c r="G112" s="50">
        <f t="shared" si="6"/>
        <v>428046.4059317456</v>
      </c>
      <c r="H112" s="50">
        <f t="shared" si="7"/>
        <v>381960.65875723195</v>
      </c>
    </row>
    <row r="113" spans="1:8">
      <c r="A113" s="48" t="s">
        <v>118</v>
      </c>
      <c r="B113" s="48"/>
      <c r="C113" s="50">
        <f>IFERROR((st_DL/(k_decay_ow_state*Rad_Spec!V113*st_IFD_ow*st_EF_ow))*Rad_Spec!BF113,".")</f>
        <v>0.68245833327142624</v>
      </c>
      <c r="D113" s="50">
        <f>IFERROR((st_DL/(k_decay_ow_state*Rad_Spec!AN113*st_IRA_ow*(1/s_PEFm_pp_state)*st_SLF*st_ET_ow*st_EF_ow))*Rad_Spec!BF113,".")</f>
        <v>1.5331760432614342E-4</v>
      </c>
      <c r="E113" s="50">
        <f>IFERROR((st_DL/(k_decay_ow_state*Rad_Spec!AN113*st_IRA_ow*(1/s_PEF)*st_SLF*st_ET_ow*st_EF_ow))*Rad_Spec!BF113,".")</f>
        <v>1.4167859133092807E-2</v>
      </c>
      <c r="F113" s="50">
        <f>IFERROR((st_DL/(k_decay_ow_state*Rad_Spec!AY113*st_GSF_s*st_Fam*st_Foffset*acf!H113*st_ET_ow*(1/24)*st_EF_ow*(1/365)))*Rad_Spec!BF113,".")</f>
        <v>10623.924908592167</v>
      </c>
      <c r="G113" s="50">
        <f t="shared" si="6"/>
        <v>1.3879697610171484E-2</v>
      </c>
      <c r="H113" s="50">
        <f t="shared" si="7"/>
        <v>1.5328316630062644E-4</v>
      </c>
    </row>
    <row r="114" spans="1:8">
      <c r="A114" s="51" t="s">
        <v>119</v>
      </c>
      <c r="B114" s="48" t="s">
        <v>7</v>
      </c>
      <c r="C114" s="50">
        <f>IFERROR((st_DL/(k_decay_ow_state*Rad_Spec!V114*st_IFD_ow*st_EF_ow))*Rad_Spec!BF114,".")</f>
        <v>8.2600598111656653E-2</v>
      </c>
      <c r="D114" s="50">
        <f>IFERROR((st_DL/(k_decay_ow_state*Rad_Spec!AN114*st_IRA_ow*(1/s_PEFm_pp_state)*st_SLF*st_ET_ow*st_EF_ow))*Rad_Spec!BF114,".")</f>
        <v>7.4098502295777909E-5</v>
      </c>
      <c r="E114" s="50">
        <f>IFERROR((st_DL/(k_decay_ow_state*Rad_Spec!AN114*st_IRA_ow*(1/s_PEF)*st_SLF*st_ET_ow*st_EF_ow))*Rad_Spec!BF114,".")</f>
        <v>6.8473359410607653E-3</v>
      </c>
      <c r="F114" s="50">
        <f>IFERROR((st_DL/(k_decay_ow_state*Rad_Spec!AY114*st_GSF_s*st_Fam*st_Foffset*acf!H114*st_ET_ow*(1/24)*st_EF_ow*(1/365)))*Rad_Spec!BF114,".")</f>
        <v>254.64563719829181</v>
      </c>
      <c r="G114" s="50">
        <f t="shared" si="6"/>
        <v>6.3230079726753789E-3</v>
      </c>
      <c r="H114" s="50">
        <f t="shared" si="7"/>
        <v>7.4032068820017934E-5</v>
      </c>
    </row>
    <row r="115" spans="1:8">
      <c r="A115" s="48" t="s">
        <v>120</v>
      </c>
      <c r="B115" s="48"/>
      <c r="C115" s="50">
        <f>IFERROR((st_DL/(k_decay_ow_state*Rad_Spec!V115*st_IFD_ow*st_EF_ow))*Rad_Spec!BF115,".")</f>
        <v>0.19259786078825264</v>
      </c>
      <c r="D115" s="50">
        <f>IFERROR((st_DL/(k_decay_ow_state*Rad_Spec!AN115*st_IRA_ow*(1/s_PEFm_pp_state)*st_SLF*st_ET_ow*st_EF_ow))*Rad_Spec!BF115,".")</f>
        <v>5.3790370667399665E-5</v>
      </c>
      <c r="E115" s="50">
        <f>IFERROR((st_DL/(k_decay_ow_state*Rad_Spec!AN115*st_IRA_ow*(1/s_PEF)*st_SLF*st_ET_ow*st_EF_ow))*Rad_Spec!BF115,".")</f>
        <v>4.9706907284528656E-3</v>
      </c>
      <c r="F115" s="50">
        <f>IFERROR((st_DL/(k_decay_ow_state*Rad_Spec!AY115*st_GSF_s*st_Fam*st_Foffset*acf!H115*st_ET_ow*(1/24)*st_EF_ow*(1/365)))*Rad_Spec!BF115,".")</f>
        <v>30028.753769614868</v>
      </c>
      <c r="G115" s="50">
        <f t="shared" si="6"/>
        <v>4.8456307398492601E-3</v>
      </c>
      <c r="H115" s="50">
        <f t="shared" si="7"/>
        <v>5.3775351732905164E-5</v>
      </c>
    </row>
    <row r="116" spans="1:8">
      <c r="A116" s="48" t="s">
        <v>121</v>
      </c>
      <c r="B116" s="48"/>
      <c r="C116" s="50">
        <f>IFERROR((st_DL/(k_decay_ow_state*Rad_Spec!V116*st_IFD_ow*st_EF_ow))*Rad_Spec!BF116,".")</f>
        <v>0.17842304584316854</v>
      </c>
      <c r="D116" s="50">
        <f>IFERROR((st_DL/(k_decay_ow_state*Rad_Spec!AN116*st_IRA_ow*(1/s_PEFm_pp_state)*st_SLF*st_ET_ow*st_EF_ow))*Rad_Spec!BF116,".")</f>
        <v>2.1852222173763064E-4</v>
      </c>
      <c r="E116" s="50">
        <f>IFERROR((st_DL/(k_decay_ow_state*Rad_Spec!AN116*st_IRA_ow*(1/s_PEF)*st_SLF*st_ET_ow*st_EF_ow))*Rad_Spec!BF116,".")</f>
        <v>2.0193323973699082E-2</v>
      </c>
      <c r="F116" s="50">
        <f>IFERROR((st_DL/(k_decay_ow_state*Rad_Spec!AY116*st_GSF_s*st_Fam*st_Foffset*acf!H116*st_ET_ow*(1/24)*st_EF_ow*(1/365)))*Rad_Spec!BF116,".")</f>
        <v>42490.792644991452</v>
      </c>
      <c r="G116" s="50">
        <f t="shared" si="6"/>
        <v>1.8140261219285463E-2</v>
      </c>
      <c r="H116" s="50">
        <f t="shared" si="7"/>
        <v>2.1825491462551587E-4</v>
      </c>
    </row>
    <row r="117" spans="1:8">
      <c r="A117" s="48" t="s">
        <v>122</v>
      </c>
      <c r="B117" s="48"/>
      <c r="C117" s="50">
        <f>IFERROR((st_DL/(k_decay_ow_state*Rad_Spec!V117*st_IFD_ow*st_EF_ow))*Rad_Spec!BF117,".")</f>
        <v>7.1472813643255053</v>
      </c>
      <c r="D117" s="50">
        <f>IFERROR((st_DL/(k_decay_ow_state*Rad_Spec!AN117*st_IRA_ow*(1/s_PEFm_pp_state)*st_SLF*st_ET_ow*st_EF_ow))*Rad_Spec!BF117,".")</f>
        <v>4.2304822348044835E-2</v>
      </c>
      <c r="E117" s="50">
        <f>IFERROR((st_DL/(k_decay_ow_state*Rad_Spec!AN117*st_IRA_ow*(1/s_PEF)*st_SLF*st_ET_ow*st_EF_ow))*Rad_Spec!BF117,".")</f>
        <v>3.9093277403592488</v>
      </c>
      <c r="F117" s="50">
        <f>IFERROR((st_DL/(k_decay_ow_state*Rad_Spec!AY117*st_GSF_s*st_Fam*st_Foffset*acf!H117*st_ET_ow*(1/24)*st_EF_ow*(1/365)))*Rad_Spec!BF117,".")</f>
        <v>168.85694222967862</v>
      </c>
      <c r="G117" s="50">
        <f t="shared" si="6"/>
        <v>2.4898292479657025</v>
      </c>
      <c r="H117" s="50">
        <f t="shared" si="7"/>
        <v>4.2045421212237873E-2</v>
      </c>
    </row>
    <row r="118" spans="1:8">
      <c r="A118" s="48" t="s">
        <v>123</v>
      </c>
      <c r="B118" s="48"/>
      <c r="C118" s="50">
        <f>IFERROR((st_DL/(k_decay_ow_state*Rad_Spec!V118*st_IFD_ow*st_EF_ow))*Rad_Spec!BF118,".")</f>
        <v>47457.92001708044</v>
      </c>
      <c r="D118" s="50">
        <f>IFERROR((st_DL/(k_decay_ow_state*Rad_Spec!AN118*st_IRA_ow*(1/s_PEFm_pp_state)*st_SLF*st_ET_ow*st_EF_ow))*Rad_Spec!BF118,".")</f>
        <v>6080.2150505744994</v>
      </c>
      <c r="E118" s="50">
        <f>IFERROR((st_DL/(k_decay_ow_state*Rad_Spec!AN118*st_IRA_ow*(1/s_PEF)*st_SLF*st_ET_ow*st_EF_ow))*Rad_Spec!BF118,".")</f>
        <v>561863.92106807267</v>
      </c>
      <c r="F118" s="50">
        <f>IFERROR((st_DL/(k_decay_ow_state*Rad_Spec!AY118*st_GSF_s*st_Fam*st_Foffset*acf!H118*st_ET_ow*(1/24)*st_EF_ow*(1/365)))*Rad_Spec!BF118,".")</f>
        <v>4182.9426641097807</v>
      </c>
      <c r="G118" s="50">
        <f t="shared" si="6"/>
        <v>3817.9999251549953</v>
      </c>
      <c r="H118" s="50">
        <f t="shared" si="7"/>
        <v>2355.1283100594396</v>
      </c>
    </row>
    <row r="119" spans="1:8">
      <c r="A119" s="51" t="s">
        <v>124</v>
      </c>
      <c r="B119" s="53" t="s">
        <v>7</v>
      </c>
      <c r="C119" s="50" t="str">
        <f>IFERROR((st_DL/(k_decay_ow_state*Rad_Spec!V119*st_IFD_ow*st_EF_ow))*Rad_Spec!BF119,".")</f>
        <v>.</v>
      </c>
      <c r="D119" s="50" t="str">
        <f>IFERROR((st_DL/(k_decay_ow_state*Rad_Spec!AN119*st_IRA_ow*(1/s_PEFm_pp_state)*st_SLF*st_ET_ow*st_EF_ow))*Rad_Spec!BF119,".")</f>
        <v>.</v>
      </c>
      <c r="E119" s="50" t="str">
        <f>IFERROR((st_DL/(k_decay_ow_state*Rad_Spec!AN119*st_IRA_ow*(1/s_PEF)*st_SLF*st_ET_ow*st_EF_ow))*Rad_Spec!BF119,".")</f>
        <v>.</v>
      </c>
      <c r="F119" s="50">
        <f>IFERROR((st_DL/(k_decay_ow_state*Rad_Spec!AY119*st_GSF_s*st_Fam*st_Foffset*acf!H119*st_ET_ow*(1/24)*st_EF_ow*(1/365)))*Rad_Spec!BF119,".")</f>
        <v>28954559.002747573</v>
      </c>
      <c r="G119" s="50">
        <f t="shared" si="6"/>
        <v>28954559.002747577</v>
      </c>
      <c r="H119" s="50">
        <f t="shared" si="7"/>
        <v>28954559.002747577</v>
      </c>
    </row>
    <row r="120" spans="1:8">
      <c r="A120" s="51" t="s">
        <v>125</v>
      </c>
      <c r="B120" s="48" t="s">
        <v>7</v>
      </c>
      <c r="C120" s="50" t="str">
        <f>IFERROR((st_DL/(k_decay_ow_state*Rad_Spec!V120*st_IFD_ow*st_EF_ow))*Rad_Spec!BF120,".")</f>
        <v>.</v>
      </c>
      <c r="D120" s="50" t="str">
        <f>IFERROR((st_DL/(k_decay_ow_state*Rad_Spec!AN120*st_IRA_ow*(1/s_PEFm_pp_state)*st_SLF*st_ET_ow*st_EF_ow))*Rad_Spec!BF120,".")</f>
        <v>.</v>
      </c>
      <c r="E120" s="50" t="str">
        <f>IFERROR((st_DL/(k_decay_ow_state*Rad_Spec!AN120*st_IRA_ow*(1/s_PEF)*st_SLF*st_ET_ow*st_EF_ow))*Rad_Spec!BF120,".")</f>
        <v>.</v>
      </c>
      <c r="F120" s="50">
        <f>IFERROR((st_DL/(k_decay_ow_state*Rad_Spec!AY120*st_GSF_s*st_Fam*st_Foffset*acf!H120*st_ET_ow*(1/24)*st_EF_ow*(1/365)))*Rad_Spec!BF120,".")</f>
        <v>1850852.7479982972</v>
      </c>
      <c r="G120" s="50">
        <f t="shared" si="6"/>
        <v>1850852.7479982972</v>
      </c>
      <c r="H120" s="50">
        <f t="shared" si="7"/>
        <v>1850852.7479982972</v>
      </c>
    </row>
    <row r="121" spans="1:8">
      <c r="A121" s="51" t="s">
        <v>126</v>
      </c>
      <c r="B121" s="53" t="s">
        <v>7</v>
      </c>
      <c r="C121" s="50" t="str">
        <f>IFERROR((st_DL/(k_decay_ow_state*Rad_Spec!V121*st_IFD_ow*st_EF_ow))*Rad_Spec!BF121,".")</f>
        <v>.</v>
      </c>
      <c r="D121" s="50" t="str">
        <f>IFERROR((st_DL/(k_decay_ow_state*Rad_Spec!AN121*st_IRA_ow*(1/s_PEFm_pp_state)*st_SLF*st_ET_ow*st_EF_ow))*Rad_Spec!BF121,".")</f>
        <v>.</v>
      </c>
      <c r="E121" s="50" t="str">
        <f>IFERROR((st_DL/(k_decay_ow_state*Rad_Spec!AN121*st_IRA_ow*(1/s_PEF)*st_SLF*st_ET_ow*st_EF_ow))*Rad_Spec!BF121,".")</f>
        <v>.</v>
      </c>
      <c r="F121" s="50">
        <f>IFERROR((st_DL/(k_decay_ow_state*Rad_Spec!AY121*st_GSF_s*st_Fam*st_Foffset*acf!H121*st_ET_ow*(1/24)*st_EF_ow*(1/365)))*Rad_Spec!BF121,".")</f>
        <v>2339981.9853783543</v>
      </c>
      <c r="G121" s="50">
        <f t="shared" si="6"/>
        <v>2339981.9853783543</v>
      </c>
      <c r="H121" s="50">
        <f t="shared" si="7"/>
        <v>2339981.9853783543</v>
      </c>
    </row>
    <row r="122" spans="1:8">
      <c r="A122" s="48" t="s">
        <v>127</v>
      </c>
      <c r="B122" s="48"/>
      <c r="C122" s="50">
        <f>IFERROR((st_DL/(k_decay_ow_state*Rad_Spec!V122*st_IFD_ow*st_EF_ow))*Rad_Spec!BF122,".")</f>
        <v>23250.300694147183</v>
      </c>
      <c r="D122" s="50">
        <f>IFERROR((st_DL/(k_decay_ow_state*Rad_Spec!AN122*st_IRA_ow*(1/s_PEFm_pp_state)*st_SLF*st_ET_ow*st_EF_ow))*Rad_Spec!BF122,".")</f>
        <v>4123.193168830071</v>
      </c>
      <c r="E122" s="50">
        <f>IFERROR((st_DL/(k_decay_ow_state*Rad_Spec!AN122*st_IRA_ow*(1/s_PEF)*st_SLF*st_ET_ow*st_EF_ow))*Rad_Spec!BF122,".")</f>
        <v>381018.34587924019</v>
      </c>
      <c r="F122" s="50">
        <f>IFERROR((st_DL/(k_decay_ow_state*Rad_Spec!AY122*st_GSF_s*st_Fam*st_Foffset*acf!H122*st_ET_ow*(1/24)*st_EF_ow*(1/365)))*Rad_Spec!BF122,".")</f>
        <v>8207.8919317248638</v>
      </c>
      <c r="G122" s="50">
        <f t="shared" si="6"/>
        <v>5971.2649092075653</v>
      </c>
      <c r="H122" s="50">
        <f t="shared" si="7"/>
        <v>2454.742918949185</v>
      </c>
    </row>
    <row r="123" spans="1:8">
      <c r="A123" s="51" t="s">
        <v>128</v>
      </c>
      <c r="B123" s="48" t="s">
        <v>7</v>
      </c>
      <c r="C123" s="50">
        <f>IFERROR((st_DL/(k_decay_ow_state*Rad_Spec!V123*st_IFD_ow*st_EF_ow))*Rad_Spec!BF123,".")</f>
        <v>0.80499692301702874</v>
      </c>
      <c r="D123" s="50">
        <f>IFERROR((st_DL/(k_decay_ow_state*Rad_Spec!AN123*st_IRA_ow*(1/s_PEFm_pp_state)*st_SLF*st_ET_ow*st_EF_ow))*Rad_Spec!BF123,".")</f>
        <v>5.431247582925161E-4</v>
      </c>
      <c r="E123" s="50">
        <f>IFERROR((st_DL/(k_decay_ow_state*Rad_Spec!AN123*st_IRA_ow*(1/s_PEF)*st_SLF*st_ET_ow*st_EF_ow))*Rad_Spec!BF123,".")</f>
        <v>5.0189377149505367E-2</v>
      </c>
      <c r="F123" s="50">
        <f>IFERROR((st_DL/(k_decay_ow_state*Rad_Spec!AY123*st_GSF_s*st_Fam*st_Foffset*acf!H123*st_ET_ow*(1/24)*st_EF_ow*(1/365)))*Rad_Spec!BF123,".")</f>
        <v>40437.782734358181</v>
      </c>
      <c r="G123" s="50">
        <f t="shared" si="6"/>
        <v>4.7243795841082847E-2</v>
      </c>
      <c r="H123" s="50">
        <f t="shared" si="7"/>
        <v>5.4275855629896334E-4</v>
      </c>
    </row>
    <row r="124" spans="1:8">
      <c r="A124" s="48" t="s">
        <v>129</v>
      </c>
      <c r="B124" s="48"/>
      <c r="C124" s="50">
        <f>IFERROR((st_DL/(k_decay_ow_state*Rad_Spec!V124*st_IFD_ow*st_EF_ow))*Rad_Spec!BF124,".")</f>
        <v>0.83264264493717088</v>
      </c>
      <c r="D124" s="50">
        <f>IFERROR((st_DL/(k_decay_ow_state*Rad_Spec!AN124*st_IRA_ow*(1/s_PEFm_pp_state)*st_SLF*st_ET_ow*st_EF_ow))*Rad_Spec!BF124,".")</f>
        <v>5.5387928023005603E-4</v>
      </c>
      <c r="E124" s="50">
        <f>IFERROR((st_DL/(k_decay_ow_state*Rad_Spec!AN124*st_IRA_ow*(1/s_PEF)*st_SLF*st_ET_ow*st_EF_ow))*Rad_Spec!BF124,".")</f>
        <v>5.1183187041882093E-2</v>
      </c>
      <c r="F124" s="50">
        <f>IFERROR((st_DL/(k_decay_ow_state*Rad_Spec!AY124*st_GSF_s*st_Fam*st_Foffset*acf!H124*st_ET_ow*(1/24)*st_EF_ow*(1/365)))*Rad_Spec!BF124,".")</f>
        <v>33186.84457705135</v>
      </c>
      <c r="G124" s="50">
        <f t="shared" si="6"/>
        <v>4.821905037368962E-2</v>
      </c>
      <c r="H124" s="50">
        <f t="shared" si="7"/>
        <v>5.5351107184216689E-4</v>
      </c>
    </row>
    <row r="125" spans="1:8">
      <c r="A125" s="48" t="s">
        <v>130</v>
      </c>
      <c r="B125" s="48"/>
      <c r="C125" s="50">
        <f>IFERROR((st_DL/(k_decay_ow_state*Rad_Spec!V125*st_IFD_ow*st_EF_ow))*Rad_Spec!BF125,".")</f>
        <v>0.88256427549546923</v>
      </c>
      <c r="D125" s="50">
        <f>IFERROR((st_DL/(k_decay_ow_state*Rad_Spec!AN125*st_IRA_ow*(1/s_PEFm_pp_state)*st_SLF*st_ET_ow*st_EF_ow))*Rad_Spec!BF125,".")</f>
        <v>6.1272428118210064E-4</v>
      </c>
      <c r="E125" s="50">
        <f>IFERROR((st_DL/(k_decay_ow_state*Rad_Spec!AN125*st_IRA_ow*(1/s_PEF)*st_SLF*st_ET_ow*st_EF_ow))*Rad_Spec!BF125,".")</f>
        <v>5.6620968879392317E-2</v>
      </c>
      <c r="F125" s="50">
        <f>IFERROR((st_DL/(k_decay_ow_state*Rad_Spec!AY125*st_GSF_s*st_Fam*st_Foffset*acf!H125*st_ET_ow*(1/24)*st_EF_ow*(1/365)))*Rad_Spec!BF125,".")</f>
        <v>136.81057494397803</v>
      </c>
      <c r="G125" s="50">
        <f t="shared" si="6"/>
        <v>5.3186756923763991E-2</v>
      </c>
      <c r="H125" s="50">
        <f t="shared" si="7"/>
        <v>6.1229644932348989E-4</v>
      </c>
    </row>
    <row r="126" spans="1:8">
      <c r="A126" s="48" t="s">
        <v>131</v>
      </c>
      <c r="B126" s="48"/>
      <c r="C126" s="50">
        <f>IFERROR((st_DL/(k_decay_ow_state*Rad_Spec!V126*st_IFD_ow*st_EF_ow))*Rad_Spec!BF126,".")</f>
        <v>0.92412015891015753</v>
      </c>
      <c r="D126" s="50">
        <f>IFERROR((st_DL/(k_decay_ow_state*Rad_Spec!AN126*st_IRA_ow*(1/s_PEFm_pp_state)*st_SLF*st_ET_ow*st_EF_ow))*Rad_Spec!BF126,".")</f>
        <v>6.4449005697464262E-4</v>
      </c>
      <c r="E126" s="50">
        <f>IFERROR((st_DL/(k_decay_ow_state*Rad_Spec!AN126*st_IRA_ow*(1/s_PEF)*st_SLF*st_ET_ow*st_EF_ow))*Rad_Spec!BF126,".")</f>
        <v>5.9556398497277382E-2</v>
      </c>
      <c r="F126" s="50">
        <f>IFERROR((st_DL/(k_decay_ow_state*Rad_Spec!AY126*st_GSF_s*st_Fam*st_Foffset*acf!H126*st_ET_ow*(1/24)*st_EF_ow*(1/365)))*Rad_Spec!BF126,".")</f>
        <v>49228.505488682888</v>
      </c>
      <c r="G126" s="50">
        <f t="shared" si="6"/>
        <v>5.5950510842743835E-2</v>
      </c>
      <c r="H126" s="50">
        <f t="shared" si="7"/>
        <v>6.4404088839335142E-4</v>
      </c>
    </row>
    <row r="127" spans="1:8">
      <c r="A127" s="48" t="s">
        <v>132</v>
      </c>
      <c r="B127" s="48"/>
      <c r="C127" s="50" t="str">
        <f>IFERROR((st_DL/(k_decay_ow_state*Rad_Spec!V127*st_IFD_ow*st_EF_ow))*Rad_Spec!BF127,".")</f>
        <v>.</v>
      </c>
      <c r="D127" s="50" t="str">
        <f>IFERROR((st_DL/(k_decay_ow_state*Rad_Spec!AN127*st_IRA_ow*(1/s_PEFm_pp_state)*st_SLF*st_ET_ow*st_EF_ow))*Rad_Spec!BF127,".")</f>
        <v>.</v>
      </c>
      <c r="E127" s="50" t="str">
        <f>IFERROR((st_DL/(k_decay_ow_state*Rad_Spec!AN127*st_IRA_ow*(1/s_PEF)*st_SLF*st_ET_ow*st_EF_ow))*Rad_Spec!BF127,".")</f>
        <v>.</v>
      </c>
      <c r="F127" s="50" t="str">
        <f>IFERROR((st_DL/(k_decay_ow_state*Rad_Spec!AY127*st_GSF_s*st_Fam*st_Foffset*acf!H127*st_ET_ow*(1/24)*st_EF_ow*(1/365)))*Rad_Spec!BF127,".")</f>
        <v>.</v>
      </c>
      <c r="G127" s="50" t="str">
        <f t="shared" si="6"/>
        <v>.</v>
      </c>
      <c r="H127" s="50" t="str">
        <f t="shared" si="7"/>
        <v>.</v>
      </c>
    </row>
    <row r="128" spans="1:8">
      <c r="A128" s="48" t="s">
        <v>133</v>
      </c>
      <c r="B128" s="48"/>
      <c r="C128" s="50">
        <f>IFERROR((st_DL/(k_decay_ow_state*Rad_Spec!V128*st_IFD_ow*st_EF_ow))*Rad_Spec!BF128,".")</f>
        <v>323.81263022615269</v>
      </c>
      <c r="D128" s="50">
        <f>IFERROR((st_DL/(k_decay_ow_state*Rad_Spec!AN128*st_IRA_ow*(1/s_PEFm_pp_state)*st_SLF*st_ET_ow*st_EF_ow))*Rad_Spec!BF128,".")</f>
        <v>4.6023913175160951</v>
      </c>
      <c r="E128" s="50">
        <f>IFERROR((st_DL/(k_decay_ow_state*Rad_Spec!AN128*st_IRA_ow*(1/s_PEF)*st_SLF*st_ET_ow*st_EF_ow))*Rad_Spec!BF128,".")</f>
        <v>425.3003570498567</v>
      </c>
      <c r="F128" s="50">
        <f>IFERROR((st_DL/(k_decay_ow_state*Rad_Spec!AY128*st_GSF_s*st_Fam*st_Foffset*acf!H128*st_ET_ow*(1/24)*st_EF_ow*(1/365)))*Rad_Spec!BF128,".")</f>
        <v>424230.3909403102</v>
      </c>
      <c r="G128" s="50">
        <f t="shared" si="6"/>
        <v>183.76129540476029</v>
      </c>
      <c r="H128" s="50">
        <f t="shared" si="7"/>
        <v>4.5378451006765763</v>
      </c>
    </row>
    <row r="129" spans="1:8">
      <c r="A129" s="48" t="s">
        <v>134</v>
      </c>
      <c r="B129" s="48"/>
      <c r="C129" s="50" t="str">
        <f>IFERROR((st_DL/(k_decay_ow_state*Rad_Spec!V129*st_IFD_ow*st_EF_ow))*Rad_Spec!BF129,".")</f>
        <v>.</v>
      </c>
      <c r="D129" s="50" t="str">
        <f>IFERROR((st_DL/(k_decay_ow_state*Rad_Spec!AN129*st_IRA_ow*(1/s_PEFm_pp_state)*st_SLF*st_ET_ow*st_EF_ow))*Rad_Spec!BF129,".")</f>
        <v>.</v>
      </c>
      <c r="E129" s="50" t="str">
        <f>IFERROR((st_DL/(k_decay_ow_state*Rad_Spec!AN129*st_IRA_ow*(1/s_PEF)*st_SLF*st_ET_ow*st_EF_ow))*Rad_Spec!BF129,".")</f>
        <v>.</v>
      </c>
      <c r="F129" s="50">
        <f>IFERROR((st_DL/(k_decay_ow_state*Rad_Spec!AY129*st_GSF_s*st_Fam*st_Foffset*acf!H129*st_ET_ow*(1/24)*st_EF_ow*(1/365)))*Rad_Spec!BF129,".")</f>
        <v>511938.20821000502</v>
      </c>
      <c r="G129" s="50">
        <f t="shared" si="6"/>
        <v>511938.20821000508</v>
      </c>
      <c r="H129" s="50">
        <f t="shared" si="7"/>
        <v>511938.20821000508</v>
      </c>
    </row>
    <row r="130" spans="1:8">
      <c r="A130" s="48" t="s">
        <v>135</v>
      </c>
      <c r="B130" s="48"/>
      <c r="C130" s="50">
        <f>IFERROR((st_DL/(k_decay_ow_state*Rad_Spec!V130*st_IFD_ow*st_EF_ow))*Rad_Spec!BF130,".")</f>
        <v>510169.73720343172</v>
      </c>
      <c r="D130" s="50">
        <f>IFERROR((st_DL/(k_decay_ow_state*Rad_Spec!AN130*st_IRA_ow*(1/s_PEFm_pp_state)*st_SLF*st_ET_ow*st_EF_ow))*Rad_Spec!BF130,".")</f>
        <v>109239.68458401556</v>
      </c>
      <c r="E130" s="50">
        <f>IFERROR((st_DL/(k_decay_ow_state*Rad_Spec!AN130*st_IRA_ow*(1/s_PEF)*st_SLF*st_ET_ow*st_EF_ow))*Rad_Spec!BF130,".")</f>
        <v>10094682.014711816</v>
      </c>
      <c r="F130" s="50">
        <f>IFERROR((st_DL/(k_decay_ow_state*Rad_Spec!AY130*st_GSF_s*st_Fam*st_Foffset*acf!H130*st_ET_ow*(1/24)*st_EF_ow*(1/365)))*Rad_Spec!BF130,".")</f>
        <v>44866.950432294841</v>
      </c>
      <c r="G130" s="50">
        <f t="shared" si="6"/>
        <v>41072.291468270261</v>
      </c>
      <c r="H130" s="50">
        <f t="shared" si="7"/>
        <v>29937.93723470296</v>
      </c>
    </row>
    <row r="131" spans="1:8">
      <c r="A131" s="48" t="s">
        <v>136</v>
      </c>
      <c r="B131" s="48"/>
      <c r="C131" s="50">
        <f>IFERROR((st_DL/(k_decay_ow_state*Rad_Spec!V131*st_IFD_ow*st_EF_ow))*Rad_Spec!BF131,".")</f>
        <v>2162156.6111179553</v>
      </c>
      <c r="D131" s="50">
        <f>IFERROR((st_DL/(k_decay_ow_state*Rad_Spec!AN131*st_IRA_ow*(1/s_PEFm_pp_state)*st_SLF*st_ET_ow*st_EF_ow))*Rad_Spec!BF131,".")</f>
        <v>506244.99714501097</v>
      </c>
      <c r="E131" s="50">
        <f>IFERROR((st_DL/(k_decay_ow_state*Rad_Spec!AN131*st_IRA_ow*(1/s_PEF)*st_SLF*st_ET_ow*st_EF_ow))*Rad_Spec!BF131,".")</f>
        <v>46781371.50594952</v>
      </c>
      <c r="F131" s="50">
        <f>IFERROR((st_DL/(k_decay_ow_state*Rad_Spec!AY131*st_GSF_s*st_Fam*st_Foffset*acf!H131*st_ET_ow*(1/24)*st_EF_ow*(1/365)))*Rad_Spec!BF131,".")</f>
        <v>2032899.9989745033</v>
      </c>
      <c r="G131" s="50">
        <f t="shared" si="6"/>
        <v>1024815.571696349</v>
      </c>
      <c r="H131" s="50">
        <f t="shared" si="7"/>
        <v>341327.51246704801</v>
      </c>
    </row>
    <row r="132" spans="1:8">
      <c r="A132" s="48" t="s">
        <v>137</v>
      </c>
      <c r="B132" s="48"/>
      <c r="C132" s="50">
        <f>IFERROR((st_DL/(k_decay_ow_state*Rad_Spec!V132*st_IFD_ow*st_EF_ow))*Rad_Spec!BF132,".")</f>
        <v>16.887431545463869</v>
      </c>
      <c r="D132" s="50">
        <f>IFERROR((st_DL/(k_decay_ow_state*Rad_Spec!AN132*st_IRA_ow*(1/s_PEFm_pp_state)*st_SLF*st_ET_ow*st_EF_ow))*Rad_Spec!BF132,".")</f>
        <v>3.5097998186684638</v>
      </c>
      <c r="E132" s="50">
        <f>IFERROR((st_DL/(k_decay_ow_state*Rad_Spec!AN132*st_IRA_ow*(1/s_PEF)*st_SLF*st_ET_ow*st_EF_ow))*Rad_Spec!BF132,".")</f>
        <v>324.33554929849788</v>
      </c>
      <c r="F132" s="50">
        <f>IFERROR((st_DL/(k_decay_ow_state*Rad_Spec!AY132*st_GSF_s*st_Fam*st_Foffset*acf!H132*st_ET_ow*(1/24)*st_EF_ow*(1/365)))*Rad_Spec!BF132,".")</f>
        <v>65.41346194310745</v>
      </c>
      <c r="G132" s="50">
        <f t="shared" ref="G132:G134" si="8">(IF(AND(C132&lt;&gt;".",E132&lt;&gt;".",F132&lt;&gt;"."),1/((1/C132)+(1/E132)+(1/F132)),IF(AND(C132&lt;&gt;".",E132&lt;&gt;".",F132="."), 1/((1/C132)+(1/E132)),IF(AND(C132&lt;&gt;".",E132=".",F132&lt;&gt;"."),1/((1/C132)+(1/F132)),IF(AND(C132=".",E132&lt;&gt;".",F132&lt;&gt;"."),1/((1/E132)+(1/F132)),IF(AND(C132&lt;&gt;".",E132=".",F132="."),1/(1/C132),IF(AND(C132=".",E132&lt;&gt;".",F132="."),1/(1/E132),IF(AND(C132=".",E132=".",F132&lt;&gt;"."),1/(1/F132),IF(AND(C132=".",E132=".",F132="."),".")))))))))</f>
        <v>12.888884090308268</v>
      </c>
      <c r="H132" s="50">
        <f t="shared" ref="H132:H134" si="9">(IF(AND(C132&lt;&gt;".",D132&lt;&gt;".",F132&lt;&gt;"."),1/((1/C132)+(1/D132)+(1/F132)),IF(AND(C132&lt;&gt;".",D132&lt;&gt;".",F132="."), 1/((1/C132)+(1/D132)),IF(AND(C132&lt;&gt;".",D132=".",F132&lt;&gt;"."),1/((1/C132)+(1/F132)),IF(AND(C132=".",D132&lt;&gt;".",F132&lt;&gt;"."),1/((1/D132)+(1/F132)),IF(AND(C132&lt;&gt;".",D132=".",F132="."),1/(1/C132),IF(AND(C132=".",D132&lt;&gt;".",F132="."),1/(1/D132),IF(AND(C132=".",D132=".",F132&lt;&gt;"."),1/(1/F132),IF(AND(C132=".",D132=".",F132="."),".")))))))))</f>
        <v>2.7822638432698752</v>
      </c>
    </row>
    <row r="133" spans="1:8">
      <c r="A133" s="48" t="s">
        <v>138</v>
      </c>
      <c r="B133" s="48"/>
      <c r="C133" s="50">
        <f>IFERROR((st_DL/(k_decay_ow_state*Rad_Spec!V133*st_IFD_ow*st_EF_ow))*Rad_Spec!BF133,".")</f>
        <v>38.519403820426291</v>
      </c>
      <c r="D133" s="50">
        <f>IFERROR((st_DL/(k_decay_ow_state*Rad_Spec!AN133*st_IRA_ow*(1/s_PEFm_pp_state)*st_SLF*st_ET_ow*st_EF_ow))*Rad_Spec!BF133,".")</f>
        <v>0.25428064099044312</v>
      </c>
      <c r="E133" s="50">
        <f>IFERROR((st_DL/(k_decay_ow_state*Rad_Spec!AN133*st_IRA_ow*(1/s_PEF)*st_SLF*st_ET_ow*st_EF_ow))*Rad_Spec!BF133,".")</f>
        <v>23.497708026806372</v>
      </c>
      <c r="F133" s="50" t="str">
        <f>IFERROR((st_DL/(k_decay_ow_state*Rad_Spec!AY133*st_GSF_s*st_Fam*st_Foffset*acf!H133*st_ET_ow*(1/24)*st_EF_ow*(1/365)))*Rad_Spec!BF133,".")</f>
        <v>.</v>
      </c>
      <c r="G133" s="50">
        <f t="shared" si="8"/>
        <v>14.594644564690661</v>
      </c>
      <c r="H133" s="50">
        <f t="shared" si="9"/>
        <v>0.25261305006426088</v>
      </c>
    </row>
    <row r="134" spans="1:8">
      <c r="A134" s="48" t="s">
        <v>139</v>
      </c>
      <c r="B134" s="48"/>
      <c r="C134" s="50">
        <f>IFERROR((st_DL/(k_decay_ow_state*Rad_Spec!V134*st_IFD_ow*st_EF_ow))*Rad_Spec!BF134,".")</f>
        <v>7253.9430415894976</v>
      </c>
      <c r="D134" s="50">
        <f>IFERROR((st_DL/(k_decay_ow_state*Rad_Spec!AN134*st_IRA_ow*(1/s_PEFm_pp_state)*st_SLF*st_ET_ow*st_EF_ow))*Rad_Spec!BF134,".")</f>
        <v>1733.5171544280081</v>
      </c>
      <c r="E134" s="50">
        <f>IFERROR((st_DL/(k_decay_ow_state*Rad_Spec!AN134*st_IRA_ow*(1/s_PEF)*st_SLF*st_ET_ow*st_EF_ow))*Rad_Spec!BF134,".")</f>
        <v>160191.82504632935</v>
      </c>
      <c r="F134" s="50">
        <f>IFERROR((st_DL/(k_decay_ow_state*Rad_Spec!AY134*st_GSF_s*st_Fam*st_Foffset*acf!H134*st_ET_ow*(1/24)*st_EF_ow*(1/365)))*Rad_Spec!BF134,".")</f>
        <v>8733.2048346560532</v>
      </c>
      <c r="G134" s="50">
        <f t="shared" si="8"/>
        <v>3866.9150692739327</v>
      </c>
      <c r="H134" s="50">
        <f t="shared" si="9"/>
        <v>1205.9475486376</v>
      </c>
    </row>
  </sheetData>
  <sheetProtection algorithmName="SHA-512" hashValue="6fp9nczxwZs4HuNaTdkA5ROBN+6cLsrGWhjq5zzuCjDQfn+MoPUFDx6znzDl4s4CKXdpIy6FEAOmH2GD/e60rQ==" saltValue="FAiIklkMxs0jaOMlmREw+w==" spinCount="100000" sheet="1" objects="1" scenarios="1"/>
  <autoFilter ref="A1:H134" xr:uid="{00000000-0009-0000-0000-00000C000000}"/>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9" tint="-0.499984740745262"/>
  </sheetPr>
  <dimension ref="A1:H134"/>
  <sheetViews>
    <sheetView workbookViewId="0">
      <pane xSplit="2" ySplit="1" topLeftCell="C2" activePane="bottomRight" state="frozen"/>
      <selection activeCell="C2" sqref="C2"/>
      <selection pane="topRight" activeCell="C2" sqref="C2"/>
      <selection pane="bottomLeft" activeCell="C2" sqref="C2"/>
      <selection pane="bottomRight" activeCell="C2" sqref="C2"/>
    </sheetView>
  </sheetViews>
  <sheetFormatPr defaultRowHeight="15"/>
  <cols>
    <col min="1" max="1" width="12.5703125" style="2" bestFit="1" customWidth="1"/>
    <col min="2" max="2" width="8" style="2" bestFit="1" customWidth="1"/>
    <col min="3" max="3" width="15.7109375" style="2" bestFit="1" customWidth="1"/>
    <col min="4" max="4" width="18.5703125" style="2" bestFit="1" customWidth="1"/>
    <col min="5" max="5" width="18.42578125" style="2" bestFit="1" customWidth="1"/>
    <col min="6" max="6" width="15.85546875" style="2" bestFit="1" customWidth="1"/>
    <col min="7" max="7" width="17.140625" style="2" bestFit="1" customWidth="1"/>
    <col min="8" max="8" width="17.28515625" style="2" bestFit="1" customWidth="1"/>
    <col min="9" max="245" width="9.140625" style="2"/>
    <col min="246" max="246" width="15.42578125" style="2" bestFit="1" customWidth="1"/>
    <col min="247" max="247" width="11.140625" style="2" bestFit="1" customWidth="1"/>
    <col min="248" max="248" width="14.5703125" style="2" bestFit="1" customWidth="1"/>
    <col min="249" max="249" width="17.42578125" style="2" bestFit="1" customWidth="1"/>
    <col min="250" max="250" width="17.5703125" style="2" bestFit="1" customWidth="1"/>
    <col min="251" max="251" width="14.7109375" style="2" bestFit="1" customWidth="1"/>
    <col min="252" max="252" width="14.42578125" style="2" bestFit="1" customWidth="1"/>
    <col min="253" max="253" width="12.140625" style="2" bestFit="1" customWidth="1"/>
    <col min="254" max="254" width="12.42578125" style="2" bestFit="1" customWidth="1"/>
    <col min="255" max="256" width="13.85546875" style="2" bestFit="1" customWidth="1"/>
    <col min="257" max="257" width="14.85546875" style="2" bestFit="1" customWidth="1"/>
    <col min="258" max="258" width="12.140625" style="2" bestFit="1" customWidth="1"/>
    <col min="259" max="259" width="12.42578125" style="2" bestFit="1" customWidth="1"/>
    <col min="260" max="261" width="13.85546875" style="2" bestFit="1" customWidth="1"/>
    <col min="262" max="262" width="14.85546875" style="2" bestFit="1" customWidth="1"/>
    <col min="263" max="501" width="9.140625" style="2"/>
    <col min="502" max="502" width="15.42578125" style="2" bestFit="1" customWidth="1"/>
    <col min="503" max="503" width="11.140625" style="2" bestFit="1" customWidth="1"/>
    <col min="504" max="504" width="14.5703125" style="2" bestFit="1" customWidth="1"/>
    <col min="505" max="505" width="17.42578125" style="2" bestFit="1" customWidth="1"/>
    <col min="506" max="506" width="17.5703125" style="2" bestFit="1" customWidth="1"/>
    <col min="507" max="507" width="14.7109375" style="2" bestFit="1" customWidth="1"/>
    <col min="508" max="508" width="14.42578125" style="2" bestFit="1" customWidth="1"/>
    <col min="509" max="509" width="12.140625" style="2" bestFit="1" customWidth="1"/>
    <col min="510" max="510" width="12.42578125" style="2" bestFit="1" customWidth="1"/>
    <col min="511" max="512" width="13.85546875" style="2" bestFit="1" customWidth="1"/>
    <col min="513" max="513" width="14.85546875" style="2" bestFit="1" customWidth="1"/>
    <col min="514" max="514" width="12.140625" style="2" bestFit="1" customWidth="1"/>
    <col min="515" max="515" width="12.42578125" style="2" bestFit="1" customWidth="1"/>
    <col min="516" max="517" width="13.85546875" style="2" bestFit="1" customWidth="1"/>
    <col min="518" max="518" width="14.85546875" style="2" bestFit="1" customWidth="1"/>
    <col min="519" max="757" width="9.140625" style="2"/>
    <col min="758" max="758" width="15.42578125" style="2" bestFit="1" customWidth="1"/>
    <col min="759" max="759" width="11.140625" style="2" bestFit="1" customWidth="1"/>
    <col min="760" max="760" width="14.5703125" style="2" bestFit="1" customWidth="1"/>
    <col min="761" max="761" width="17.42578125" style="2" bestFit="1" customWidth="1"/>
    <col min="762" max="762" width="17.5703125" style="2" bestFit="1" customWidth="1"/>
    <col min="763" max="763" width="14.7109375" style="2" bestFit="1" customWidth="1"/>
    <col min="764" max="764" width="14.42578125" style="2" bestFit="1" customWidth="1"/>
    <col min="765" max="765" width="12.140625" style="2" bestFit="1" customWidth="1"/>
    <col min="766" max="766" width="12.42578125" style="2" bestFit="1" customWidth="1"/>
    <col min="767" max="768" width="13.85546875" style="2" bestFit="1" customWidth="1"/>
    <col min="769" max="769" width="14.85546875" style="2" bestFit="1" customWidth="1"/>
    <col min="770" max="770" width="12.140625" style="2" bestFit="1" customWidth="1"/>
    <col min="771" max="771" width="12.42578125" style="2" bestFit="1" customWidth="1"/>
    <col min="772" max="773" width="13.85546875" style="2" bestFit="1" customWidth="1"/>
    <col min="774" max="774" width="14.85546875" style="2" bestFit="1" customWidth="1"/>
    <col min="775" max="1013" width="9.140625" style="2"/>
    <col min="1014" max="1014" width="15.42578125" style="2" bestFit="1" customWidth="1"/>
    <col min="1015" max="1015" width="11.140625" style="2" bestFit="1" customWidth="1"/>
    <col min="1016" max="1016" width="14.5703125" style="2" bestFit="1" customWidth="1"/>
    <col min="1017" max="1017" width="17.42578125" style="2" bestFit="1" customWidth="1"/>
    <col min="1018" max="1018" width="17.5703125" style="2" bestFit="1" customWidth="1"/>
    <col min="1019" max="1019" width="14.7109375" style="2" bestFit="1" customWidth="1"/>
    <col min="1020" max="1020" width="14.42578125" style="2" bestFit="1" customWidth="1"/>
    <col min="1021" max="1021" width="12.140625" style="2" bestFit="1" customWidth="1"/>
    <col min="1022" max="1022" width="12.42578125" style="2" bestFit="1" customWidth="1"/>
    <col min="1023" max="1024" width="13.85546875" style="2" bestFit="1" customWidth="1"/>
    <col min="1025" max="1025" width="14.85546875" style="2" bestFit="1" customWidth="1"/>
    <col min="1026" max="1026" width="12.140625" style="2" bestFit="1" customWidth="1"/>
    <col min="1027" max="1027" width="12.42578125" style="2" bestFit="1" customWidth="1"/>
    <col min="1028" max="1029" width="13.85546875" style="2" bestFit="1" customWidth="1"/>
    <col min="1030" max="1030" width="14.85546875" style="2" bestFit="1" customWidth="1"/>
    <col min="1031" max="1269" width="9.140625" style="2"/>
    <col min="1270" max="1270" width="15.42578125" style="2" bestFit="1" customWidth="1"/>
    <col min="1271" max="1271" width="11.140625" style="2" bestFit="1" customWidth="1"/>
    <col min="1272" max="1272" width="14.5703125" style="2" bestFit="1" customWidth="1"/>
    <col min="1273" max="1273" width="17.42578125" style="2" bestFit="1" customWidth="1"/>
    <col min="1274" max="1274" width="17.5703125" style="2" bestFit="1" customWidth="1"/>
    <col min="1275" max="1275" width="14.7109375" style="2" bestFit="1" customWidth="1"/>
    <col min="1276" max="1276" width="14.42578125" style="2" bestFit="1" customWidth="1"/>
    <col min="1277" max="1277" width="12.140625" style="2" bestFit="1" customWidth="1"/>
    <col min="1278" max="1278" width="12.42578125" style="2" bestFit="1" customWidth="1"/>
    <col min="1279" max="1280" width="13.85546875" style="2" bestFit="1" customWidth="1"/>
    <col min="1281" max="1281" width="14.85546875" style="2" bestFit="1" customWidth="1"/>
    <col min="1282" max="1282" width="12.140625" style="2" bestFit="1" customWidth="1"/>
    <col min="1283" max="1283" width="12.42578125" style="2" bestFit="1" customWidth="1"/>
    <col min="1284" max="1285" width="13.85546875" style="2" bestFit="1" customWidth="1"/>
    <col min="1286" max="1286" width="14.85546875" style="2" bestFit="1" customWidth="1"/>
    <col min="1287" max="1525" width="9.140625" style="2"/>
    <col min="1526" max="1526" width="15.42578125" style="2" bestFit="1" customWidth="1"/>
    <col min="1527" max="1527" width="11.140625" style="2" bestFit="1" customWidth="1"/>
    <col min="1528" max="1528" width="14.5703125" style="2" bestFit="1" customWidth="1"/>
    <col min="1529" max="1529" width="17.42578125" style="2" bestFit="1" customWidth="1"/>
    <col min="1530" max="1530" width="17.5703125" style="2" bestFit="1" customWidth="1"/>
    <col min="1531" max="1531" width="14.7109375" style="2" bestFit="1" customWidth="1"/>
    <col min="1532" max="1532" width="14.42578125" style="2" bestFit="1" customWidth="1"/>
    <col min="1533" max="1533" width="12.140625" style="2" bestFit="1" customWidth="1"/>
    <col min="1534" max="1534" width="12.42578125" style="2" bestFit="1" customWidth="1"/>
    <col min="1535" max="1536" width="13.85546875" style="2" bestFit="1" customWidth="1"/>
    <col min="1537" max="1537" width="14.85546875" style="2" bestFit="1" customWidth="1"/>
    <col min="1538" max="1538" width="12.140625" style="2" bestFit="1" customWidth="1"/>
    <col min="1539" max="1539" width="12.42578125" style="2" bestFit="1" customWidth="1"/>
    <col min="1540" max="1541" width="13.85546875" style="2" bestFit="1" customWidth="1"/>
    <col min="1542" max="1542" width="14.85546875" style="2" bestFit="1" customWidth="1"/>
    <col min="1543" max="1781" width="9.140625" style="2"/>
    <col min="1782" max="1782" width="15.42578125" style="2" bestFit="1" customWidth="1"/>
    <col min="1783" max="1783" width="11.140625" style="2" bestFit="1" customWidth="1"/>
    <col min="1784" max="1784" width="14.5703125" style="2" bestFit="1" customWidth="1"/>
    <col min="1785" max="1785" width="17.42578125" style="2" bestFit="1" customWidth="1"/>
    <col min="1786" max="1786" width="17.5703125" style="2" bestFit="1" customWidth="1"/>
    <col min="1787" max="1787" width="14.7109375" style="2" bestFit="1" customWidth="1"/>
    <col min="1788" max="1788" width="14.42578125" style="2" bestFit="1" customWidth="1"/>
    <col min="1789" max="1789" width="12.140625" style="2" bestFit="1" customWidth="1"/>
    <col min="1790" max="1790" width="12.42578125" style="2" bestFit="1" customWidth="1"/>
    <col min="1791" max="1792" width="13.85546875" style="2" bestFit="1" customWidth="1"/>
    <col min="1793" max="1793" width="14.85546875" style="2" bestFit="1" customWidth="1"/>
    <col min="1794" max="1794" width="12.140625" style="2" bestFit="1" customWidth="1"/>
    <col min="1795" max="1795" width="12.42578125" style="2" bestFit="1" customWidth="1"/>
    <col min="1796" max="1797" width="13.85546875" style="2" bestFit="1" customWidth="1"/>
    <col min="1798" max="1798" width="14.85546875" style="2" bestFit="1" customWidth="1"/>
    <col min="1799" max="2037" width="9.140625" style="2"/>
    <col min="2038" max="2038" width="15.42578125" style="2" bestFit="1" customWidth="1"/>
    <col min="2039" max="2039" width="11.140625" style="2" bestFit="1" customWidth="1"/>
    <col min="2040" max="2040" width="14.5703125" style="2" bestFit="1" customWidth="1"/>
    <col min="2041" max="2041" width="17.42578125" style="2" bestFit="1" customWidth="1"/>
    <col min="2042" max="2042" width="17.5703125" style="2" bestFit="1" customWidth="1"/>
    <col min="2043" max="2043" width="14.7109375" style="2" bestFit="1" customWidth="1"/>
    <col min="2044" max="2044" width="14.42578125" style="2" bestFit="1" customWidth="1"/>
    <col min="2045" max="2045" width="12.140625" style="2" bestFit="1" customWidth="1"/>
    <col min="2046" max="2046" width="12.42578125" style="2" bestFit="1" customWidth="1"/>
    <col min="2047" max="2048" width="13.85546875" style="2" bestFit="1" customWidth="1"/>
    <col min="2049" max="2049" width="14.85546875" style="2" bestFit="1" customWidth="1"/>
    <col min="2050" max="2050" width="12.140625" style="2" bestFit="1" customWidth="1"/>
    <col min="2051" max="2051" width="12.42578125" style="2" bestFit="1" customWidth="1"/>
    <col min="2052" max="2053" width="13.85546875" style="2" bestFit="1" customWidth="1"/>
    <col min="2054" max="2054" width="14.85546875" style="2" bestFit="1" customWidth="1"/>
    <col min="2055" max="2293" width="9.140625" style="2"/>
    <col min="2294" max="2294" width="15.42578125" style="2" bestFit="1" customWidth="1"/>
    <col min="2295" max="2295" width="11.140625" style="2" bestFit="1" customWidth="1"/>
    <col min="2296" max="2296" width="14.5703125" style="2" bestFit="1" customWidth="1"/>
    <col min="2297" max="2297" width="17.42578125" style="2" bestFit="1" customWidth="1"/>
    <col min="2298" max="2298" width="17.5703125" style="2" bestFit="1" customWidth="1"/>
    <col min="2299" max="2299" width="14.7109375" style="2" bestFit="1" customWidth="1"/>
    <col min="2300" max="2300" width="14.42578125" style="2" bestFit="1" customWidth="1"/>
    <col min="2301" max="2301" width="12.140625" style="2" bestFit="1" customWidth="1"/>
    <col min="2302" max="2302" width="12.42578125" style="2" bestFit="1" customWidth="1"/>
    <col min="2303" max="2304" width="13.85546875" style="2" bestFit="1" customWidth="1"/>
    <col min="2305" max="2305" width="14.85546875" style="2" bestFit="1" customWidth="1"/>
    <col min="2306" max="2306" width="12.140625" style="2" bestFit="1" customWidth="1"/>
    <col min="2307" max="2307" width="12.42578125" style="2" bestFit="1" customWidth="1"/>
    <col min="2308" max="2309" width="13.85546875" style="2" bestFit="1" customWidth="1"/>
    <col min="2310" max="2310" width="14.85546875" style="2" bestFit="1" customWidth="1"/>
    <col min="2311" max="2549" width="9.140625" style="2"/>
    <col min="2550" max="2550" width="15.42578125" style="2" bestFit="1" customWidth="1"/>
    <col min="2551" max="2551" width="11.140625" style="2" bestFit="1" customWidth="1"/>
    <col min="2552" max="2552" width="14.5703125" style="2" bestFit="1" customWidth="1"/>
    <col min="2553" max="2553" width="17.42578125" style="2" bestFit="1" customWidth="1"/>
    <col min="2554" max="2554" width="17.5703125" style="2" bestFit="1" customWidth="1"/>
    <col min="2555" max="2555" width="14.7109375" style="2" bestFit="1" customWidth="1"/>
    <col min="2556" max="2556" width="14.42578125" style="2" bestFit="1" customWidth="1"/>
    <col min="2557" max="2557" width="12.140625" style="2" bestFit="1" customWidth="1"/>
    <col min="2558" max="2558" width="12.42578125" style="2" bestFit="1" customWidth="1"/>
    <col min="2559" max="2560" width="13.85546875" style="2" bestFit="1" customWidth="1"/>
    <col min="2561" max="2561" width="14.85546875" style="2" bestFit="1" customWidth="1"/>
    <col min="2562" max="2562" width="12.140625" style="2" bestFit="1" customWidth="1"/>
    <col min="2563" max="2563" width="12.42578125" style="2" bestFit="1" customWidth="1"/>
    <col min="2564" max="2565" width="13.85546875" style="2" bestFit="1" customWidth="1"/>
    <col min="2566" max="2566" width="14.85546875" style="2" bestFit="1" customWidth="1"/>
    <col min="2567" max="2805" width="9.140625" style="2"/>
    <col min="2806" max="2806" width="15.42578125" style="2" bestFit="1" customWidth="1"/>
    <col min="2807" max="2807" width="11.140625" style="2" bestFit="1" customWidth="1"/>
    <col min="2808" max="2808" width="14.5703125" style="2" bestFit="1" customWidth="1"/>
    <col min="2809" max="2809" width="17.42578125" style="2" bestFit="1" customWidth="1"/>
    <col min="2810" max="2810" width="17.5703125" style="2" bestFit="1" customWidth="1"/>
    <col min="2811" max="2811" width="14.7109375" style="2" bestFit="1" customWidth="1"/>
    <col min="2812" max="2812" width="14.42578125" style="2" bestFit="1" customWidth="1"/>
    <col min="2813" max="2813" width="12.140625" style="2" bestFit="1" customWidth="1"/>
    <col min="2814" max="2814" width="12.42578125" style="2" bestFit="1" customWidth="1"/>
    <col min="2815" max="2816" width="13.85546875" style="2" bestFit="1" customWidth="1"/>
    <col min="2817" max="2817" width="14.85546875" style="2" bestFit="1" customWidth="1"/>
    <col min="2818" max="2818" width="12.140625" style="2" bestFit="1" customWidth="1"/>
    <col min="2819" max="2819" width="12.42578125" style="2" bestFit="1" customWidth="1"/>
    <col min="2820" max="2821" width="13.85546875" style="2" bestFit="1" customWidth="1"/>
    <col min="2822" max="2822" width="14.85546875" style="2" bestFit="1" customWidth="1"/>
    <col min="2823" max="3061" width="9.140625" style="2"/>
    <col min="3062" max="3062" width="15.42578125" style="2" bestFit="1" customWidth="1"/>
    <col min="3063" max="3063" width="11.140625" style="2" bestFit="1" customWidth="1"/>
    <col min="3064" max="3064" width="14.5703125" style="2" bestFit="1" customWidth="1"/>
    <col min="3065" max="3065" width="17.42578125" style="2" bestFit="1" customWidth="1"/>
    <col min="3066" max="3066" width="17.5703125" style="2" bestFit="1" customWidth="1"/>
    <col min="3067" max="3067" width="14.7109375" style="2" bestFit="1" customWidth="1"/>
    <col min="3068" max="3068" width="14.42578125" style="2" bestFit="1" customWidth="1"/>
    <col min="3069" max="3069" width="12.140625" style="2" bestFit="1" customWidth="1"/>
    <col min="3070" max="3070" width="12.42578125" style="2" bestFit="1" customWidth="1"/>
    <col min="3071" max="3072" width="13.85546875" style="2" bestFit="1" customWidth="1"/>
    <col min="3073" max="3073" width="14.85546875" style="2" bestFit="1" customWidth="1"/>
    <col min="3074" max="3074" width="12.140625" style="2" bestFit="1" customWidth="1"/>
    <col min="3075" max="3075" width="12.42578125" style="2" bestFit="1" customWidth="1"/>
    <col min="3076" max="3077" width="13.85546875" style="2" bestFit="1" customWidth="1"/>
    <col min="3078" max="3078" width="14.85546875" style="2" bestFit="1" customWidth="1"/>
    <col min="3079" max="3317" width="9.140625" style="2"/>
    <col min="3318" max="3318" width="15.42578125" style="2" bestFit="1" customWidth="1"/>
    <col min="3319" max="3319" width="11.140625" style="2" bestFit="1" customWidth="1"/>
    <col min="3320" max="3320" width="14.5703125" style="2" bestFit="1" customWidth="1"/>
    <col min="3321" max="3321" width="17.42578125" style="2" bestFit="1" customWidth="1"/>
    <col min="3322" max="3322" width="17.5703125" style="2" bestFit="1" customWidth="1"/>
    <col min="3323" max="3323" width="14.7109375" style="2" bestFit="1" customWidth="1"/>
    <col min="3324" max="3324" width="14.42578125" style="2" bestFit="1" customWidth="1"/>
    <col min="3325" max="3325" width="12.140625" style="2" bestFit="1" customWidth="1"/>
    <col min="3326" max="3326" width="12.42578125" style="2" bestFit="1" customWidth="1"/>
    <col min="3327" max="3328" width="13.85546875" style="2" bestFit="1" customWidth="1"/>
    <col min="3329" max="3329" width="14.85546875" style="2" bestFit="1" customWidth="1"/>
    <col min="3330" max="3330" width="12.140625" style="2" bestFit="1" customWidth="1"/>
    <col min="3331" max="3331" width="12.42578125" style="2" bestFit="1" customWidth="1"/>
    <col min="3332" max="3333" width="13.85546875" style="2" bestFit="1" customWidth="1"/>
    <col min="3334" max="3334" width="14.85546875" style="2" bestFit="1" customWidth="1"/>
    <col min="3335" max="3573" width="9.140625" style="2"/>
    <col min="3574" max="3574" width="15.42578125" style="2" bestFit="1" customWidth="1"/>
    <col min="3575" max="3575" width="11.140625" style="2" bestFit="1" customWidth="1"/>
    <col min="3576" max="3576" width="14.5703125" style="2" bestFit="1" customWidth="1"/>
    <col min="3577" max="3577" width="17.42578125" style="2" bestFit="1" customWidth="1"/>
    <col min="3578" max="3578" width="17.5703125" style="2" bestFit="1" customWidth="1"/>
    <col min="3579" max="3579" width="14.7109375" style="2" bestFit="1" customWidth="1"/>
    <col min="3580" max="3580" width="14.42578125" style="2" bestFit="1" customWidth="1"/>
    <col min="3581" max="3581" width="12.140625" style="2" bestFit="1" customWidth="1"/>
    <col min="3582" max="3582" width="12.42578125" style="2" bestFit="1" customWidth="1"/>
    <col min="3583" max="3584" width="13.85546875" style="2" bestFit="1" customWidth="1"/>
    <col min="3585" max="3585" width="14.85546875" style="2" bestFit="1" customWidth="1"/>
    <col min="3586" max="3586" width="12.140625" style="2" bestFit="1" customWidth="1"/>
    <col min="3587" max="3587" width="12.42578125" style="2" bestFit="1" customWidth="1"/>
    <col min="3588" max="3589" width="13.85546875" style="2" bestFit="1" customWidth="1"/>
    <col min="3590" max="3590" width="14.85546875" style="2" bestFit="1" customWidth="1"/>
    <col min="3591" max="3829" width="9.140625" style="2"/>
    <col min="3830" max="3830" width="15.42578125" style="2" bestFit="1" customWidth="1"/>
    <col min="3831" max="3831" width="11.140625" style="2" bestFit="1" customWidth="1"/>
    <col min="3832" max="3832" width="14.5703125" style="2" bestFit="1" customWidth="1"/>
    <col min="3833" max="3833" width="17.42578125" style="2" bestFit="1" customWidth="1"/>
    <col min="3834" max="3834" width="17.5703125" style="2" bestFit="1" customWidth="1"/>
    <col min="3835" max="3835" width="14.7109375" style="2" bestFit="1" customWidth="1"/>
    <col min="3836" max="3836" width="14.42578125" style="2" bestFit="1" customWidth="1"/>
    <col min="3837" max="3837" width="12.140625" style="2" bestFit="1" customWidth="1"/>
    <col min="3838" max="3838" width="12.42578125" style="2" bestFit="1" customWidth="1"/>
    <col min="3839" max="3840" width="13.85546875" style="2" bestFit="1" customWidth="1"/>
    <col min="3841" max="3841" width="14.85546875" style="2" bestFit="1" customWidth="1"/>
    <col min="3842" max="3842" width="12.140625" style="2" bestFit="1" customWidth="1"/>
    <col min="3843" max="3843" width="12.42578125" style="2" bestFit="1" customWidth="1"/>
    <col min="3844" max="3845" width="13.85546875" style="2" bestFit="1" customWidth="1"/>
    <col min="3846" max="3846" width="14.85546875" style="2" bestFit="1" customWidth="1"/>
    <col min="3847" max="4085" width="9.140625" style="2"/>
    <col min="4086" max="4086" width="15.42578125" style="2" bestFit="1" customWidth="1"/>
    <col min="4087" max="4087" width="11.140625" style="2" bestFit="1" customWidth="1"/>
    <col min="4088" max="4088" width="14.5703125" style="2" bestFit="1" customWidth="1"/>
    <col min="4089" max="4089" width="17.42578125" style="2" bestFit="1" customWidth="1"/>
    <col min="4090" max="4090" width="17.5703125" style="2" bestFit="1" customWidth="1"/>
    <col min="4091" max="4091" width="14.7109375" style="2" bestFit="1" customWidth="1"/>
    <col min="4092" max="4092" width="14.42578125" style="2" bestFit="1" customWidth="1"/>
    <col min="4093" max="4093" width="12.140625" style="2" bestFit="1" customWidth="1"/>
    <col min="4094" max="4094" width="12.42578125" style="2" bestFit="1" customWidth="1"/>
    <col min="4095" max="4096" width="13.85546875" style="2" bestFit="1" customWidth="1"/>
    <col min="4097" max="4097" width="14.85546875" style="2" bestFit="1" customWidth="1"/>
    <col min="4098" max="4098" width="12.140625" style="2" bestFit="1" customWidth="1"/>
    <col min="4099" max="4099" width="12.42578125" style="2" bestFit="1" customWidth="1"/>
    <col min="4100" max="4101" width="13.85546875" style="2" bestFit="1" customWidth="1"/>
    <col min="4102" max="4102" width="14.85546875" style="2" bestFit="1" customWidth="1"/>
    <col min="4103" max="4341" width="9.140625" style="2"/>
    <col min="4342" max="4342" width="15.42578125" style="2" bestFit="1" customWidth="1"/>
    <col min="4343" max="4343" width="11.140625" style="2" bestFit="1" customWidth="1"/>
    <col min="4344" max="4344" width="14.5703125" style="2" bestFit="1" customWidth="1"/>
    <col min="4345" max="4345" width="17.42578125" style="2" bestFit="1" customWidth="1"/>
    <col min="4346" max="4346" width="17.5703125" style="2" bestFit="1" customWidth="1"/>
    <col min="4347" max="4347" width="14.7109375" style="2" bestFit="1" customWidth="1"/>
    <col min="4348" max="4348" width="14.42578125" style="2" bestFit="1" customWidth="1"/>
    <col min="4349" max="4349" width="12.140625" style="2" bestFit="1" customWidth="1"/>
    <col min="4350" max="4350" width="12.42578125" style="2" bestFit="1" customWidth="1"/>
    <col min="4351" max="4352" width="13.85546875" style="2" bestFit="1" customWidth="1"/>
    <col min="4353" max="4353" width="14.85546875" style="2" bestFit="1" customWidth="1"/>
    <col min="4354" max="4354" width="12.140625" style="2" bestFit="1" customWidth="1"/>
    <col min="4355" max="4355" width="12.42578125" style="2" bestFit="1" customWidth="1"/>
    <col min="4356" max="4357" width="13.85546875" style="2" bestFit="1" customWidth="1"/>
    <col min="4358" max="4358" width="14.85546875" style="2" bestFit="1" customWidth="1"/>
    <col min="4359" max="4597" width="9.140625" style="2"/>
    <col min="4598" max="4598" width="15.42578125" style="2" bestFit="1" customWidth="1"/>
    <col min="4599" max="4599" width="11.140625" style="2" bestFit="1" customWidth="1"/>
    <col min="4600" max="4600" width="14.5703125" style="2" bestFit="1" customWidth="1"/>
    <col min="4601" max="4601" width="17.42578125" style="2" bestFit="1" customWidth="1"/>
    <col min="4602" max="4602" width="17.5703125" style="2" bestFit="1" customWidth="1"/>
    <col min="4603" max="4603" width="14.7109375" style="2" bestFit="1" customWidth="1"/>
    <col min="4604" max="4604" width="14.42578125" style="2" bestFit="1" customWidth="1"/>
    <col min="4605" max="4605" width="12.140625" style="2" bestFit="1" customWidth="1"/>
    <col min="4606" max="4606" width="12.42578125" style="2" bestFit="1" customWidth="1"/>
    <col min="4607" max="4608" width="13.85546875" style="2" bestFit="1" customWidth="1"/>
    <col min="4609" max="4609" width="14.85546875" style="2" bestFit="1" customWidth="1"/>
    <col min="4610" max="4610" width="12.140625" style="2" bestFit="1" customWidth="1"/>
    <col min="4611" max="4611" width="12.42578125" style="2" bestFit="1" customWidth="1"/>
    <col min="4612" max="4613" width="13.85546875" style="2" bestFit="1" customWidth="1"/>
    <col min="4614" max="4614" width="14.85546875" style="2" bestFit="1" customWidth="1"/>
    <col min="4615" max="4853" width="9.140625" style="2"/>
    <col min="4854" max="4854" width="15.42578125" style="2" bestFit="1" customWidth="1"/>
    <col min="4855" max="4855" width="11.140625" style="2" bestFit="1" customWidth="1"/>
    <col min="4856" max="4856" width="14.5703125" style="2" bestFit="1" customWidth="1"/>
    <col min="4857" max="4857" width="17.42578125" style="2" bestFit="1" customWidth="1"/>
    <col min="4858" max="4858" width="17.5703125" style="2" bestFit="1" customWidth="1"/>
    <col min="4859" max="4859" width="14.7109375" style="2" bestFit="1" customWidth="1"/>
    <col min="4860" max="4860" width="14.42578125" style="2" bestFit="1" customWidth="1"/>
    <col min="4861" max="4861" width="12.140625" style="2" bestFit="1" customWidth="1"/>
    <col min="4862" max="4862" width="12.42578125" style="2" bestFit="1" customWidth="1"/>
    <col min="4863" max="4864" width="13.85546875" style="2" bestFit="1" customWidth="1"/>
    <col min="4865" max="4865" width="14.85546875" style="2" bestFit="1" customWidth="1"/>
    <col min="4866" max="4866" width="12.140625" style="2" bestFit="1" customWidth="1"/>
    <col min="4867" max="4867" width="12.42578125" style="2" bestFit="1" customWidth="1"/>
    <col min="4868" max="4869" width="13.85546875" style="2" bestFit="1" customWidth="1"/>
    <col min="4870" max="4870" width="14.85546875" style="2" bestFit="1" customWidth="1"/>
    <col min="4871" max="5109" width="9.140625" style="2"/>
    <col min="5110" max="5110" width="15.42578125" style="2" bestFit="1" customWidth="1"/>
    <col min="5111" max="5111" width="11.140625" style="2" bestFit="1" customWidth="1"/>
    <col min="5112" max="5112" width="14.5703125" style="2" bestFit="1" customWidth="1"/>
    <col min="5113" max="5113" width="17.42578125" style="2" bestFit="1" customWidth="1"/>
    <col min="5114" max="5114" width="17.5703125" style="2" bestFit="1" customWidth="1"/>
    <col min="5115" max="5115" width="14.7109375" style="2" bestFit="1" customWidth="1"/>
    <col min="5116" max="5116" width="14.42578125" style="2" bestFit="1" customWidth="1"/>
    <col min="5117" max="5117" width="12.140625" style="2" bestFit="1" customWidth="1"/>
    <col min="5118" max="5118" width="12.42578125" style="2" bestFit="1" customWidth="1"/>
    <col min="5119" max="5120" width="13.85546875" style="2" bestFit="1" customWidth="1"/>
    <col min="5121" max="5121" width="14.85546875" style="2" bestFit="1" customWidth="1"/>
    <col min="5122" max="5122" width="12.140625" style="2" bestFit="1" customWidth="1"/>
    <col min="5123" max="5123" width="12.42578125" style="2" bestFit="1" customWidth="1"/>
    <col min="5124" max="5125" width="13.85546875" style="2" bestFit="1" customWidth="1"/>
    <col min="5126" max="5126" width="14.85546875" style="2" bestFit="1" customWidth="1"/>
    <col min="5127" max="5365" width="9.140625" style="2"/>
    <col min="5366" max="5366" width="15.42578125" style="2" bestFit="1" customWidth="1"/>
    <col min="5367" max="5367" width="11.140625" style="2" bestFit="1" customWidth="1"/>
    <col min="5368" max="5368" width="14.5703125" style="2" bestFit="1" customWidth="1"/>
    <col min="5369" max="5369" width="17.42578125" style="2" bestFit="1" customWidth="1"/>
    <col min="5370" max="5370" width="17.5703125" style="2" bestFit="1" customWidth="1"/>
    <col min="5371" max="5371" width="14.7109375" style="2" bestFit="1" customWidth="1"/>
    <col min="5372" max="5372" width="14.42578125" style="2" bestFit="1" customWidth="1"/>
    <col min="5373" max="5373" width="12.140625" style="2" bestFit="1" customWidth="1"/>
    <col min="5374" max="5374" width="12.42578125" style="2" bestFit="1" customWidth="1"/>
    <col min="5375" max="5376" width="13.85546875" style="2" bestFit="1" customWidth="1"/>
    <col min="5377" max="5377" width="14.85546875" style="2" bestFit="1" customWidth="1"/>
    <col min="5378" max="5378" width="12.140625" style="2" bestFit="1" customWidth="1"/>
    <col min="5379" max="5379" width="12.42578125" style="2" bestFit="1" customWidth="1"/>
    <col min="5380" max="5381" width="13.85546875" style="2" bestFit="1" customWidth="1"/>
    <col min="5382" max="5382" width="14.85546875" style="2" bestFit="1" customWidth="1"/>
    <col min="5383" max="5621" width="9.140625" style="2"/>
    <col min="5622" max="5622" width="15.42578125" style="2" bestFit="1" customWidth="1"/>
    <col min="5623" max="5623" width="11.140625" style="2" bestFit="1" customWidth="1"/>
    <col min="5624" max="5624" width="14.5703125" style="2" bestFit="1" customWidth="1"/>
    <col min="5625" max="5625" width="17.42578125" style="2" bestFit="1" customWidth="1"/>
    <col min="5626" max="5626" width="17.5703125" style="2" bestFit="1" customWidth="1"/>
    <col min="5627" max="5627" width="14.7109375" style="2" bestFit="1" customWidth="1"/>
    <col min="5628" max="5628" width="14.42578125" style="2" bestFit="1" customWidth="1"/>
    <col min="5629" max="5629" width="12.140625" style="2" bestFit="1" customWidth="1"/>
    <col min="5630" max="5630" width="12.42578125" style="2" bestFit="1" customWidth="1"/>
    <col min="5631" max="5632" width="13.85546875" style="2" bestFit="1" customWidth="1"/>
    <col min="5633" max="5633" width="14.85546875" style="2" bestFit="1" customWidth="1"/>
    <col min="5634" max="5634" width="12.140625" style="2" bestFit="1" customWidth="1"/>
    <col min="5635" max="5635" width="12.42578125" style="2" bestFit="1" customWidth="1"/>
    <col min="5636" max="5637" width="13.85546875" style="2" bestFit="1" customWidth="1"/>
    <col min="5638" max="5638" width="14.85546875" style="2" bestFit="1" customWidth="1"/>
    <col min="5639" max="5877" width="9.140625" style="2"/>
    <col min="5878" max="5878" width="15.42578125" style="2" bestFit="1" customWidth="1"/>
    <col min="5879" max="5879" width="11.140625" style="2" bestFit="1" customWidth="1"/>
    <col min="5880" max="5880" width="14.5703125" style="2" bestFit="1" customWidth="1"/>
    <col min="5881" max="5881" width="17.42578125" style="2" bestFit="1" customWidth="1"/>
    <col min="5882" max="5882" width="17.5703125" style="2" bestFit="1" customWidth="1"/>
    <col min="5883" max="5883" width="14.7109375" style="2" bestFit="1" customWidth="1"/>
    <col min="5884" max="5884" width="14.42578125" style="2" bestFit="1" customWidth="1"/>
    <col min="5885" max="5885" width="12.140625" style="2" bestFit="1" customWidth="1"/>
    <col min="5886" max="5886" width="12.42578125" style="2" bestFit="1" customWidth="1"/>
    <col min="5887" max="5888" width="13.85546875" style="2" bestFit="1" customWidth="1"/>
    <col min="5889" max="5889" width="14.85546875" style="2" bestFit="1" customWidth="1"/>
    <col min="5890" max="5890" width="12.140625" style="2" bestFit="1" customWidth="1"/>
    <col min="5891" max="5891" width="12.42578125" style="2" bestFit="1" customWidth="1"/>
    <col min="5892" max="5893" width="13.85546875" style="2" bestFit="1" customWidth="1"/>
    <col min="5894" max="5894" width="14.85546875" style="2" bestFit="1" customWidth="1"/>
    <col min="5895" max="6133" width="9.140625" style="2"/>
    <col min="6134" max="6134" width="15.42578125" style="2" bestFit="1" customWidth="1"/>
    <col min="6135" max="6135" width="11.140625" style="2" bestFit="1" customWidth="1"/>
    <col min="6136" max="6136" width="14.5703125" style="2" bestFit="1" customWidth="1"/>
    <col min="6137" max="6137" width="17.42578125" style="2" bestFit="1" customWidth="1"/>
    <col min="6138" max="6138" width="17.5703125" style="2" bestFit="1" customWidth="1"/>
    <col min="6139" max="6139" width="14.7109375" style="2" bestFit="1" customWidth="1"/>
    <col min="6140" max="6140" width="14.42578125" style="2" bestFit="1" customWidth="1"/>
    <col min="6141" max="6141" width="12.140625" style="2" bestFit="1" customWidth="1"/>
    <col min="6142" max="6142" width="12.42578125" style="2" bestFit="1" customWidth="1"/>
    <col min="6143" max="6144" width="13.85546875" style="2" bestFit="1" customWidth="1"/>
    <col min="6145" max="6145" width="14.85546875" style="2" bestFit="1" customWidth="1"/>
    <col min="6146" max="6146" width="12.140625" style="2" bestFit="1" customWidth="1"/>
    <col min="6147" max="6147" width="12.42578125" style="2" bestFit="1" customWidth="1"/>
    <col min="6148" max="6149" width="13.85546875" style="2" bestFit="1" customWidth="1"/>
    <col min="6150" max="6150" width="14.85546875" style="2" bestFit="1" customWidth="1"/>
    <col min="6151" max="6389" width="9.140625" style="2"/>
    <col min="6390" max="6390" width="15.42578125" style="2" bestFit="1" customWidth="1"/>
    <col min="6391" max="6391" width="11.140625" style="2" bestFit="1" customWidth="1"/>
    <col min="6392" max="6392" width="14.5703125" style="2" bestFit="1" customWidth="1"/>
    <col min="6393" max="6393" width="17.42578125" style="2" bestFit="1" customWidth="1"/>
    <col min="6394" max="6394" width="17.5703125" style="2" bestFit="1" customWidth="1"/>
    <col min="6395" max="6395" width="14.7109375" style="2" bestFit="1" customWidth="1"/>
    <col min="6396" max="6396" width="14.42578125" style="2" bestFit="1" customWidth="1"/>
    <col min="6397" max="6397" width="12.140625" style="2" bestFit="1" customWidth="1"/>
    <col min="6398" max="6398" width="12.42578125" style="2" bestFit="1" customWidth="1"/>
    <col min="6399" max="6400" width="13.85546875" style="2" bestFit="1" customWidth="1"/>
    <col min="6401" max="6401" width="14.85546875" style="2" bestFit="1" customWidth="1"/>
    <col min="6402" max="6402" width="12.140625" style="2" bestFit="1" customWidth="1"/>
    <col min="6403" max="6403" width="12.42578125" style="2" bestFit="1" customWidth="1"/>
    <col min="6404" max="6405" width="13.85546875" style="2" bestFit="1" customWidth="1"/>
    <col min="6406" max="6406" width="14.85546875" style="2" bestFit="1" customWidth="1"/>
    <col min="6407" max="6645" width="9.140625" style="2"/>
    <col min="6646" max="6646" width="15.42578125" style="2" bestFit="1" customWidth="1"/>
    <col min="6647" max="6647" width="11.140625" style="2" bestFit="1" customWidth="1"/>
    <col min="6648" max="6648" width="14.5703125" style="2" bestFit="1" customWidth="1"/>
    <col min="6649" max="6649" width="17.42578125" style="2" bestFit="1" customWidth="1"/>
    <col min="6650" max="6650" width="17.5703125" style="2" bestFit="1" customWidth="1"/>
    <col min="6651" max="6651" width="14.7109375" style="2" bestFit="1" customWidth="1"/>
    <col min="6652" max="6652" width="14.42578125" style="2" bestFit="1" customWidth="1"/>
    <col min="6653" max="6653" width="12.140625" style="2" bestFit="1" customWidth="1"/>
    <col min="6654" max="6654" width="12.42578125" style="2" bestFit="1" customWidth="1"/>
    <col min="6655" max="6656" width="13.85546875" style="2" bestFit="1" customWidth="1"/>
    <col min="6657" max="6657" width="14.85546875" style="2" bestFit="1" customWidth="1"/>
    <col min="6658" max="6658" width="12.140625" style="2" bestFit="1" customWidth="1"/>
    <col min="6659" max="6659" width="12.42578125" style="2" bestFit="1" customWidth="1"/>
    <col min="6660" max="6661" width="13.85546875" style="2" bestFit="1" customWidth="1"/>
    <col min="6662" max="6662" width="14.85546875" style="2" bestFit="1" customWidth="1"/>
    <col min="6663" max="6901" width="9.140625" style="2"/>
    <col min="6902" max="6902" width="15.42578125" style="2" bestFit="1" customWidth="1"/>
    <col min="6903" max="6903" width="11.140625" style="2" bestFit="1" customWidth="1"/>
    <col min="6904" max="6904" width="14.5703125" style="2" bestFit="1" customWidth="1"/>
    <col min="6905" max="6905" width="17.42578125" style="2" bestFit="1" customWidth="1"/>
    <col min="6906" max="6906" width="17.5703125" style="2" bestFit="1" customWidth="1"/>
    <col min="6907" max="6907" width="14.7109375" style="2" bestFit="1" customWidth="1"/>
    <col min="6908" max="6908" width="14.42578125" style="2" bestFit="1" customWidth="1"/>
    <col min="6909" max="6909" width="12.140625" style="2" bestFit="1" customWidth="1"/>
    <col min="6910" max="6910" width="12.42578125" style="2" bestFit="1" customWidth="1"/>
    <col min="6911" max="6912" width="13.85546875" style="2" bestFit="1" customWidth="1"/>
    <col min="6913" max="6913" width="14.85546875" style="2" bestFit="1" customWidth="1"/>
    <col min="6914" max="6914" width="12.140625" style="2" bestFit="1" customWidth="1"/>
    <col min="6915" max="6915" width="12.42578125" style="2" bestFit="1" customWidth="1"/>
    <col min="6916" max="6917" width="13.85546875" style="2" bestFit="1" customWidth="1"/>
    <col min="6918" max="6918" width="14.85546875" style="2" bestFit="1" customWidth="1"/>
    <col min="6919" max="7157" width="9.140625" style="2"/>
    <col min="7158" max="7158" width="15.42578125" style="2" bestFit="1" customWidth="1"/>
    <col min="7159" max="7159" width="11.140625" style="2" bestFit="1" customWidth="1"/>
    <col min="7160" max="7160" width="14.5703125" style="2" bestFit="1" customWidth="1"/>
    <col min="7161" max="7161" width="17.42578125" style="2" bestFit="1" customWidth="1"/>
    <col min="7162" max="7162" width="17.5703125" style="2" bestFit="1" customWidth="1"/>
    <col min="7163" max="7163" width="14.7109375" style="2" bestFit="1" customWidth="1"/>
    <col min="7164" max="7164" width="14.42578125" style="2" bestFit="1" customWidth="1"/>
    <col min="7165" max="7165" width="12.140625" style="2" bestFit="1" customWidth="1"/>
    <col min="7166" max="7166" width="12.42578125" style="2" bestFit="1" customWidth="1"/>
    <col min="7167" max="7168" width="13.85546875" style="2" bestFit="1" customWidth="1"/>
    <col min="7169" max="7169" width="14.85546875" style="2" bestFit="1" customWidth="1"/>
    <col min="7170" max="7170" width="12.140625" style="2" bestFit="1" customWidth="1"/>
    <col min="7171" max="7171" width="12.42578125" style="2" bestFit="1" customWidth="1"/>
    <col min="7172" max="7173" width="13.85546875" style="2" bestFit="1" customWidth="1"/>
    <col min="7174" max="7174" width="14.85546875" style="2" bestFit="1" customWidth="1"/>
    <col min="7175" max="7413" width="9.140625" style="2"/>
    <col min="7414" max="7414" width="15.42578125" style="2" bestFit="1" customWidth="1"/>
    <col min="7415" max="7415" width="11.140625" style="2" bestFit="1" customWidth="1"/>
    <col min="7416" max="7416" width="14.5703125" style="2" bestFit="1" customWidth="1"/>
    <col min="7417" max="7417" width="17.42578125" style="2" bestFit="1" customWidth="1"/>
    <col min="7418" max="7418" width="17.5703125" style="2" bestFit="1" customWidth="1"/>
    <col min="7419" max="7419" width="14.7109375" style="2" bestFit="1" customWidth="1"/>
    <col min="7420" max="7420" width="14.42578125" style="2" bestFit="1" customWidth="1"/>
    <col min="7421" max="7421" width="12.140625" style="2" bestFit="1" customWidth="1"/>
    <col min="7422" max="7422" width="12.42578125" style="2" bestFit="1" customWidth="1"/>
    <col min="7423" max="7424" width="13.85546875" style="2" bestFit="1" customWidth="1"/>
    <col min="7425" max="7425" width="14.85546875" style="2" bestFit="1" customWidth="1"/>
    <col min="7426" max="7426" width="12.140625" style="2" bestFit="1" customWidth="1"/>
    <col min="7427" max="7427" width="12.42578125" style="2" bestFit="1" customWidth="1"/>
    <col min="7428" max="7429" width="13.85546875" style="2" bestFit="1" customWidth="1"/>
    <col min="7430" max="7430" width="14.85546875" style="2" bestFit="1" customWidth="1"/>
    <col min="7431" max="7669" width="9.140625" style="2"/>
    <col min="7670" max="7670" width="15.42578125" style="2" bestFit="1" customWidth="1"/>
    <col min="7671" max="7671" width="11.140625" style="2" bestFit="1" customWidth="1"/>
    <col min="7672" max="7672" width="14.5703125" style="2" bestFit="1" customWidth="1"/>
    <col min="7673" max="7673" width="17.42578125" style="2" bestFit="1" customWidth="1"/>
    <col min="7674" max="7674" width="17.5703125" style="2" bestFit="1" customWidth="1"/>
    <col min="7675" max="7675" width="14.7109375" style="2" bestFit="1" customWidth="1"/>
    <col min="7676" max="7676" width="14.42578125" style="2" bestFit="1" customWidth="1"/>
    <col min="7677" max="7677" width="12.140625" style="2" bestFit="1" customWidth="1"/>
    <col min="7678" max="7678" width="12.42578125" style="2" bestFit="1" customWidth="1"/>
    <col min="7679" max="7680" width="13.85546875" style="2" bestFit="1" customWidth="1"/>
    <col min="7681" max="7681" width="14.85546875" style="2" bestFit="1" customWidth="1"/>
    <col min="7682" max="7682" width="12.140625" style="2" bestFit="1" customWidth="1"/>
    <col min="7683" max="7683" width="12.42578125" style="2" bestFit="1" customWidth="1"/>
    <col min="7684" max="7685" width="13.85546875" style="2" bestFit="1" customWidth="1"/>
    <col min="7686" max="7686" width="14.85546875" style="2" bestFit="1" customWidth="1"/>
    <col min="7687" max="7925" width="9.140625" style="2"/>
    <col min="7926" max="7926" width="15.42578125" style="2" bestFit="1" customWidth="1"/>
    <col min="7927" max="7927" width="11.140625" style="2" bestFit="1" customWidth="1"/>
    <col min="7928" max="7928" width="14.5703125" style="2" bestFit="1" customWidth="1"/>
    <col min="7929" max="7929" width="17.42578125" style="2" bestFit="1" customWidth="1"/>
    <col min="7930" max="7930" width="17.5703125" style="2" bestFit="1" customWidth="1"/>
    <col min="7931" max="7931" width="14.7109375" style="2" bestFit="1" customWidth="1"/>
    <col min="7932" max="7932" width="14.42578125" style="2" bestFit="1" customWidth="1"/>
    <col min="7933" max="7933" width="12.140625" style="2" bestFit="1" customWidth="1"/>
    <col min="7934" max="7934" width="12.42578125" style="2" bestFit="1" customWidth="1"/>
    <col min="7935" max="7936" width="13.85546875" style="2" bestFit="1" customWidth="1"/>
    <col min="7937" max="7937" width="14.85546875" style="2" bestFit="1" customWidth="1"/>
    <col min="7938" max="7938" width="12.140625" style="2" bestFit="1" customWidth="1"/>
    <col min="7939" max="7939" width="12.42578125" style="2" bestFit="1" customWidth="1"/>
    <col min="7940" max="7941" width="13.85546875" style="2" bestFit="1" customWidth="1"/>
    <col min="7942" max="7942" width="14.85546875" style="2" bestFit="1" customWidth="1"/>
    <col min="7943" max="8181" width="9.140625" style="2"/>
    <col min="8182" max="8182" width="15.42578125" style="2" bestFit="1" customWidth="1"/>
    <col min="8183" max="8183" width="11.140625" style="2" bestFit="1" customWidth="1"/>
    <col min="8184" max="8184" width="14.5703125" style="2" bestFit="1" customWidth="1"/>
    <col min="8185" max="8185" width="17.42578125" style="2" bestFit="1" customWidth="1"/>
    <col min="8186" max="8186" width="17.5703125" style="2" bestFit="1" customWidth="1"/>
    <col min="8187" max="8187" width="14.7109375" style="2" bestFit="1" customWidth="1"/>
    <col min="8188" max="8188" width="14.42578125" style="2" bestFit="1" customWidth="1"/>
    <col min="8189" max="8189" width="12.140625" style="2" bestFit="1" customWidth="1"/>
    <col min="8190" max="8190" width="12.42578125" style="2" bestFit="1" customWidth="1"/>
    <col min="8191" max="8192" width="13.85546875" style="2" bestFit="1" customWidth="1"/>
    <col min="8193" max="8193" width="14.85546875" style="2" bestFit="1" customWidth="1"/>
    <col min="8194" max="8194" width="12.140625" style="2" bestFit="1" customWidth="1"/>
    <col min="8195" max="8195" width="12.42578125" style="2" bestFit="1" customWidth="1"/>
    <col min="8196" max="8197" width="13.85546875" style="2" bestFit="1" customWidth="1"/>
    <col min="8198" max="8198" width="14.85546875" style="2" bestFit="1" customWidth="1"/>
    <col min="8199" max="8437" width="9.140625" style="2"/>
    <col min="8438" max="8438" width="15.42578125" style="2" bestFit="1" customWidth="1"/>
    <col min="8439" max="8439" width="11.140625" style="2" bestFit="1" customWidth="1"/>
    <col min="8440" max="8440" width="14.5703125" style="2" bestFit="1" customWidth="1"/>
    <col min="8441" max="8441" width="17.42578125" style="2" bestFit="1" customWidth="1"/>
    <col min="8442" max="8442" width="17.5703125" style="2" bestFit="1" customWidth="1"/>
    <col min="8443" max="8443" width="14.7109375" style="2" bestFit="1" customWidth="1"/>
    <col min="8444" max="8444" width="14.42578125" style="2" bestFit="1" customWidth="1"/>
    <col min="8445" max="8445" width="12.140625" style="2" bestFit="1" customWidth="1"/>
    <col min="8446" max="8446" width="12.42578125" style="2" bestFit="1" customWidth="1"/>
    <col min="8447" max="8448" width="13.85546875" style="2" bestFit="1" customWidth="1"/>
    <col min="8449" max="8449" width="14.85546875" style="2" bestFit="1" customWidth="1"/>
    <col min="8450" max="8450" width="12.140625" style="2" bestFit="1" customWidth="1"/>
    <col min="8451" max="8451" width="12.42578125" style="2" bestFit="1" customWidth="1"/>
    <col min="8452" max="8453" width="13.85546875" style="2" bestFit="1" customWidth="1"/>
    <col min="8454" max="8454" width="14.85546875" style="2" bestFit="1" customWidth="1"/>
    <col min="8455" max="8693" width="9.140625" style="2"/>
    <col min="8694" max="8694" width="15.42578125" style="2" bestFit="1" customWidth="1"/>
    <col min="8695" max="8695" width="11.140625" style="2" bestFit="1" customWidth="1"/>
    <col min="8696" max="8696" width="14.5703125" style="2" bestFit="1" customWidth="1"/>
    <col min="8697" max="8697" width="17.42578125" style="2" bestFit="1" customWidth="1"/>
    <col min="8698" max="8698" width="17.5703125" style="2" bestFit="1" customWidth="1"/>
    <col min="8699" max="8699" width="14.7109375" style="2" bestFit="1" customWidth="1"/>
    <col min="8700" max="8700" width="14.42578125" style="2" bestFit="1" customWidth="1"/>
    <col min="8701" max="8701" width="12.140625" style="2" bestFit="1" customWidth="1"/>
    <col min="8702" max="8702" width="12.42578125" style="2" bestFit="1" customWidth="1"/>
    <col min="8703" max="8704" width="13.85546875" style="2" bestFit="1" customWidth="1"/>
    <col min="8705" max="8705" width="14.85546875" style="2" bestFit="1" customWidth="1"/>
    <col min="8706" max="8706" width="12.140625" style="2" bestFit="1" customWidth="1"/>
    <col min="8707" max="8707" width="12.42578125" style="2" bestFit="1" customWidth="1"/>
    <col min="8708" max="8709" width="13.85546875" style="2" bestFit="1" customWidth="1"/>
    <col min="8710" max="8710" width="14.85546875" style="2" bestFit="1" customWidth="1"/>
    <col min="8711" max="8949" width="9.140625" style="2"/>
    <col min="8950" max="8950" width="15.42578125" style="2" bestFit="1" customWidth="1"/>
    <col min="8951" max="8951" width="11.140625" style="2" bestFit="1" customWidth="1"/>
    <col min="8952" max="8952" width="14.5703125" style="2" bestFit="1" customWidth="1"/>
    <col min="8953" max="8953" width="17.42578125" style="2" bestFit="1" customWidth="1"/>
    <col min="8954" max="8954" width="17.5703125" style="2" bestFit="1" customWidth="1"/>
    <col min="8955" max="8955" width="14.7109375" style="2" bestFit="1" customWidth="1"/>
    <col min="8956" max="8956" width="14.42578125" style="2" bestFit="1" customWidth="1"/>
    <col min="8957" max="8957" width="12.140625" style="2" bestFit="1" customWidth="1"/>
    <col min="8958" max="8958" width="12.42578125" style="2" bestFit="1" customWidth="1"/>
    <col min="8959" max="8960" width="13.85546875" style="2" bestFit="1" customWidth="1"/>
    <col min="8961" max="8961" width="14.85546875" style="2" bestFit="1" customWidth="1"/>
    <col min="8962" max="8962" width="12.140625" style="2" bestFit="1" customWidth="1"/>
    <col min="8963" max="8963" width="12.42578125" style="2" bestFit="1" customWidth="1"/>
    <col min="8964" max="8965" width="13.85546875" style="2" bestFit="1" customWidth="1"/>
    <col min="8966" max="8966" width="14.85546875" style="2" bestFit="1" customWidth="1"/>
    <col min="8967" max="9205" width="9.140625" style="2"/>
    <col min="9206" max="9206" width="15.42578125" style="2" bestFit="1" customWidth="1"/>
    <col min="9207" max="9207" width="11.140625" style="2" bestFit="1" customWidth="1"/>
    <col min="9208" max="9208" width="14.5703125" style="2" bestFit="1" customWidth="1"/>
    <col min="9209" max="9209" width="17.42578125" style="2" bestFit="1" customWidth="1"/>
    <col min="9210" max="9210" width="17.5703125" style="2" bestFit="1" customWidth="1"/>
    <col min="9211" max="9211" width="14.7109375" style="2" bestFit="1" customWidth="1"/>
    <col min="9212" max="9212" width="14.42578125" style="2" bestFit="1" customWidth="1"/>
    <col min="9213" max="9213" width="12.140625" style="2" bestFit="1" customWidth="1"/>
    <col min="9214" max="9214" width="12.42578125" style="2" bestFit="1" customWidth="1"/>
    <col min="9215" max="9216" width="13.85546875" style="2" bestFit="1" customWidth="1"/>
    <col min="9217" max="9217" width="14.85546875" style="2" bestFit="1" customWidth="1"/>
    <col min="9218" max="9218" width="12.140625" style="2" bestFit="1" customWidth="1"/>
    <col min="9219" max="9219" width="12.42578125" style="2" bestFit="1" customWidth="1"/>
    <col min="9220" max="9221" width="13.85546875" style="2" bestFit="1" customWidth="1"/>
    <col min="9222" max="9222" width="14.85546875" style="2" bestFit="1" customWidth="1"/>
    <col min="9223" max="9461" width="9.140625" style="2"/>
    <col min="9462" max="9462" width="15.42578125" style="2" bestFit="1" customWidth="1"/>
    <col min="9463" max="9463" width="11.140625" style="2" bestFit="1" customWidth="1"/>
    <col min="9464" max="9464" width="14.5703125" style="2" bestFit="1" customWidth="1"/>
    <col min="9465" max="9465" width="17.42578125" style="2" bestFit="1" customWidth="1"/>
    <col min="9466" max="9466" width="17.5703125" style="2" bestFit="1" customWidth="1"/>
    <col min="9467" max="9467" width="14.7109375" style="2" bestFit="1" customWidth="1"/>
    <col min="9468" max="9468" width="14.42578125" style="2" bestFit="1" customWidth="1"/>
    <col min="9469" max="9469" width="12.140625" style="2" bestFit="1" customWidth="1"/>
    <col min="9470" max="9470" width="12.42578125" style="2" bestFit="1" customWidth="1"/>
    <col min="9471" max="9472" width="13.85546875" style="2" bestFit="1" customWidth="1"/>
    <col min="9473" max="9473" width="14.85546875" style="2" bestFit="1" customWidth="1"/>
    <col min="9474" max="9474" width="12.140625" style="2" bestFit="1" customWidth="1"/>
    <col min="9475" max="9475" width="12.42578125" style="2" bestFit="1" customWidth="1"/>
    <col min="9476" max="9477" width="13.85546875" style="2" bestFit="1" customWidth="1"/>
    <col min="9478" max="9478" width="14.85546875" style="2" bestFit="1" customWidth="1"/>
    <col min="9479" max="9717" width="9.140625" style="2"/>
    <col min="9718" max="9718" width="15.42578125" style="2" bestFit="1" customWidth="1"/>
    <col min="9719" max="9719" width="11.140625" style="2" bestFit="1" customWidth="1"/>
    <col min="9720" max="9720" width="14.5703125" style="2" bestFit="1" customWidth="1"/>
    <col min="9721" max="9721" width="17.42578125" style="2" bestFit="1" customWidth="1"/>
    <col min="9722" max="9722" width="17.5703125" style="2" bestFit="1" customWidth="1"/>
    <col min="9723" max="9723" width="14.7109375" style="2" bestFit="1" customWidth="1"/>
    <col min="9724" max="9724" width="14.42578125" style="2" bestFit="1" customWidth="1"/>
    <col min="9725" max="9725" width="12.140625" style="2" bestFit="1" customWidth="1"/>
    <col min="9726" max="9726" width="12.42578125" style="2" bestFit="1" customWidth="1"/>
    <col min="9727" max="9728" width="13.85546875" style="2" bestFit="1" customWidth="1"/>
    <col min="9729" max="9729" width="14.85546875" style="2" bestFit="1" customWidth="1"/>
    <col min="9730" max="9730" width="12.140625" style="2" bestFit="1" customWidth="1"/>
    <col min="9731" max="9731" width="12.42578125" style="2" bestFit="1" customWidth="1"/>
    <col min="9732" max="9733" width="13.85546875" style="2" bestFit="1" customWidth="1"/>
    <col min="9734" max="9734" width="14.85546875" style="2" bestFit="1" customWidth="1"/>
    <col min="9735" max="9973" width="9.140625" style="2"/>
    <col min="9974" max="9974" width="15.42578125" style="2" bestFit="1" customWidth="1"/>
    <col min="9975" max="9975" width="11.140625" style="2" bestFit="1" customWidth="1"/>
    <col min="9976" max="9976" width="14.5703125" style="2" bestFit="1" customWidth="1"/>
    <col min="9977" max="9977" width="17.42578125" style="2" bestFit="1" customWidth="1"/>
    <col min="9978" max="9978" width="17.5703125" style="2" bestFit="1" customWidth="1"/>
    <col min="9979" max="9979" width="14.7109375" style="2" bestFit="1" customWidth="1"/>
    <col min="9980" max="9980" width="14.42578125" style="2" bestFit="1" customWidth="1"/>
    <col min="9981" max="9981" width="12.140625" style="2" bestFit="1" customWidth="1"/>
    <col min="9982" max="9982" width="12.42578125" style="2" bestFit="1" customWidth="1"/>
    <col min="9983" max="9984" width="13.85546875" style="2" bestFit="1" customWidth="1"/>
    <col min="9985" max="9985" width="14.85546875" style="2" bestFit="1" customWidth="1"/>
    <col min="9986" max="9986" width="12.140625" style="2" bestFit="1" customWidth="1"/>
    <col min="9987" max="9987" width="12.42578125" style="2" bestFit="1" customWidth="1"/>
    <col min="9988" max="9989" width="13.85546875" style="2" bestFit="1" customWidth="1"/>
    <col min="9990" max="9990" width="14.85546875" style="2" bestFit="1" customWidth="1"/>
    <col min="9991" max="10229" width="9.140625" style="2"/>
    <col min="10230" max="10230" width="15.42578125" style="2" bestFit="1" customWidth="1"/>
    <col min="10231" max="10231" width="11.140625" style="2" bestFit="1" customWidth="1"/>
    <col min="10232" max="10232" width="14.5703125" style="2" bestFit="1" customWidth="1"/>
    <col min="10233" max="10233" width="17.42578125" style="2" bestFit="1" customWidth="1"/>
    <col min="10234" max="10234" width="17.5703125" style="2" bestFit="1" customWidth="1"/>
    <col min="10235" max="10235" width="14.7109375" style="2" bestFit="1" customWidth="1"/>
    <col min="10236" max="10236" width="14.42578125" style="2" bestFit="1" customWidth="1"/>
    <col min="10237" max="10237" width="12.140625" style="2" bestFit="1" customWidth="1"/>
    <col min="10238" max="10238" width="12.42578125" style="2" bestFit="1" customWidth="1"/>
    <col min="10239" max="10240" width="13.85546875" style="2" bestFit="1" customWidth="1"/>
    <col min="10241" max="10241" width="14.85546875" style="2" bestFit="1" customWidth="1"/>
    <col min="10242" max="10242" width="12.140625" style="2" bestFit="1" customWidth="1"/>
    <col min="10243" max="10243" width="12.42578125" style="2" bestFit="1" customWidth="1"/>
    <col min="10244" max="10245" width="13.85546875" style="2" bestFit="1" customWidth="1"/>
    <col min="10246" max="10246" width="14.85546875" style="2" bestFit="1" customWidth="1"/>
    <col min="10247" max="10485" width="9.140625" style="2"/>
    <col min="10486" max="10486" width="15.42578125" style="2" bestFit="1" customWidth="1"/>
    <col min="10487" max="10487" width="11.140625" style="2" bestFit="1" customWidth="1"/>
    <col min="10488" max="10488" width="14.5703125" style="2" bestFit="1" customWidth="1"/>
    <col min="10489" max="10489" width="17.42578125" style="2" bestFit="1" customWidth="1"/>
    <col min="10490" max="10490" width="17.5703125" style="2" bestFit="1" customWidth="1"/>
    <col min="10491" max="10491" width="14.7109375" style="2" bestFit="1" customWidth="1"/>
    <col min="10492" max="10492" width="14.42578125" style="2" bestFit="1" customWidth="1"/>
    <col min="10493" max="10493" width="12.140625" style="2" bestFit="1" customWidth="1"/>
    <col min="10494" max="10494" width="12.42578125" style="2" bestFit="1" customWidth="1"/>
    <col min="10495" max="10496" width="13.85546875" style="2" bestFit="1" customWidth="1"/>
    <col min="10497" max="10497" width="14.85546875" style="2" bestFit="1" customWidth="1"/>
    <col min="10498" max="10498" width="12.140625" style="2" bestFit="1" customWidth="1"/>
    <col min="10499" max="10499" width="12.42578125" style="2" bestFit="1" customWidth="1"/>
    <col min="10500" max="10501" width="13.85546875" style="2" bestFit="1" customWidth="1"/>
    <col min="10502" max="10502" width="14.85546875" style="2" bestFit="1" customWidth="1"/>
    <col min="10503" max="10741" width="9.140625" style="2"/>
    <col min="10742" max="10742" width="15.42578125" style="2" bestFit="1" customWidth="1"/>
    <col min="10743" max="10743" width="11.140625" style="2" bestFit="1" customWidth="1"/>
    <col min="10744" max="10744" width="14.5703125" style="2" bestFit="1" customWidth="1"/>
    <col min="10745" max="10745" width="17.42578125" style="2" bestFit="1" customWidth="1"/>
    <col min="10746" max="10746" width="17.5703125" style="2" bestFit="1" customWidth="1"/>
    <col min="10747" max="10747" width="14.7109375" style="2" bestFit="1" customWidth="1"/>
    <col min="10748" max="10748" width="14.42578125" style="2" bestFit="1" customWidth="1"/>
    <col min="10749" max="10749" width="12.140625" style="2" bestFit="1" customWidth="1"/>
    <col min="10750" max="10750" width="12.42578125" style="2" bestFit="1" customWidth="1"/>
    <col min="10751" max="10752" width="13.85546875" style="2" bestFit="1" customWidth="1"/>
    <col min="10753" max="10753" width="14.85546875" style="2" bestFit="1" customWidth="1"/>
    <col min="10754" max="10754" width="12.140625" style="2" bestFit="1" customWidth="1"/>
    <col min="10755" max="10755" width="12.42578125" style="2" bestFit="1" customWidth="1"/>
    <col min="10756" max="10757" width="13.85546875" style="2" bestFit="1" customWidth="1"/>
    <col min="10758" max="10758" width="14.85546875" style="2" bestFit="1" customWidth="1"/>
    <col min="10759" max="10997" width="9.140625" style="2"/>
    <col min="10998" max="10998" width="15.42578125" style="2" bestFit="1" customWidth="1"/>
    <col min="10999" max="10999" width="11.140625" style="2" bestFit="1" customWidth="1"/>
    <col min="11000" max="11000" width="14.5703125" style="2" bestFit="1" customWidth="1"/>
    <col min="11001" max="11001" width="17.42578125" style="2" bestFit="1" customWidth="1"/>
    <col min="11002" max="11002" width="17.5703125" style="2" bestFit="1" customWidth="1"/>
    <col min="11003" max="11003" width="14.7109375" style="2" bestFit="1" customWidth="1"/>
    <col min="11004" max="11004" width="14.42578125" style="2" bestFit="1" customWidth="1"/>
    <col min="11005" max="11005" width="12.140625" style="2" bestFit="1" customWidth="1"/>
    <col min="11006" max="11006" width="12.42578125" style="2" bestFit="1" customWidth="1"/>
    <col min="11007" max="11008" width="13.85546875" style="2" bestFit="1" customWidth="1"/>
    <col min="11009" max="11009" width="14.85546875" style="2" bestFit="1" customWidth="1"/>
    <col min="11010" max="11010" width="12.140625" style="2" bestFit="1" customWidth="1"/>
    <col min="11011" max="11011" width="12.42578125" style="2" bestFit="1" customWidth="1"/>
    <col min="11012" max="11013" width="13.85546875" style="2" bestFit="1" customWidth="1"/>
    <col min="11014" max="11014" width="14.85546875" style="2" bestFit="1" customWidth="1"/>
    <col min="11015" max="11253" width="9.140625" style="2"/>
    <col min="11254" max="11254" width="15.42578125" style="2" bestFit="1" customWidth="1"/>
    <col min="11255" max="11255" width="11.140625" style="2" bestFit="1" customWidth="1"/>
    <col min="11256" max="11256" width="14.5703125" style="2" bestFit="1" customWidth="1"/>
    <col min="11257" max="11257" width="17.42578125" style="2" bestFit="1" customWidth="1"/>
    <col min="11258" max="11258" width="17.5703125" style="2" bestFit="1" customWidth="1"/>
    <col min="11259" max="11259" width="14.7109375" style="2" bestFit="1" customWidth="1"/>
    <col min="11260" max="11260" width="14.42578125" style="2" bestFit="1" customWidth="1"/>
    <col min="11261" max="11261" width="12.140625" style="2" bestFit="1" customWidth="1"/>
    <col min="11262" max="11262" width="12.42578125" style="2" bestFit="1" customWidth="1"/>
    <col min="11263" max="11264" width="13.85546875" style="2" bestFit="1" customWidth="1"/>
    <col min="11265" max="11265" width="14.85546875" style="2" bestFit="1" customWidth="1"/>
    <col min="11266" max="11266" width="12.140625" style="2" bestFit="1" customWidth="1"/>
    <col min="11267" max="11267" width="12.42578125" style="2" bestFit="1" customWidth="1"/>
    <col min="11268" max="11269" width="13.85546875" style="2" bestFit="1" customWidth="1"/>
    <col min="11270" max="11270" width="14.85546875" style="2" bestFit="1" customWidth="1"/>
    <col min="11271" max="11509" width="9.140625" style="2"/>
    <col min="11510" max="11510" width="15.42578125" style="2" bestFit="1" customWidth="1"/>
    <col min="11511" max="11511" width="11.140625" style="2" bestFit="1" customWidth="1"/>
    <col min="11512" max="11512" width="14.5703125" style="2" bestFit="1" customWidth="1"/>
    <col min="11513" max="11513" width="17.42578125" style="2" bestFit="1" customWidth="1"/>
    <col min="11514" max="11514" width="17.5703125" style="2" bestFit="1" customWidth="1"/>
    <col min="11515" max="11515" width="14.7109375" style="2" bestFit="1" customWidth="1"/>
    <col min="11516" max="11516" width="14.42578125" style="2" bestFit="1" customWidth="1"/>
    <col min="11517" max="11517" width="12.140625" style="2" bestFit="1" customWidth="1"/>
    <col min="11518" max="11518" width="12.42578125" style="2" bestFit="1" customWidth="1"/>
    <col min="11519" max="11520" width="13.85546875" style="2" bestFit="1" customWidth="1"/>
    <col min="11521" max="11521" width="14.85546875" style="2" bestFit="1" customWidth="1"/>
    <col min="11522" max="11522" width="12.140625" style="2" bestFit="1" customWidth="1"/>
    <col min="11523" max="11523" width="12.42578125" style="2" bestFit="1" customWidth="1"/>
    <col min="11524" max="11525" width="13.85546875" style="2" bestFit="1" customWidth="1"/>
    <col min="11526" max="11526" width="14.85546875" style="2" bestFit="1" customWidth="1"/>
    <col min="11527" max="11765" width="9.140625" style="2"/>
    <col min="11766" max="11766" width="15.42578125" style="2" bestFit="1" customWidth="1"/>
    <col min="11767" max="11767" width="11.140625" style="2" bestFit="1" customWidth="1"/>
    <col min="11768" max="11768" width="14.5703125" style="2" bestFit="1" customWidth="1"/>
    <col min="11769" max="11769" width="17.42578125" style="2" bestFit="1" customWidth="1"/>
    <col min="11770" max="11770" width="17.5703125" style="2" bestFit="1" customWidth="1"/>
    <col min="11771" max="11771" width="14.7109375" style="2" bestFit="1" customWidth="1"/>
    <col min="11772" max="11772" width="14.42578125" style="2" bestFit="1" customWidth="1"/>
    <col min="11773" max="11773" width="12.140625" style="2" bestFit="1" customWidth="1"/>
    <col min="11774" max="11774" width="12.42578125" style="2" bestFit="1" customWidth="1"/>
    <col min="11775" max="11776" width="13.85546875" style="2" bestFit="1" customWidth="1"/>
    <col min="11777" max="11777" width="14.85546875" style="2" bestFit="1" customWidth="1"/>
    <col min="11778" max="11778" width="12.140625" style="2" bestFit="1" customWidth="1"/>
    <col min="11779" max="11779" width="12.42578125" style="2" bestFit="1" customWidth="1"/>
    <col min="11780" max="11781" width="13.85546875" style="2" bestFit="1" customWidth="1"/>
    <col min="11782" max="11782" width="14.85546875" style="2" bestFit="1" customWidth="1"/>
    <col min="11783" max="12021" width="9.140625" style="2"/>
    <col min="12022" max="12022" width="15.42578125" style="2" bestFit="1" customWidth="1"/>
    <col min="12023" max="12023" width="11.140625" style="2" bestFit="1" customWidth="1"/>
    <col min="12024" max="12024" width="14.5703125" style="2" bestFit="1" customWidth="1"/>
    <col min="12025" max="12025" width="17.42578125" style="2" bestFit="1" customWidth="1"/>
    <col min="12026" max="12026" width="17.5703125" style="2" bestFit="1" customWidth="1"/>
    <col min="12027" max="12027" width="14.7109375" style="2" bestFit="1" customWidth="1"/>
    <col min="12028" max="12028" width="14.42578125" style="2" bestFit="1" customWidth="1"/>
    <col min="12029" max="12029" width="12.140625" style="2" bestFit="1" customWidth="1"/>
    <col min="12030" max="12030" width="12.42578125" style="2" bestFit="1" customWidth="1"/>
    <col min="12031" max="12032" width="13.85546875" style="2" bestFit="1" customWidth="1"/>
    <col min="12033" max="12033" width="14.85546875" style="2" bestFit="1" customWidth="1"/>
    <col min="12034" max="12034" width="12.140625" style="2" bestFit="1" customWidth="1"/>
    <col min="12035" max="12035" width="12.42578125" style="2" bestFit="1" customWidth="1"/>
    <col min="12036" max="12037" width="13.85546875" style="2" bestFit="1" customWidth="1"/>
    <col min="12038" max="12038" width="14.85546875" style="2" bestFit="1" customWidth="1"/>
    <col min="12039" max="12277" width="9.140625" style="2"/>
    <col min="12278" max="12278" width="15.42578125" style="2" bestFit="1" customWidth="1"/>
    <col min="12279" max="12279" width="11.140625" style="2" bestFit="1" customWidth="1"/>
    <col min="12280" max="12280" width="14.5703125" style="2" bestFit="1" customWidth="1"/>
    <col min="12281" max="12281" width="17.42578125" style="2" bestFit="1" customWidth="1"/>
    <col min="12282" max="12282" width="17.5703125" style="2" bestFit="1" customWidth="1"/>
    <col min="12283" max="12283" width="14.7109375" style="2" bestFit="1" customWidth="1"/>
    <col min="12284" max="12284" width="14.42578125" style="2" bestFit="1" customWidth="1"/>
    <col min="12285" max="12285" width="12.140625" style="2" bestFit="1" customWidth="1"/>
    <col min="12286" max="12286" width="12.42578125" style="2" bestFit="1" customWidth="1"/>
    <col min="12287" max="12288" width="13.85546875" style="2" bestFit="1" customWidth="1"/>
    <col min="12289" max="12289" width="14.85546875" style="2" bestFit="1" customWidth="1"/>
    <col min="12290" max="12290" width="12.140625" style="2" bestFit="1" customWidth="1"/>
    <col min="12291" max="12291" width="12.42578125" style="2" bestFit="1" customWidth="1"/>
    <col min="12292" max="12293" width="13.85546875" style="2" bestFit="1" customWidth="1"/>
    <col min="12294" max="12294" width="14.85546875" style="2" bestFit="1" customWidth="1"/>
    <col min="12295" max="12533" width="9.140625" style="2"/>
    <col min="12534" max="12534" width="15.42578125" style="2" bestFit="1" customWidth="1"/>
    <col min="12535" max="12535" width="11.140625" style="2" bestFit="1" customWidth="1"/>
    <col min="12536" max="12536" width="14.5703125" style="2" bestFit="1" customWidth="1"/>
    <col min="12537" max="12537" width="17.42578125" style="2" bestFit="1" customWidth="1"/>
    <col min="12538" max="12538" width="17.5703125" style="2" bestFit="1" customWidth="1"/>
    <col min="12539" max="12539" width="14.7109375" style="2" bestFit="1" customWidth="1"/>
    <col min="12540" max="12540" width="14.42578125" style="2" bestFit="1" customWidth="1"/>
    <col min="12541" max="12541" width="12.140625" style="2" bestFit="1" customWidth="1"/>
    <col min="12542" max="12542" width="12.42578125" style="2" bestFit="1" customWidth="1"/>
    <col min="12543" max="12544" width="13.85546875" style="2" bestFit="1" customWidth="1"/>
    <col min="12545" max="12545" width="14.85546875" style="2" bestFit="1" customWidth="1"/>
    <col min="12546" max="12546" width="12.140625" style="2" bestFit="1" customWidth="1"/>
    <col min="12547" max="12547" width="12.42578125" style="2" bestFit="1" customWidth="1"/>
    <col min="12548" max="12549" width="13.85546875" style="2" bestFit="1" customWidth="1"/>
    <col min="12550" max="12550" width="14.85546875" style="2" bestFit="1" customWidth="1"/>
    <col min="12551" max="12789" width="9.140625" style="2"/>
    <col min="12790" max="12790" width="15.42578125" style="2" bestFit="1" customWidth="1"/>
    <col min="12791" max="12791" width="11.140625" style="2" bestFit="1" customWidth="1"/>
    <col min="12792" max="12792" width="14.5703125" style="2" bestFit="1" customWidth="1"/>
    <col min="12793" max="12793" width="17.42578125" style="2" bestFit="1" customWidth="1"/>
    <col min="12794" max="12794" width="17.5703125" style="2" bestFit="1" customWidth="1"/>
    <col min="12795" max="12795" width="14.7109375" style="2" bestFit="1" customWidth="1"/>
    <col min="12796" max="12796" width="14.42578125" style="2" bestFit="1" customWidth="1"/>
    <col min="12797" max="12797" width="12.140625" style="2" bestFit="1" customWidth="1"/>
    <col min="12798" max="12798" width="12.42578125" style="2" bestFit="1" customWidth="1"/>
    <col min="12799" max="12800" width="13.85546875" style="2" bestFit="1" customWidth="1"/>
    <col min="12801" max="12801" width="14.85546875" style="2" bestFit="1" customWidth="1"/>
    <col min="12802" max="12802" width="12.140625" style="2" bestFit="1" customWidth="1"/>
    <col min="12803" max="12803" width="12.42578125" style="2" bestFit="1" customWidth="1"/>
    <col min="12804" max="12805" width="13.85546875" style="2" bestFit="1" customWidth="1"/>
    <col min="12806" max="12806" width="14.85546875" style="2" bestFit="1" customWidth="1"/>
    <col min="12807" max="13045" width="9.140625" style="2"/>
    <col min="13046" max="13046" width="15.42578125" style="2" bestFit="1" customWidth="1"/>
    <col min="13047" max="13047" width="11.140625" style="2" bestFit="1" customWidth="1"/>
    <col min="13048" max="13048" width="14.5703125" style="2" bestFit="1" customWidth="1"/>
    <col min="13049" max="13049" width="17.42578125" style="2" bestFit="1" customWidth="1"/>
    <col min="13050" max="13050" width="17.5703125" style="2" bestFit="1" customWidth="1"/>
    <col min="13051" max="13051" width="14.7109375" style="2" bestFit="1" customWidth="1"/>
    <col min="13052" max="13052" width="14.42578125" style="2" bestFit="1" customWidth="1"/>
    <col min="13053" max="13053" width="12.140625" style="2" bestFit="1" customWidth="1"/>
    <col min="13054" max="13054" width="12.42578125" style="2" bestFit="1" customWidth="1"/>
    <col min="13055" max="13056" width="13.85546875" style="2" bestFit="1" customWidth="1"/>
    <col min="13057" max="13057" width="14.85546875" style="2" bestFit="1" customWidth="1"/>
    <col min="13058" max="13058" width="12.140625" style="2" bestFit="1" customWidth="1"/>
    <col min="13059" max="13059" width="12.42578125" style="2" bestFit="1" customWidth="1"/>
    <col min="13060" max="13061" width="13.85546875" style="2" bestFit="1" customWidth="1"/>
    <col min="13062" max="13062" width="14.85546875" style="2" bestFit="1" customWidth="1"/>
    <col min="13063" max="13301" width="9.140625" style="2"/>
    <col min="13302" max="13302" width="15.42578125" style="2" bestFit="1" customWidth="1"/>
    <col min="13303" max="13303" width="11.140625" style="2" bestFit="1" customWidth="1"/>
    <col min="13304" max="13304" width="14.5703125" style="2" bestFit="1" customWidth="1"/>
    <col min="13305" max="13305" width="17.42578125" style="2" bestFit="1" customWidth="1"/>
    <col min="13306" max="13306" width="17.5703125" style="2" bestFit="1" customWidth="1"/>
    <col min="13307" max="13307" width="14.7109375" style="2" bestFit="1" customWidth="1"/>
    <col min="13308" max="13308" width="14.42578125" style="2" bestFit="1" customWidth="1"/>
    <col min="13309" max="13309" width="12.140625" style="2" bestFit="1" customWidth="1"/>
    <col min="13310" max="13310" width="12.42578125" style="2" bestFit="1" customWidth="1"/>
    <col min="13311" max="13312" width="13.85546875" style="2" bestFit="1" customWidth="1"/>
    <col min="13313" max="13313" width="14.85546875" style="2" bestFit="1" customWidth="1"/>
    <col min="13314" max="13314" width="12.140625" style="2" bestFit="1" customWidth="1"/>
    <col min="13315" max="13315" width="12.42578125" style="2" bestFit="1" customWidth="1"/>
    <col min="13316" max="13317" width="13.85546875" style="2" bestFit="1" customWidth="1"/>
    <col min="13318" max="13318" width="14.85546875" style="2" bestFit="1" customWidth="1"/>
    <col min="13319" max="13557" width="9.140625" style="2"/>
    <col min="13558" max="13558" width="15.42578125" style="2" bestFit="1" customWidth="1"/>
    <col min="13559" max="13559" width="11.140625" style="2" bestFit="1" customWidth="1"/>
    <col min="13560" max="13560" width="14.5703125" style="2" bestFit="1" customWidth="1"/>
    <col min="13561" max="13561" width="17.42578125" style="2" bestFit="1" customWidth="1"/>
    <col min="13562" max="13562" width="17.5703125" style="2" bestFit="1" customWidth="1"/>
    <col min="13563" max="13563" width="14.7109375" style="2" bestFit="1" customWidth="1"/>
    <col min="13564" max="13564" width="14.42578125" style="2" bestFit="1" customWidth="1"/>
    <col min="13565" max="13565" width="12.140625" style="2" bestFit="1" customWidth="1"/>
    <col min="13566" max="13566" width="12.42578125" style="2" bestFit="1" customWidth="1"/>
    <col min="13567" max="13568" width="13.85546875" style="2" bestFit="1" customWidth="1"/>
    <col min="13569" max="13569" width="14.85546875" style="2" bestFit="1" customWidth="1"/>
    <col min="13570" max="13570" width="12.140625" style="2" bestFit="1" customWidth="1"/>
    <col min="13571" max="13571" width="12.42578125" style="2" bestFit="1" customWidth="1"/>
    <col min="13572" max="13573" width="13.85546875" style="2" bestFit="1" customWidth="1"/>
    <col min="13574" max="13574" width="14.85546875" style="2" bestFit="1" customWidth="1"/>
    <col min="13575" max="13813" width="9.140625" style="2"/>
    <col min="13814" max="13814" width="15.42578125" style="2" bestFit="1" customWidth="1"/>
    <col min="13815" max="13815" width="11.140625" style="2" bestFit="1" customWidth="1"/>
    <col min="13816" max="13816" width="14.5703125" style="2" bestFit="1" customWidth="1"/>
    <col min="13817" max="13817" width="17.42578125" style="2" bestFit="1" customWidth="1"/>
    <col min="13818" max="13818" width="17.5703125" style="2" bestFit="1" customWidth="1"/>
    <col min="13819" max="13819" width="14.7109375" style="2" bestFit="1" customWidth="1"/>
    <col min="13820" max="13820" width="14.42578125" style="2" bestFit="1" customWidth="1"/>
    <col min="13821" max="13821" width="12.140625" style="2" bestFit="1" customWidth="1"/>
    <col min="13822" max="13822" width="12.42578125" style="2" bestFit="1" customWidth="1"/>
    <col min="13823" max="13824" width="13.85546875" style="2" bestFit="1" customWidth="1"/>
    <col min="13825" max="13825" width="14.85546875" style="2" bestFit="1" customWidth="1"/>
    <col min="13826" max="13826" width="12.140625" style="2" bestFit="1" customWidth="1"/>
    <col min="13827" max="13827" width="12.42578125" style="2" bestFit="1" customWidth="1"/>
    <col min="13828" max="13829" width="13.85546875" style="2" bestFit="1" customWidth="1"/>
    <col min="13830" max="13830" width="14.85546875" style="2" bestFit="1" customWidth="1"/>
    <col min="13831" max="14069" width="9.140625" style="2"/>
    <col min="14070" max="14070" width="15.42578125" style="2" bestFit="1" customWidth="1"/>
    <col min="14071" max="14071" width="11.140625" style="2" bestFit="1" customWidth="1"/>
    <col min="14072" max="14072" width="14.5703125" style="2" bestFit="1" customWidth="1"/>
    <col min="14073" max="14073" width="17.42578125" style="2" bestFit="1" customWidth="1"/>
    <col min="14074" max="14074" width="17.5703125" style="2" bestFit="1" customWidth="1"/>
    <col min="14075" max="14075" width="14.7109375" style="2" bestFit="1" customWidth="1"/>
    <col min="14076" max="14076" width="14.42578125" style="2" bestFit="1" customWidth="1"/>
    <col min="14077" max="14077" width="12.140625" style="2" bestFit="1" customWidth="1"/>
    <col min="14078" max="14078" width="12.42578125" style="2" bestFit="1" customWidth="1"/>
    <col min="14079" max="14080" width="13.85546875" style="2" bestFit="1" customWidth="1"/>
    <col min="14081" max="14081" width="14.85546875" style="2" bestFit="1" customWidth="1"/>
    <col min="14082" max="14082" width="12.140625" style="2" bestFit="1" customWidth="1"/>
    <col min="14083" max="14083" width="12.42578125" style="2" bestFit="1" customWidth="1"/>
    <col min="14084" max="14085" width="13.85546875" style="2" bestFit="1" customWidth="1"/>
    <col min="14086" max="14086" width="14.85546875" style="2" bestFit="1" customWidth="1"/>
    <col min="14087" max="14325" width="9.140625" style="2"/>
    <col min="14326" max="14326" width="15.42578125" style="2" bestFit="1" customWidth="1"/>
    <col min="14327" max="14327" width="11.140625" style="2" bestFit="1" customWidth="1"/>
    <col min="14328" max="14328" width="14.5703125" style="2" bestFit="1" customWidth="1"/>
    <col min="14329" max="14329" width="17.42578125" style="2" bestFit="1" customWidth="1"/>
    <col min="14330" max="14330" width="17.5703125" style="2" bestFit="1" customWidth="1"/>
    <col min="14331" max="14331" width="14.7109375" style="2" bestFit="1" customWidth="1"/>
    <col min="14332" max="14332" width="14.42578125" style="2" bestFit="1" customWidth="1"/>
    <col min="14333" max="14333" width="12.140625" style="2" bestFit="1" customWidth="1"/>
    <col min="14334" max="14334" width="12.42578125" style="2" bestFit="1" customWidth="1"/>
    <col min="14335" max="14336" width="13.85546875" style="2" bestFit="1" customWidth="1"/>
    <col min="14337" max="14337" width="14.85546875" style="2" bestFit="1" customWidth="1"/>
    <col min="14338" max="14338" width="12.140625" style="2" bestFit="1" customWidth="1"/>
    <col min="14339" max="14339" width="12.42578125" style="2" bestFit="1" customWidth="1"/>
    <col min="14340" max="14341" width="13.85546875" style="2" bestFit="1" customWidth="1"/>
    <col min="14342" max="14342" width="14.85546875" style="2" bestFit="1" customWidth="1"/>
    <col min="14343" max="14581" width="9.140625" style="2"/>
    <col min="14582" max="14582" width="15.42578125" style="2" bestFit="1" customWidth="1"/>
    <col min="14583" max="14583" width="11.140625" style="2" bestFit="1" customWidth="1"/>
    <col min="14584" max="14584" width="14.5703125" style="2" bestFit="1" customWidth="1"/>
    <col min="14585" max="14585" width="17.42578125" style="2" bestFit="1" customWidth="1"/>
    <col min="14586" max="14586" width="17.5703125" style="2" bestFit="1" customWidth="1"/>
    <col min="14587" max="14587" width="14.7109375" style="2" bestFit="1" customWidth="1"/>
    <col min="14588" max="14588" width="14.42578125" style="2" bestFit="1" customWidth="1"/>
    <col min="14589" max="14589" width="12.140625" style="2" bestFit="1" customWidth="1"/>
    <col min="14590" max="14590" width="12.42578125" style="2" bestFit="1" customWidth="1"/>
    <col min="14591" max="14592" width="13.85546875" style="2" bestFit="1" customWidth="1"/>
    <col min="14593" max="14593" width="14.85546875" style="2" bestFit="1" customWidth="1"/>
    <col min="14594" max="14594" width="12.140625" style="2" bestFit="1" customWidth="1"/>
    <col min="14595" max="14595" width="12.42578125" style="2" bestFit="1" customWidth="1"/>
    <col min="14596" max="14597" width="13.85546875" style="2" bestFit="1" customWidth="1"/>
    <col min="14598" max="14598" width="14.85546875" style="2" bestFit="1" customWidth="1"/>
    <col min="14599" max="14837" width="9.140625" style="2"/>
    <col min="14838" max="14838" width="15.42578125" style="2" bestFit="1" customWidth="1"/>
    <col min="14839" max="14839" width="11.140625" style="2" bestFit="1" customWidth="1"/>
    <col min="14840" max="14840" width="14.5703125" style="2" bestFit="1" customWidth="1"/>
    <col min="14841" max="14841" width="17.42578125" style="2" bestFit="1" customWidth="1"/>
    <col min="14842" max="14842" width="17.5703125" style="2" bestFit="1" customWidth="1"/>
    <col min="14843" max="14843" width="14.7109375" style="2" bestFit="1" customWidth="1"/>
    <col min="14844" max="14844" width="14.42578125" style="2" bestFit="1" customWidth="1"/>
    <col min="14845" max="14845" width="12.140625" style="2" bestFit="1" customWidth="1"/>
    <col min="14846" max="14846" width="12.42578125" style="2" bestFit="1" customWidth="1"/>
    <col min="14847" max="14848" width="13.85546875" style="2" bestFit="1" customWidth="1"/>
    <col min="14849" max="14849" width="14.85546875" style="2" bestFit="1" customWidth="1"/>
    <col min="14850" max="14850" width="12.140625" style="2" bestFit="1" customWidth="1"/>
    <col min="14851" max="14851" width="12.42578125" style="2" bestFit="1" customWidth="1"/>
    <col min="14852" max="14853" width="13.85546875" style="2" bestFit="1" customWidth="1"/>
    <col min="14854" max="14854" width="14.85546875" style="2" bestFit="1" customWidth="1"/>
    <col min="14855" max="15093" width="9.140625" style="2"/>
    <col min="15094" max="15094" width="15.42578125" style="2" bestFit="1" customWidth="1"/>
    <col min="15095" max="15095" width="11.140625" style="2" bestFit="1" customWidth="1"/>
    <col min="15096" max="15096" width="14.5703125" style="2" bestFit="1" customWidth="1"/>
    <col min="15097" max="15097" width="17.42578125" style="2" bestFit="1" customWidth="1"/>
    <col min="15098" max="15098" width="17.5703125" style="2" bestFit="1" customWidth="1"/>
    <col min="15099" max="15099" width="14.7109375" style="2" bestFit="1" customWidth="1"/>
    <col min="15100" max="15100" width="14.42578125" style="2" bestFit="1" customWidth="1"/>
    <col min="15101" max="15101" width="12.140625" style="2" bestFit="1" customWidth="1"/>
    <col min="15102" max="15102" width="12.42578125" style="2" bestFit="1" customWidth="1"/>
    <col min="15103" max="15104" width="13.85546875" style="2" bestFit="1" customWidth="1"/>
    <col min="15105" max="15105" width="14.85546875" style="2" bestFit="1" customWidth="1"/>
    <col min="15106" max="15106" width="12.140625" style="2" bestFit="1" customWidth="1"/>
    <col min="15107" max="15107" width="12.42578125" style="2" bestFit="1" customWidth="1"/>
    <col min="15108" max="15109" width="13.85546875" style="2" bestFit="1" customWidth="1"/>
    <col min="15110" max="15110" width="14.85546875" style="2" bestFit="1" customWidth="1"/>
    <col min="15111" max="15349" width="9.140625" style="2"/>
    <col min="15350" max="15350" width="15.42578125" style="2" bestFit="1" customWidth="1"/>
    <col min="15351" max="15351" width="11.140625" style="2" bestFit="1" customWidth="1"/>
    <col min="15352" max="15352" width="14.5703125" style="2" bestFit="1" customWidth="1"/>
    <col min="15353" max="15353" width="17.42578125" style="2" bestFit="1" customWidth="1"/>
    <col min="15354" max="15354" width="17.5703125" style="2" bestFit="1" customWidth="1"/>
    <col min="15355" max="15355" width="14.7109375" style="2" bestFit="1" customWidth="1"/>
    <col min="15356" max="15356" width="14.42578125" style="2" bestFit="1" customWidth="1"/>
    <col min="15357" max="15357" width="12.140625" style="2" bestFit="1" customWidth="1"/>
    <col min="15358" max="15358" width="12.42578125" style="2" bestFit="1" customWidth="1"/>
    <col min="15359" max="15360" width="13.85546875" style="2" bestFit="1" customWidth="1"/>
    <col min="15361" max="15361" width="14.85546875" style="2" bestFit="1" customWidth="1"/>
    <col min="15362" max="15362" width="12.140625" style="2" bestFit="1" customWidth="1"/>
    <col min="15363" max="15363" width="12.42578125" style="2" bestFit="1" customWidth="1"/>
    <col min="15364" max="15365" width="13.85546875" style="2" bestFit="1" customWidth="1"/>
    <col min="15366" max="15366" width="14.85546875" style="2" bestFit="1" customWidth="1"/>
    <col min="15367" max="15605" width="9.140625" style="2"/>
    <col min="15606" max="15606" width="15.42578125" style="2" bestFit="1" customWidth="1"/>
    <col min="15607" max="15607" width="11.140625" style="2" bestFit="1" customWidth="1"/>
    <col min="15608" max="15608" width="14.5703125" style="2" bestFit="1" customWidth="1"/>
    <col min="15609" max="15609" width="17.42578125" style="2" bestFit="1" customWidth="1"/>
    <col min="15610" max="15610" width="17.5703125" style="2" bestFit="1" customWidth="1"/>
    <col min="15611" max="15611" width="14.7109375" style="2" bestFit="1" customWidth="1"/>
    <col min="15612" max="15612" width="14.42578125" style="2" bestFit="1" customWidth="1"/>
    <col min="15613" max="15613" width="12.140625" style="2" bestFit="1" customWidth="1"/>
    <col min="15614" max="15614" width="12.42578125" style="2" bestFit="1" customWidth="1"/>
    <col min="15615" max="15616" width="13.85546875" style="2" bestFit="1" customWidth="1"/>
    <col min="15617" max="15617" width="14.85546875" style="2" bestFit="1" customWidth="1"/>
    <col min="15618" max="15618" width="12.140625" style="2" bestFit="1" customWidth="1"/>
    <col min="15619" max="15619" width="12.42578125" style="2" bestFit="1" customWidth="1"/>
    <col min="15620" max="15621" width="13.85546875" style="2" bestFit="1" customWidth="1"/>
    <col min="15622" max="15622" width="14.85546875" style="2" bestFit="1" customWidth="1"/>
    <col min="15623" max="15861" width="9.140625" style="2"/>
    <col min="15862" max="15862" width="15.42578125" style="2" bestFit="1" customWidth="1"/>
    <col min="15863" max="15863" width="11.140625" style="2" bestFit="1" customWidth="1"/>
    <col min="15864" max="15864" width="14.5703125" style="2" bestFit="1" customWidth="1"/>
    <col min="15865" max="15865" width="17.42578125" style="2" bestFit="1" customWidth="1"/>
    <col min="15866" max="15866" width="17.5703125" style="2" bestFit="1" customWidth="1"/>
    <col min="15867" max="15867" width="14.7109375" style="2" bestFit="1" customWidth="1"/>
    <col min="15868" max="15868" width="14.42578125" style="2" bestFit="1" customWidth="1"/>
    <col min="15869" max="15869" width="12.140625" style="2" bestFit="1" customWidth="1"/>
    <col min="15870" max="15870" width="12.42578125" style="2" bestFit="1" customWidth="1"/>
    <col min="15871" max="15872" width="13.85546875" style="2" bestFit="1" customWidth="1"/>
    <col min="15873" max="15873" width="14.85546875" style="2" bestFit="1" customWidth="1"/>
    <col min="15874" max="15874" width="12.140625" style="2" bestFit="1" customWidth="1"/>
    <col min="15875" max="15875" width="12.42578125" style="2" bestFit="1" customWidth="1"/>
    <col min="15876" max="15877" width="13.85546875" style="2" bestFit="1" customWidth="1"/>
    <col min="15878" max="15878" width="14.85546875" style="2" bestFit="1" customWidth="1"/>
    <col min="15879" max="16117" width="9.140625" style="2"/>
    <col min="16118" max="16118" width="15.42578125" style="2" bestFit="1" customWidth="1"/>
    <col min="16119" max="16119" width="11.140625" style="2" bestFit="1" customWidth="1"/>
    <col min="16120" max="16120" width="14.5703125" style="2" bestFit="1" customWidth="1"/>
    <col min="16121" max="16121" width="17.42578125" style="2" bestFit="1" customWidth="1"/>
    <col min="16122" max="16122" width="17.5703125" style="2" bestFit="1" customWidth="1"/>
    <col min="16123" max="16123" width="14.7109375" style="2" bestFit="1" customWidth="1"/>
    <col min="16124" max="16124" width="14.42578125" style="2" bestFit="1" customWidth="1"/>
    <col min="16125" max="16125" width="12.140625" style="2" bestFit="1" customWidth="1"/>
    <col min="16126" max="16126" width="12.42578125" style="2" bestFit="1" customWidth="1"/>
    <col min="16127" max="16128" width="13.85546875" style="2" bestFit="1" customWidth="1"/>
    <col min="16129" max="16129" width="14.85546875" style="2" bestFit="1" customWidth="1"/>
    <col min="16130" max="16130" width="12.140625" style="2" bestFit="1" customWidth="1"/>
    <col min="16131" max="16131" width="12.42578125" style="2" bestFit="1" customWidth="1"/>
    <col min="16132" max="16133" width="13.85546875" style="2" bestFit="1" customWidth="1"/>
    <col min="16134" max="16134" width="14.85546875" style="2" bestFit="1" customWidth="1"/>
    <col min="16135" max="16384" width="9.140625" style="2"/>
  </cols>
  <sheetData>
    <row r="1" spans="1:8">
      <c r="A1" s="46" t="s">
        <v>438</v>
      </c>
      <c r="B1" s="47" t="s">
        <v>439</v>
      </c>
      <c r="C1" s="48" t="s">
        <v>354</v>
      </c>
      <c r="D1" s="48" t="s">
        <v>355</v>
      </c>
      <c r="E1" s="48" t="s">
        <v>356</v>
      </c>
      <c r="F1" s="48" t="s">
        <v>357</v>
      </c>
      <c r="G1" s="48" t="s">
        <v>359</v>
      </c>
      <c r="H1" s="48" t="s">
        <v>358</v>
      </c>
    </row>
    <row r="2" spans="1:8">
      <c r="A2" s="48" t="s">
        <v>5</v>
      </c>
      <c r="B2" s="48"/>
      <c r="C2" s="50">
        <f>IFERROR((st_DL/(k_decay_w_state*Rad_Spec!V2*st_IFD_w*st_EF_w))*Rad_Spec!BF2,".")</f>
        <v>57694.070723586847</v>
      </c>
      <c r="D2" s="50">
        <f>IFERROR((st_DL/(k_decay_w_state*Rad_Spec!AN2*st_IRA_w*(1/s_PEFm_pp_state)*st_SLF*st_ET_w*st_EF_w))*Rad_Spec!BF2,".")</f>
        <v>98.515993105937582</v>
      </c>
      <c r="E2" s="50">
        <f>IFERROR((st_DL/(k_decay_w_state*Rad_Spec!AN2*st_IRA_w*(1/s_PEF)*st_SLF*st_ET_w*st_EF_w))*Rad_Spec!BF2,".")</f>
        <v>9103.7211207171422</v>
      </c>
      <c r="F2" s="50">
        <f>IFERROR((st_DL/(k_decay_w_state*Rad_Spec!AY2*st_GSF_s*st_Fam*st_Foffset*acf!H2*st_ET_w*(1/24)*st_EF_w*(1/365)))*Rad_Spec!BF2,".")</f>
        <v>217590.17898502975</v>
      </c>
      <c r="G2" s="50">
        <f>(IF(AND(C2&lt;&gt;".",E2&lt;&gt;".",F2&lt;&gt;"."),1/((1/C2)+(1/E2)+(1/F2)),IF(AND(C2&lt;&gt;".",E2&lt;&gt;".",F2="."), 1/((1/C2)+(1/E2)),IF(AND(C2&lt;&gt;".",E2=".",F2&lt;&gt;"."),1/((1/C2)+(1/F2)),IF(AND(C2=".",E2&lt;&gt;".",F2&lt;&gt;"."),1/((1/E2)+(1/F2)),IF(AND(C2&lt;&gt;".",E2=".",F2="."),1/(1/C2),IF(AND(C2=".",E2&lt;&gt;".",F2="."),1/(1/E2),IF(AND(C2=".",E2=".",F2&lt;&gt;"."),1/(1/F2),IF(AND(C2=".",E2=".",F2="."),".")))))))))</f>
        <v>7588.7624190322995</v>
      </c>
      <c r="H2" s="50">
        <f>(IF(AND(C2&lt;&gt;".",D2&lt;&gt;".",F2&lt;&gt;"."),1/((1/C2)+(1/D2)+(1/F2)),IF(AND(C2&lt;&gt;".",D2&lt;&gt;".",F2="."), 1/((1/C2)+(1/D2)),IF(AND(C2&lt;&gt;".",D2=".",F2&lt;&gt;"."),1/((1/C2)+(1/F2)),IF(AND(C2=".",D2&lt;&gt;".",F2&lt;&gt;"."),1/((1/D2)+(1/F2)),IF(AND(C2&lt;&gt;".",D2=".",F2="."),1/(1/C2),IF(AND(C2=".",D2&lt;&gt;".",F2="."),1/(1/D2),IF(AND(C2=".",D2=".",F2&lt;&gt;"."),1/(1/F2),IF(AND(C2=".",D2=".",F2="."),".")))))))))</f>
        <v>98.303626038799322</v>
      </c>
    </row>
    <row r="3" spans="1:8">
      <c r="A3" s="51" t="s">
        <v>6</v>
      </c>
      <c r="B3" s="48" t="s">
        <v>7</v>
      </c>
      <c r="C3" s="50">
        <f>IFERROR((st_DL/(k_decay_w_state*Rad_Spec!V3*st_IFD_w*st_EF_w))*Rad_Spec!BF3,".")</f>
        <v>27.008597357150233</v>
      </c>
      <c r="D3" s="50">
        <f>IFERROR((st_DL/(k_decay_w_state*Rad_Spec!AN3*st_IRA_w*(1/s_PEFm_pp_state)*st_SLF*st_ET_w*st_EF_w))*Rad_Spec!BF3,".")</f>
        <v>1.5414139952718823E-2</v>
      </c>
      <c r="E3" s="50">
        <f>IFERROR((st_DL/(k_decay_w_state*Rad_Spec!AN3*st_IRA_w*(1/s_PEF)*st_SLF*st_ET_w*st_EF_w))*Rad_Spec!BF3,".")</f>
        <v>1.4243984861864909</v>
      </c>
      <c r="F3" s="50">
        <f>IFERROR((st_DL/(k_decay_w_state*Rad_Spec!AY3*st_GSF_s*st_Fam*st_Foffset*acf!H3*st_ET_w*(1/24)*st_EF_w*(1/365)))*Rad_Spec!BF3,".")</f>
        <v>37592.90887078175</v>
      </c>
      <c r="G3" s="50">
        <f t="shared" ref="G3:G66" si="0">(IF(AND(C3&lt;&gt;".",E3&lt;&gt;".",F3&lt;&gt;"."),1/((1/C3)+(1/E3)+(1/F3)),IF(AND(C3&lt;&gt;".",E3&lt;&gt;".",F3="."), 1/((1/C3)+(1/E3)),IF(AND(C3&lt;&gt;".",E3=".",F3&lt;&gt;"."),1/((1/C3)+(1/F3)),IF(AND(C3=".",E3&lt;&gt;".",F3&lt;&gt;"."),1/((1/E3)+(1/F3)),IF(AND(C3&lt;&gt;".",E3=".",F3="."),1/(1/C3),IF(AND(C3=".",E3&lt;&gt;".",F3="."),1/(1/E3),IF(AND(C3=".",E3=".",F3&lt;&gt;"."),1/(1/F3),IF(AND(C3=".",E3=".",F3="."),".")))))))))</f>
        <v>1.352992164670662</v>
      </c>
      <c r="H3" s="50">
        <f t="shared" ref="H3:H66" si="1">(IF(AND(C3&lt;&gt;".",D3&lt;&gt;".",F3&lt;&gt;"."),1/((1/C3)+(1/D3)+(1/F3)),IF(AND(C3&lt;&gt;".",D3&lt;&gt;".",F3="."), 1/((1/C3)+(1/D3)),IF(AND(C3&lt;&gt;".",D3=".",F3&lt;&gt;"."),1/((1/C3)+(1/F3)),IF(AND(C3=".",D3&lt;&gt;".",F3&lt;&gt;"."),1/((1/D3)+(1/F3)),IF(AND(C3&lt;&gt;".",D3=".",F3="."),1/(1/C3),IF(AND(C3=".",D3&lt;&gt;".",F3="."),1/(1/D3),IF(AND(C3=".",D3=".",F3&lt;&gt;"."),1/(1/F3),IF(AND(C3=".",D3=".",F3="."),".")))))))))</f>
        <v>1.5405341617448233E-2</v>
      </c>
    </row>
    <row r="4" spans="1:8">
      <c r="A4" s="48" t="s">
        <v>8</v>
      </c>
      <c r="B4" s="48"/>
      <c r="C4" s="50" t="str">
        <f>IFERROR((st_DL/(k_decay_w_state*Rad_Spec!V4*st_IFD_w*st_EF_w))*Rad_Spec!BF4,".")</f>
        <v>.</v>
      </c>
      <c r="D4" s="50" t="str">
        <f>IFERROR((st_DL/(k_decay_w_state*Rad_Spec!AN4*st_IRA_w*(1/s_PEFm_pp_state)*st_SLF*st_ET_w*st_EF_w))*Rad_Spec!BF4,".")</f>
        <v>.</v>
      </c>
      <c r="E4" s="50" t="str">
        <f>IFERROR((st_DL/(k_decay_w_state*Rad_Spec!AN4*st_IRA_w*(1/s_PEF)*st_SLF*st_ET_w*st_EF_w))*Rad_Spec!BF4,".")</f>
        <v>.</v>
      </c>
      <c r="F4" s="50">
        <f>IFERROR((st_DL/(k_decay_w_state*Rad_Spec!AY4*st_GSF_s*st_Fam*st_Foffset*acf!H4*st_ET_w*(1/24)*st_EF_w*(1/365)))*Rad_Spec!BF4,".")</f>
        <v>1277297.9854928909</v>
      </c>
      <c r="G4" s="50">
        <f t="shared" si="0"/>
        <v>1277297.9854928909</v>
      </c>
      <c r="H4" s="50">
        <f t="shared" si="1"/>
        <v>1277297.9854928909</v>
      </c>
    </row>
    <row r="5" spans="1:8">
      <c r="A5" s="48" t="s">
        <v>9</v>
      </c>
      <c r="B5" s="48"/>
      <c r="C5" s="50">
        <f>IFERROR((st_DL/(k_decay_w_state*Rad_Spec!V5*st_IFD_w*st_EF_w))*Rad_Spec!BF5,".")</f>
        <v>11.809676983024724</v>
      </c>
      <c r="D5" s="50">
        <f>IFERROR((st_DL/(k_decay_w_state*Rad_Spec!AN5*st_IRA_w*(1/s_PEFm_pp_state)*st_SLF*st_ET_w*st_EF_w))*Rad_Spec!BF5,".")</f>
        <v>4.9071715247334974E-2</v>
      </c>
      <c r="E5" s="50">
        <f>IFERROR((st_DL/(k_decay_w_state*Rad_Spec!AN5*st_IRA_w*(1/s_PEF)*st_SLF*st_ET_w*st_EF_w))*Rad_Spec!BF5,".")</f>
        <v>4.5346465730350136</v>
      </c>
      <c r="F5" s="50">
        <f>IFERROR((st_DL/(k_decay_w_state*Rad_Spec!AY5*st_GSF_s*st_Fam*st_Foffset*acf!H5*st_ET_w*(1/24)*st_EF_w*(1/365)))*Rad_Spec!BF5,".")</f>
        <v>9.0997313703909821</v>
      </c>
      <c r="G5" s="50">
        <f t="shared" si="0"/>
        <v>2.4090927197857845</v>
      </c>
      <c r="H5" s="50">
        <f t="shared" si="1"/>
        <v>4.8607616159673975E-2</v>
      </c>
    </row>
    <row r="6" spans="1:8">
      <c r="A6" s="52" t="s">
        <v>10</v>
      </c>
      <c r="B6" s="48" t="s">
        <v>11</v>
      </c>
      <c r="C6" s="50">
        <f>IFERROR((st_DL/(k_decay_w_state*Rad_Spec!V6*st_IFD_w*st_EF_w))*Rad_Spec!BF6,".")</f>
        <v>0.20220002329683393</v>
      </c>
      <c r="D6" s="50">
        <f>IFERROR((st_DL/(k_decay_w_state*Rad_Spec!AN6*st_IRA_w*(1/s_PEFm_pp_state)*st_SLF*st_ET_w*st_EF_w))*Rad_Spec!BF6,".")</f>
        <v>5.7070937304484347E-5</v>
      </c>
      <c r="E6" s="50">
        <f>IFERROR((st_DL/(k_decay_w_state*Rad_Spec!AN6*st_IRA_w*(1/s_PEF)*st_SLF*st_ET_w*st_EF_w))*Rad_Spec!BF6,".")</f>
        <v>5.2738431693954511E-3</v>
      </c>
      <c r="F6" s="50">
        <f>IFERROR((st_DL/(k_decay_w_state*Rad_Spec!AY6*st_GSF_s*st_Fam*st_Foffset*acf!H6*st_ET_w*(1/24)*st_EF_w*(1/365)))*Rad_Spec!BF6,".")</f>
        <v>896.37408760970072</v>
      </c>
      <c r="G6" s="50">
        <f t="shared" si="0"/>
        <v>5.1397562274642251E-3</v>
      </c>
      <c r="H6" s="50">
        <f t="shared" si="1"/>
        <v>5.7054829951563651E-5</v>
      </c>
    </row>
    <row r="7" spans="1:8">
      <c r="A7" s="48" t="s">
        <v>12</v>
      </c>
      <c r="B7" s="48"/>
      <c r="C7" s="50" t="str">
        <f>IFERROR((st_DL/(k_decay_w_state*Rad_Spec!V7*st_IFD_w*st_EF_w))*Rad_Spec!BF7,".")</f>
        <v>.</v>
      </c>
      <c r="D7" s="50" t="str">
        <f>IFERROR((st_DL/(k_decay_w_state*Rad_Spec!AN7*st_IRA_w*(1/s_PEFm_pp_state)*st_SLF*st_ET_w*st_EF_w))*Rad_Spec!BF7,".")</f>
        <v>.</v>
      </c>
      <c r="E7" s="50" t="str">
        <f>IFERROR((st_DL/(k_decay_w_state*Rad_Spec!AN7*st_IRA_w*(1/s_PEF)*st_SLF*st_ET_w*st_EF_w))*Rad_Spec!BF7,".")</f>
        <v>.</v>
      </c>
      <c r="F7" s="50">
        <f>IFERROR((st_DL/(k_decay_w_state*Rad_Spec!AY7*st_GSF_s*st_Fam*st_Foffset*acf!H7*st_ET_w*(1/24)*st_EF_w*(1/365)))*Rad_Spec!BF7,".")</f>
        <v>384617.20852674788</v>
      </c>
      <c r="G7" s="50">
        <f t="shared" si="0"/>
        <v>384617.20852674788</v>
      </c>
      <c r="H7" s="50">
        <f t="shared" si="1"/>
        <v>384617.20852674788</v>
      </c>
    </row>
    <row r="8" spans="1:8">
      <c r="A8" s="48" t="s">
        <v>13</v>
      </c>
      <c r="B8" s="48"/>
      <c r="C8" s="50">
        <f>IFERROR((st_DL/(k_decay_w_state*Rad_Spec!V8*st_IFD_w*st_EF_w))*Rad_Spec!BF8,".")</f>
        <v>18053411.493657771</v>
      </c>
      <c r="D8" s="50">
        <f>IFERROR((st_DL/(k_decay_w_state*Rad_Spec!AN8*st_IRA_w*(1/s_PEFm_pp_state)*st_SLF*st_ET_w*st_EF_w))*Rad_Spec!BF8,".")</f>
        <v>5205847.5326670045</v>
      </c>
      <c r="E8" s="50">
        <f>IFERROR((st_DL/(k_decay_w_state*Rad_Spec!AN8*st_IRA_w*(1/s_PEF)*st_SLF*st_ET_w*st_EF_w))*Rad_Spec!BF8,".")</f>
        <v>481064877.28759944</v>
      </c>
      <c r="F8" s="50">
        <f>IFERROR((st_DL/(k_decay_w_state*Rad_Spec!AY8*st_GSF_s*st_Fam*st_Foffset*acf!H8*st_ET_w*(1/24)*st_EF_w*(1/365)))*Rad_Spec!BF8,".")</f>
        <v>427507.71177750983</v>
      </c>
      <c r="G8" s="50">
        <f t="shared" si="0"/>
        <v>417256.21406929387</v>
      </c>
      <c r="H8" s="50">
        <f t="shared" si="1"/>
        <v>386604.61949849321</v>
      </c>
    </row>
    <row r="9" spans="1:8">
      <c r="A9" s="48" t="s">
        <v>14</v>
      </c>
      <c r="B9" s="48"/>
      <c r="C9" s="50" t="str">
        <f>IFERROR((st_DL/(k_decay_w_state*Rad_Spec!V9*st_IFD_w*st_EF_w))*Rad_Spec!BF9,".")</f>
        <v>.</v>
      </c>
      <c r="D9" s="50" t="str">
        <f>IFERROR((st_DL/(k_decay_w_state*Rad_Spec!AN9*st_IRA_w*(1/s_PEFm_pp_state)*st_SLF*st_ET_w*st_EF_w))*Rad_Spec!BF9,".")</f>
        <v>.</v>
      </c>
      <c r="E9" s="50" t="str">
        <f>IFERROR((st_DL/(k_decay_w_state*Rad_Spec!AN9*st_IRA_w*(1/s_PEF)*st_SLF*st_ET_w*st_EF_w))*Rad_Spec!BF9,".")</f>
        <v>.</v>
      </c>
      <c r="F9" s="50">
        <f>IFERROR((st_DL/(k_decay_w_state*Rad_Spec!AY9*st_GSF_s*st_Fam*st_Foffset*acf!H9*st_ET_w*(1/24)*st_EF_w*(1/365)))*Rad_Spec!BF9,".")</f>
        <v>381570.24691204244</v>
      </c>
      <c r="G9" s="50">
        <f t="shared" si="0"/>
        <v>381570.24691204244</v>
      </c>
      <c r="H9" s="50">
        <f t="shared" si="1"/>
        <v>381570.24691204244</v>
      </c>
    </row>
    <row r="10" spans="1:8">
      <c r="A10" s="51" t="s">
        <v>15</v>
      </c>
      <c r="B10" s="48" t="s">
        <v>7</v>
      </c>
      <c r="C10" s="50" t="str">
        <f>IFERROR((st_DL/(k_decay_w_state*Rad_Spec!V10*st_IFD_w*st_EF_w))*Rad_Spec!BF10,".")</f>
        <v>.</v>
      </c>
      <c r="D10" s="50" t="str">
        <f>IFERROR((st_DL/(k_decay_w_state*Rad_Spec!AN10*st_IRA_w*(1/s_PEFm_pp_state)*st_SLF*st_ET_w*st_EF_w))*Rad_Spec!BF10,".")</f>
        <v>.</v>
      </c>
      <c r="E10" s="50" t="str">
        <f>IFERROR((st_DL/(k_decay_w_state*Rad_Spec!AN10*st_IRA_w*(1/s_PEF)*st_SLF*st_ET_w*st_EF_w))*Rad_Spec!BF10,".")</f>
        <v>.</v>
      </c>
      <c r="F10" s="50">
        <f>IFERROR((st_DL/(k_decay_w_state*Rad_Spec!AY10*st_GSF_s*st_Fam*st_Foffset*acf!H10*st_ET_w*(1/24)*st_EF_w*(1/365)))*Rad_Spec!BF10,".")</f>
        <v>62757122862936.617</v>
      </c>
      <c r="G10" s="50">
        <f t="shared" si="0"/>
        <v>62757122862936.609</v>
      </c>
      <c r="H10" s="50">
        <f t="shared" si="1"/>
        <v>62757122862936.609</v>
      </c>
    </row>
    <row r="11" spans="1:8">
      <c r="A11" s="51" t="s">
        <v>16</v>
      </c>
      <c r="B11" s="53" t="s">
        <v>7</v>
      </c>
      <c r="C11" s="50" t="str">
        <f>IFERROR((st_DL/(k_decay_w_state*Rad_Spec!V11*st_IFD_w*st_EF_w))*Rad_Spec!BF11,".")</f>
        <v>.</v>
      </c>
      <c r="D11" s="50" t="str">
        <f>IFERROR((st_DL/(k_decay_w_state*Rad_Spec!AN11*st_IRA_w*(1/s_PEFm_pp_state)*st_SLF*st_ET_w*st_EF_w))*Rad_Spec!BF11,".")</f>
        <v>.</v>
      </c>
      <c r="E11" s="50" t="str">
        <f>IFERROR((st_DL/(k_decay_w_state*Rad_Spec!AN11*st_IRA_w*(1/s_PEF)*st_SLF*st_ET_w*st_EF_w))*Rad_Spec!BF11,".")</f>
        <v>.</v>
      </c>
      <c r="F11" s="50">
        <f>IFERROR((st_DL/(k_decay_w_state*Rad_Spec!AY11*st_GSF_s*st_Fam*st_Foffset*acf!H11*st_ET_w*(1/24)*st_EF_w*(1/365)))*Rad_Spec!BF11,".")</f>
        <v>2492811284994.8091</v>
      </c>
      <c r="G11" s="50">
        <f t="shared" si="0"/>
        <v>2492811284994.8091</v>
      </c>
      <c r="H11" s="50">
        <f t="shared" si="1"/>
        <v>2492811284994.8091</v>
      </c>
    </row>
    <row r="12" spans="1:8">
      <c r="A12" s="48" t="s">
        <v>17</v>
      </c>
      <c r="B12" s="48"/>
      <c r="C12" s="50">
        <f>IFERROR((st_DL/(k_decay_w_state*Rad_Spec!V12*st_IFD_w*st_EF_w))*Rad_Spec!BF12,".")</f>
        <v>31247962.772605915</v>
      </c>
      <c r="D12" s="50">
        <f>IFERROR((st_DL/(k_decay_w_state*Rad_Spec!AN12*st_IRA_w*(1/s_PEFm_pp_state)*st_SLF*st_ET_w*st_EF_w))*Rad_Spec!BF12,".")</f>
        <v>7836721.62074045</v>
      </c>
      <c r="E12" s="50">
        <f>IFERROR((st_DL/(k_decay_w_state*Rad_Spec!AN12*st_IRA_w*(1/s_PEF)*st_SLF*st_ET_w*st_EF_w))*Rad_Spec!BF12,".")</f>
        <v>724180164.93218124</v>
      </c>
      <c r="F12" s="50">
        <f>IFERROR((st_DL/(k_decay_w_state*Rad_Spec!AY12*st_GSF_s*st_Fam*st_Foffset*acf!H12*st_ET_w*(1/24)*st_EF_w*(1/365)))*Rad_Spec!BF12,".")</f>
        <v>489896.53168296895</v>
      </c>
      <c r="G12" s="50">
        <f t="shared" si="0"/>
        <v>482013.58729517611</v>
      </c>
      <c r="H12" s="50">
        <f t="shared" si="1"/>
        <v>454369.1135273205</v>
      </c>
    </row>
    <row r="13" spans="1:8">
      <c r="A13" s="48" t="s">
        <v>18</v>
      </c>
      <c r="B13" s="48"/>
      <c r="C13" s="50">
        <f>IFERROR((st_DL/(k_decay_w_state*Rad_Spec!V13*st_IFD_w*st_EF_w))*Rad_Spec!BF13,".")</f>
        <v>591041.68326153851</v>
      </c>
      <c r="D13" s="50">
        <f>IFERROR((st_DL/(k_decay_w_state*Rad_Spec!AN13*st_IRA_w*(1/s_PEFm_pp_state)*st_SLF*st_ET_w*st_EF_w))*Rad_Spec!BF13,".")</f>
        <v>153204.96154952835</v>
      </c>
      <c r="E13" s="50">
        <f>IFERROR((st_DL/(k_decay_w_state*Rad_Spec!AN13*st_IRA_w*(1/s_PEF)*st_SLF*st_ET_w*st_EF_w))*Rad_Spec!BF13,".")</f>
        <v>14157449.976241859</v>
      </c>
      <c r="F13" s="50">
        <f>IFERROR((st_DL/(k_decay_w_state*Rad_Spec!AY13*st_GSF_s*st_Fam*st_Foffset*acf!H13*st_ET_w*(1/24)*st_EF_w*(1/365)))*Rad_Spec!BF13,".")</f>
        <v>144300.60623647665</v>
      </c>
      <c r="G13" s="50">
        <f t="shared" si="0"/>
        <v>115041.17256939804</v>
      </c>
      <c r="H13" s="50">
        <f t="shared" si="1"/>
        <v>66010.480184662752</v>
      </c>
    </row>
    <row r="14" spans="1:8">
      <c r="A14" s="51" t="s">
        <v>19</v>
      </c>
      <c r="B14" s="48" t="s">
        <v>7</v>
      </c>
      <c r="C14" s="50" t="str">
        <f>IFERROR((st_DL/(k_decay_w_state*Rad_Spec!V14*st_IFD_w*st_EF_w))*Rad_Spec!BF14,".")</f>
        <v>.</v>
      </c>
      <c r="D14" s="50" t="str">
        <f>IFERROR((st_DL/(k_decay_w_state*Rad_Spec!AN14*st_IRA_w*(1/s_PEFm_pp_state)*st_SLF*st_ET_w*st_EF_w))*Rad_Spec!BF14,".")</f>
        <v>.</v>
      </c>
      <c r="E14" s="50" t="str">
        <f>IFERROR((st_DL/(k_decay_w_state*Rad_Spec!AN14*st_IRA_w*(1/s_PEF)*st_SLF*st_ET_w*st_EF_w))*Rad_Spec!BF14,".")</f>
        <v>.</v>
      </c>
      <c r="F14" s="50">
        <f>IFERROR((st_DL/(k_decay_w_state*Rad_Spec!AY14*st_GSF_s*st_Fam*st_Foffset*acf!H14*st_ET_w*(1/24)*st_EF_w*(1/365)))*Rad_Spec!BF14,".")</f>
        <v>5371721.8846283536</v>
      </c>
      <c r="G14" s="50">
        <f t="shared" si="0"/>
        <v>5371721.8846283536</v>
      </c>
      <c r="H14" s="50">
        <f t="shared" si="1"/>
        <v>5371721.8846283536</v>
      </c>
    </row>
    <row r="15" spans="1:8">
      <c r="A15" s="48" t="s">
        <v>20</v>
      </c>
      <c r="B15" s="48"/>
      <c r="C15" s="50">
        <f>IFERROR((st_DL/(k_decay_w_state*Rad_Spec!V15*st_IFD_w*st_EF_w))*Rad_Spec!BF15,".")</f>
        <v>36.154177380272763</v>
      </c>
      <c r="D15" s="50">
        <f>IFERROR((st_DL/(k_decay_w_state*Rad_Spec!AN15*st_IRA_w*(1/s_PEFm_pp_state)*st_SLF*st_ET_w*st_EF_w))*Rad_Spec!BF15,".")</f>
        <v>0.15284628740012984</v>
      </c>
      <c r="E15" s="50">
        <f>IFERROR((st_DL/(k_decay_w_state*Rad_Spec!AN15*st_IRA_w*(1/s_PEF)*st_SLF*st_ET_w*st_EF_w))*Rad_Spec!BF15,".")</f>
        <v>14.12430541436526</v>
      </c>
      <c r="F15" s="50">
        <f>IFERROR((st_DL/(k_decay_w_state*Rad_Spec!AY15*st_GSF_s*st_Fam*st_Foffset*acf!H15*st_ET_w*(1/24)*st_EF_w*(1/365)))*Rad_Spec!BF15,".")</f>
        <v>6217.1663779123201</v>
      </c>
      <c r="G15" s="50">
        <f t="shared" si="0"/>
        <v>10.139919969567273</v>
      </c>
      <c r="H15" s="50">
        <f t="shared" si="1"/>
        <v>0.15219910498170877</v>
      </c>
    </row>
    <row r="16" spans="1:8">
      <c r="A16" s="48" t="s">
        <v>21</v>
      </c>
      <c r="B16" s="48"/>
      <c r="C16" s="50">
        <f>IFERROR((st_DL/(k_decay_w_state*Rad_Spec!V16*st_IFD_w*st_EF_w))*Rad_Spec!BF16,".")</f>
        <v>7351696.7125242911</v>
      </c>
      <c r="D16" s="50">
        <f>IFERROR((st_DL/(k_decay_w_state*Rad_Spec!AN16*st_IRA_w*(1/s_PEFm_pp_state)*st_SLF*st_ET_w*st_EF_w))*Rad_Spec!BF16,".")</f>
        <v>1275142.0489929223</v>
      </c>
      <c r="E16" s="50">
        <f>IFERROR((st_DL/(k_decay_w_state*Rad_Spec!AN16*st_IRA_w*(1/s_PEF)*st_SLF*st_ET_w*st_EF_w))*Rad_Spec!BF16,".")</f>
        <v>117834041.33020665</v>
      </c>
      <c r="F16" s="50">
        <f>IFERROR((st_DL/(k_decay_w_state*Rad_Spec!AY16*st_GSF_s*st_Fam*st_Foffset*acf!H16*st_ET_w*(1/24)*st_EF_w*(1/365)))*Rad_Spec!BF16,".")</f>
        <v>94327.087673359812</v>
      </c>
      <c r="G16" s="50">
        <f t="shared" si="0"/>
        <v>93058.590813267801</v>
      </c>
      <c r="H16" s="50">
        <f t="shared" si="1"/>
        <v>86793.064046484011</v>
      </c>
    </row>
    <row r="17" spans="1:8">
      <c r="A17" s="51" t="s">
        <v>22</v>
      </c>
      <c r="B17" s="53" t="s">
        <v>7</v>
      </c>
      <c r="C17" s="50">
        <f>IFERROR((st_DL/(k_decay_w_state*Rad_Spec!V17*st_IFD_w*st_EF_w))*Rad_Spec!BF17,".")</f>
        <v>1587.524128830252</v>
      </c>
      <c r="D17" s="50">
        <f>IFERROR((st_DL/(k_decay_w_state*Rad_Spec!AN17*st_IRA_w*(1/s_PEFm_pp_state)*st_SLF*st_ET_w*st_EF_w))*Rad_Spec!BF17,".")</f>
        <v>1.9333541663523441</v>
      </c>
      <c r="E17" s="50">
        <f>IFERROR((st_DL/(k_decay_w_state*Rad_Spec!AN17*st_IRA_w*(1/s_PEF)*st_SLF*st_ET_w*st_EF_w))*Rad_Spec!BF17,".")</f>
        <v>178.65847567634702</v>
      </c>
      <c r="F17" s="50">
        <f>IFERROR((st_DL/(k_decay_w_state*Rad_Spec!AY17*st_GSF_s*st_Fam*st_Foffset*acf!H17*st_ET_w*(1/24)*st_EF_w*(1/365)))*Rad_Spec!BF17,".")</f>
        <v>30407.788765059417</v>
      </c>
      <c r="G17" s="50">
        <f t="shared" si="0"/>
        <v>159.7426346916796</v>
      </c>
      <c r="H17" s="50">
        <f t="shared" si="1"/>
        <v>1.93087989193036</v>
      </c>
    </row>
    <row r="18" spans="1:8">
      <c r="A18" s="51" t="s">
        <v>23</v>
      </c>
      <c r="B18" s="48" t="s">
        <v>7</v>
      </c>
      <c r="C18" s="50">
        <f>IFERROR((st_DL/(k_decay_w_state*Rad_Spec!V18*st_IFD_w*st_EF_w))*Rad_Spec!BF18,".")</f>
        <v>1663094.9498099082</v>
      </c>
      <c r="D18" s="50">
        <f>IFERROR((st_DL/(k_decay_w_state*Rad_Spec!AN18*st_IRA_w*(1/s_PEFm_pp_state)*st_SLF*st_ET_w*st_EF_w))*Rad_Spec!BF18,".")</f>
        <v>1259.0023069110948</v>
      </c>
      <c r="E18" s="50">
        <f>IFERROR((st_DL/(k_decay_w_state*Rad_Spec!AN18*st_IRA_w*(1/s_PEF)*st_SLF*st_ET_w*st_EF_w))*Rad_Spec!BF18,".")</f>
        <v>116342.59099568827</v>
      </c>
      <c r="F18" s="50">
        <f>IFERROR((st_DL/(k_decay_w_state*Rad_Spec!AY18*st_GSF_s*st_Fam*st_Foffset*acf!H18*st_ET_w*(1/24)*st_EF_w*(1/365)))*Rad_Spec!BF18,".")</f>
        <v>1057283.6255994879</v>
      </c>
      <c r="G18" s="50">
        <f t="shared" si="0"/>
        <v>98595.865558949983</v>
      </c>
      <c r="H18" s="50">
        <f t="shared" si="1"/>
        <v>1256.5547728473653</v>
      </c>
    </row>
    <row r="19" spans="1:8">
      <c r="A19" s="51" t="s">
        <v>24</v>
      </c>
      <c r="B19" s="53" t="s">
        <v>7</v>
      </c>
      <c r="C19" s="50">
        <f>IFERROR((st_DL/(k_decay_w_state*Rad_Spec!V19*st_IFD_w*st_EF_w))*Rad_Spec!BF19,".")</f>
        <v>6735668.8598542092</v>
      </c>
      <c r="D19" s="50">
        <f>IFERROR((st_DL/(k_decay_w_state*Rad_Spec!AN19*st_IRA_w*(1/s_PEFm_pp_state)*st_SLF*st_ET_w*st_EF_w))*Rad_Spec!BF19,".")</f>
        <v>10351.231784403277</v>
      </c>
      <c r="E19" s="50">
        <f>IFERROR((st_DL/(k_decay_w_state*Rad_Spec!AN19*st_IRA_w*(1/s_PEF)*st_SLF*st_ET_w*st_EF_w))*Rad_Spec!BF19,".")</f>
        <v>956542.42981418164</v>
      </c>
      <c r="F19" s="50">
        <f>IFERROR((st_DL/(k_decay_w_state*Rad_Spec!AY19*st_GSF_s*st_Fam*st_Foffset*acf!H19*st_ET_w*(1/24)*st_EF_w*(1/365)))*Rad_Spec!BF19,".")</f>
        <v>286547.09901517478</v>
      </c>
      <c r="G19" s="50">
        <f t="shared" si="0"/>
        <v>213505.36856861264</v>
      </c>
      <c r="H19" s="50">
        <f t="shared" si="1"/>
        <v>9975.5448460407861</v>
      </c>
    </row>
    <row r="20" spans="1:8">
      <c r="A20" s="48" t="s">
        <v>25</v>
      </c>
      <c r="B20" s="48"/>
      <c r="C20" s="50">
        <f>IFERROR((st_DL/(k_decay_w_state*Rad_Spec!V20*st_IFD_w*st_EF_w))*Rad_Spec!BF20,".")</f>
        <v>3644.8849334508568</v>
      </c>
      <c r="D20" s="50">
        <f>IFERROR((st_DL/(k_decay_w_state*Rad_Spec!AN20*st_IRA_w*(1/s_PEFm_pp_state)*st_SLF*st_ET_w*st_EF_w))*Rad_Spec!BF20,".")</f>
        <v>115.50036303749431</v>
      </c>
      <c r="E20" s="50">
        <f>IFERROR((st_DL/(k_decay_w_state*Rad_Spec!AN20*st_IRA_w*(1/s_PEF)*st_SLF*st_ET_w*st_EF_w))*Rad_Spec!BF20,".")</f>
        <v>10673.222299086397</v>
      </c>
      <c r="F20" s="50">
        <f>IFERROR((st_DL/(k_decay_w_state*Rad_Spec!AY20*st_GSF_s*st_Fam*st_Foffset*acf!H20*st_ET_w*(1/24)*st_EF_w*(1/365)))*Rad_Spec!BF20,".")</f>
        <v>5042.4093976227323</v>
      </c>
      <c r="G20" s="50">
        <f t="shared" si="0"/>
        <v>1765.6383703367057</v>
      </c>
      <c r="H20" s="50">
        <f t="shared" si="1"/>
        <v>109.52115095169135</v>
      </c>
    </row>
    <row r="21" spans="1:8">
      <c r="A21" s="48" t="s">
        <v>26</v>
      </c>
      <c r="B21" s="48"/>
      <c r="C21" s="50">
        <f>IFERROR((st_DL/(k_decay_w_state*Rad_Spec!V21*st_IFD_w*st_EF_w))*Rad_Spec!BF21,".")</f>
        <v>44855.18598199806</v>
      </c>
      <c r="D21" s="50">
        <f>IFERROR((st_DL/(k_decay_w_state*Rad_Spec!AN21*st_IRA_w*(1/s_PEFm_pp_state)*st_SLF*st_ET_w*st_EF_w))*Rad_Spec!BF21,".")</f>
        <v>5564.6824047967821</v>
      </c>
      <c r="E21" s="50">
        <f>IFERROR((st_DL/(k_decay_w_state*Rad_Spec!AN21*st_IRA_w*(1/s_PEF)*st_SLF*st_ET_w*st_EF_w))*Rad_Spec!BF21,".")</f>
        <v>514224.29132045433</v>
      </c>
      <c r="F21" s="50">
        <f>IFERROR((st_DL/(k_decay_w_state*Rad_Spec!AY21*st_GSF_s*st_Fam*st_Foffset*acf!H21*st_ET_w*(1/24)*st_EF_w*(1/365)))*Rad_Spec!BF21,".")</f>
        <v>7497.1361429637436</v>
      </c>
      <c r="G21" s="50">
        <f t="shared" si="0"/>
        <v>6344.2554656155944</v>
      </c>
      <c r="H21" s="50">
        <f t="shared" si="1"/>
        <v>2981.6656744233978</v>
      </c>
    </row>
    <row r="22" spans="1:8">
      <c r="A22" s="48" t="s">
        <v>27</v>
      </c>
      <c r="B22" s="48"/>
      <c r="C22" s="50">
        <f>IFERROR((st_DL/(k_decay_w_state*Rad_Spec!V22*st_IFD_w*st_EF_w))*Rad_Spec!BF22,".")</f>
        <v>70.9436459316438</v>
      </c>
      <c r="D22" s="50">
        <f>IFERROR((st_DL/(k_decay_w_state*Rad_Spec!AN22*st_IRA_w*(1/s_PEFm_pp_state)*st_SLF*st_ET_w*st_EF_w))*Rad_Spec!BF22,".")</f>
        <v>0.90967689565886656</v>
      </c>
      <c r="E22" s="50">
        <f>IFERROR((st_DL/(k_decay_w_state*Rad_Spec!AN22*st_IRA_w*(1/s_PEF)*st_SLF*st_ET_w*st_EF_w))*Rad_Spec!BF22,".")</f>
        <v>84.061932554775268</v>
      </c>
      <c r="F22" s="50">
        <f>IFERROR((st_DL/(k_decay_w_state*Rad_Spec!AY22*st_GSF_s*st_Fam*st_Foffset*acf!H22*st_ET_w*(1/24)*st_EF_w*(1/365)))*Rad_Spec!BF22,".")</f>
        <v>1670964.6534288262</v>
      </c>
      <c r="G22" s="50">
        <f t="shared" si="0"/>
        <v>38.472955154562662</v>
      </c>
      <c r="H22" s="50">
        <f t="shared" si="1"/>
        <v>0.89815972831642654</v>
      </c>
    </row>
    <row r="23" spans="1:8">
      <c r="A23" s="48" t="s">
        <v>28</v>
      </c>
      <c r="B23" s="48"/>
      <c r="C23" s="50">
        <f>IFERROR((st_DL/(k_decay_w_state*Rad_Spec!V23*st_IFD_w*st_EF_w))*Rad_Spec!BF23,".")</f>
        <v>114.5955576009261</v>
      </c>
      <c r="D23" s="50">
        <f>IFERROR((st_DL/(k_decay_w_state*Rad_Spec!AN23*st_IRA_w*(1/s_PEFm_pp_state)*st_SLF*st_ET_w*st_EF_w))*Rad_Spec!BF23,".")</f>
        <v>2.7638455215618745</v>
      </c>
      <c r="E23" s="50">
        <f>IFERROR((st_DL/(k_decay_w_state*Rad_Spec!AN23*st_IRA_w*(1/s_PEF)*st_SLF*st_ET_w*st_EF_w))*Rad_Spec!BF23,".")</f>
        <v>255.40298641648522</v>
      </c>
      <c r="F23" s="50">
        <f>IFERROR((st_DL/(k_decay_w_state*Rad_Spec!AY23*st_GSF_s*st_Fam*st_Foffset*acf!H23*st_ET_w*(1/24)*st_EF_w*(1/365)))*Rad_Spec!BF23,".")</f>
        <v>1003811.8620358078</v>
      </c>
      <c r="G23" s="50">
        <f t="shared" si="0"/>
        <v>79.096909686318838</v>
      </c>
      <c r="H23" s="50">
        <f t="shared" si="1"/>
        <v>2.6987489602498989</v>
      </c>
    </row>
    <row r="24" spans="1:8">
      <c r="A24" s="48" t="s">
        <v>29</v>
      </c>
      <c r="B24" s="48"/>
      <c r="C24" s="50">
        <f>IFERROR((st_DL/(k_decay_w_state*Rad_Spec!V24*st_IFD_w*st_EF_w))*Rad_Spec!BF24,".")</f>
        <v>6394674.9962060293</v>
      </c>
      <c r="D24" s="50">
        <f>IFERROR((st_DL/(k_decay_w_state*Rad_Spec!AN24*st_IRA_w*(1/s_PEFm_pp_state)*st_SLF*st_ET_w*st_EF_w))*Rad_Spec!BF24,".")</f>
        <v>1283705.6565291551</v>
      </c>
      <c r="E24" s="50">
        <f>IFERROR((st_DL/(k_decay_w_state*Rad_Spec!AN24*st_IRA_w*(1/s_PEF)*st_SLF*st_ET_w*st_EF_w))*Rad_Spec!BF24,".")</f>
        <v>118625391.97632255</v>
      </c>
      <c r="F24" s="50">
        <f>IFERROR((st_DL/(k_decay_w_state*Rad_Spec!AY24*st_GSF_s*st_Fam*st_Foffset*acf!H24*st_ET_w*(1/24)*st_EF_w*(1/365)))*Rad_Spec!BF24,".")</f>
        <v>120601.43811884504</v>
      </c>
      <c r="G24" s="50">
        <f t="shared" si="0"/>
        <v>118251.04204447757</v>
      </c>
      <c r="H24" s="50">
        <f t="shared" si="1"/>
        <v>108375.825975628</v>
      </c>
    </row>
    <row r="25" spans="1:8">
      <c r="A25" s="48" t="s">
        <v>30</v>
      </c>
      <c r="B25" s="48"/>
      <c r="C25" s="50">
        <f>IFERROR((st_DL/(k_decay_w_state*Rad_Spec!V25*st_IFD_w*st_EF_w))*Rad_Spec!BF25,".")</f>
        <v>9194472.4332533479</v>
      </c>
      <c r="D25" s="50">
        <f>IFERROR((st_DL/(k_decay_w_state*Rad_Spec!AN25*st_IRA_w*(1/s_PEFm_pp_state)*st_SLF*st_ET_w*st_EF_w))*Rad_Spec!BF25,".")</f>
        <v>2083824.3750025309</v>
      </c>
      <c r="E25" s="50">
        <f>IFERROR((st_DL/(k_decay_w_state*Rad_Spec!AN25*st_IRA_w*(1/s_PEF)*st_SLF*st_ET_w*st_EF_w))*Rad_Spec!BF25,".")</f>
        <v>192563211.0735164</v>
      </c>
      <c r="F25" s="50">
        <f>IFERROR((st_DL/(k_decay_w_state*Rad_Spec!AY25*st_GSF_s*st_Fam*st_Foffset*acf!H25*st_ET_w*(1/24)*st_EF_w*(1/365)))*Rad_Spec!BF25,".")</f>
        <v>723701.99294229597</v>
      </c>
      <c r="G25" s="50">
        <f t="shared" si="0"/>
        <v>668566.14031665854</v>
      </c>
      <c r="H25" s="50">
        <f t="shared" si="1"/>
        <v>507502.89297671564</v>
      </c>
    </row>
    <row r="26" spans="1:8">
      <c r="A26" s="48" t="s">
        <v>31</v>
      </c>
      <c r="B26" s="48"/>
      <c r="C26" s="50">
        <f>IFERROR((st_DL/(k_decay_w_state*Rad_Spec!V26*st_IFD_w*st_EF_w))*Rad_Spec!BF26,".")</f>
        <v>0.26283995567719926</v>
      </c>
      <c r="D26" s="50">
        <f>IFERROR((st_DL/(k_decay_w_state*Rad_Spec!AN26*st_IRA_w*(1/s_PEFm_pp_state)*st_SLF*st_ET_w*st_EF_w))*Rad_Spec!BF26,".")</f>
        <v>3.6818433505649359E-4</v>
      </c>
      <c r="E26" s="50">
        <f>IFERROR((st_DL/(k_decay_w_state*Rad_Spec!AN26*st_IRA_w*(1/s_PEF)*st_SLF*st_ET_w*st_EF_w))*Rad_Spec!BF26,".")</f>
        <v>3.4023384444459112E-2</v>
      </c>
      <c r="F26" s="50">
        <f>IFERROR((st_DL/(k_decay_w_state*Rad_Spec!AY26*st_GSF_s*st_Fam*st_Foffset*acf!H26*st_ET_w*(1/24)*st_EF_w*(1/365)))*Rad_Spec!BF26,".")</f>
        <v>2131.1001861315435</v>
      </c>
      <c r="G26" s="50">
        <f t="shared" si="0"/>
        <v>3.0123552637645736E-2</v>
      </c>
      <c r="H26" s="50">
        <f t="shared" si="1"/>
        <v>3.6766924308218816E-4</v>
      </c>
    </row>
    <row r="27" spans="1:8">
      <c r="A27" s="48" t="s">
        <v>32</v>
      </c>
      <c r="B27" s="48"/>
      <c r="C27" s="50">
        <f>IFERROR((st_DL/(k_decay_w_state*Rad_Spec!V27*st_IFD_w*st_EF_w))*Rad_Spec!BF27,".")</f>
        <v>4510955.1547004441</v>
      </c>
      <c r="D27" s="50">
        <f>IFERROR((st_DL/(k_decay_w_state*Rad_Spec!AN27*st_IRA_w*(1/s_PEFm_pp_state)*st_SLF*st_ET_w*st_EF_w))*Rad_Spec!BF27,".")</f>
        <v>1157742.0389822312</v>
      </c>
      <c r="E27" s="50">
        <f>IFERROR((st_DL/(k_decay_w_state*Rad_Spec!AN27*st_IRA_w*(1/s_PEF)*st_SLF*st_ET_w*st_EF_w))*Rad_Spec!BF27,".")</f>
        <v>106985275.38864586</v>
      </c>
      <c r="F27" s="50">
        <f>IFERROR((st_DL/(k_decay_w_state*Rad_Spec!AY27*st_GSF_s*st_Fam*st_Foffset*acf!H27*st_ET_w*(1/24)*st_EF_w*(1/365)))*Rad_Spec!BF27,".")</f>
        <v>134272.11339190835</v>
      </c>
      <c r="G27" s="50">
        <f t="shared" si="0"/>
        <v>130232.20168309634</v>
      </c>
      <c r="H27" s="50">
        <f t="shared" si="1"/>
        <v>117192.13775259392</v>
      </c>
    </row>
    <row r="28" spans="1:8">
      <c r="A28" s="48" t="s">
        <v>33</v>
      </c>
      <c r="B28" s="48"/>
      <c r="C28" s="50">
        <f>IFERROR((st_DL/(k_decay_w_state*Rad_Spec!V28*st_IFD_w*st_EF_w))*Rad_Spec!BF28,".")</f>
        <v>7.7768817752989832E-3</v>
      </c>
      <c r="D28" s="50">
        <f>IFERROR((st_DL/(k_decay_w_state*Rad_Spec!AN28*st_IRA_w*(1/s_PEFm_pp_state)*st_SLF*st_ET_w*st_EF_w))*Rad_Spec!BF28,".")</f>
        <v>2.2288471624326034E-6</v>
      </c>
      <c r="E28" s="50">
        <f>IFERROR((st_DL/(k_decay_w_state*Rad_Spec!AN28*st_IRA_w*(1/s_PEF)*st_SLF*st_ET_w*st_EF_w))*Rad_Spec!BF28,".")</f>
        <v>2.0596455811665808E-4</v>
      </c>
      <c r="F28" s="50">
        <f>IFERROR((st_DL/(k_decay_w_state*Rad_Spec!AY28*st_GSF_s*st_Fam*st_Foffset*acf!H28*st_ET_w*(1/24)*st_EF_w*(1/365)))*Rad_Spec!BF28,".")</f>
        <v>1.7601454541850923</v>
      </c>
      <c r="G28" s="50">
        <f t="shared" si="0"/>
        <v>2.0062761789092391E-4</v>
      </c>
      <c r="H28" s="50">
        <f t="shared" si="1"/>
        <v>2.2282057391723554E-6</v>
      </c>
    </row>
    <row r="29" spans="1:8">
      <c r="A29" s="48" t="s">
        <v>34</v>
      </c>
      <c r="B29" s="48"/>
      <c r="C29" s="50">
        <f>IFERROR((st_DL/(k_decay_w_state*Rad_Spec!V29*st_IFD_w*st_EF_w))*Rad_Spec!BF29,".")</f>
        <v>12.860919925548812</v>
      </c>
      <c r="D29" s="50">
        <f>IFERROR((st_DL/(k_decay_w_state*Rad_Spec!AN29*st_IRA_w*(1/s_PEFm_pp_state)*st_SLF*st_ET_w*st_EF_w))*Rad_Spec!BF29,".")</f>
        <v>0.18090761341176886</v>
      </c>
      <c r="E29" s="50">
        <f>IFERROR((st_DL/(k_decay_w_state*Rad_Spec!AN29*st_IRA_w*(1/s_PEF)*st_SLF*st_ET_w*st_EF_w))*Rad_Spec!BF29,".")</f>
        <v>16.717412160117494</v>
      </c>
      <c r="F29" s="50">
        <f>IFERROR((st_DL/(k_decay_w_state*Rad_Spec!AY29*st_GSF_s*st_Fam*st_Foffset*acf!H29*st_ET_w*(1/24)*st_EF_w*(1/365)))*Rad_Spec!BF29,".")</f>
        <v>10.33339606398871</v>
      </c>
      <c r="G29" s="50">
        <f t="shared" si="0"/>
        <v>4.2671871519333244</v>
      </c>
      <c r="H29" s="50">
        <f t="shared" si="1"/>
        <v>0.17537054418062212</v>
      </c>
    </row>
    <row r="30" spans="1:8">
      <c r="A30" s="48" t="s">
        <v>35</v>
      </c>
      <c r="B30" s="48"/>
      <c r="C30" s="50">
        <f>IFERROR((st_DL/(k_decay_w_state*Rad_Spec!V30*st_IFD_w*st_EF_w))*Rad_Spec!BF30,".")</f>
        <v>58909.53493357027</v>
      </c>
      <c r="D30" s="50">
        <f>IFERROR((st_DL/(k_decay_w_state*Rad_Spec!AN30*st_IRA_w*(1/s_PEFm_pp_state)*st_SLF*st_ET_w*st_EF_w))*Rad_Spec!BF30,".")</f>
        <v>6482.1367765865089</v>
      </c>
      <c r="E30" s="50">
        <f>IFERROR((st_DL/(k_decay_w_state*Rad_Spec!AN30*st_IRA_w*(1/s_PEF)*st_SLF*st_ET_w*st_EF_w))*Rad_Spec!BF30,".")</f>
        <v>599004.9292497189</v>
      </c>
      <c r="F30" s="50">
        <f>IFERROR((st_DL/(k_decay_w_state*Rad_Spec!AY30*st_GSF_s*st_Fam*st_Foffset*acf!H30*st_ET_w*(1/24)*st_EF_w*(1/365)))*Rad_Spec!BF30,".")</f>
        <v>14830.353009604934</v>
      </c>
      <c r="G30" s="50">
        <f t="shared" si="0"/>
        <v>11617.924435786568</v>
      </c>
      <c r="H30" s="50">
        <f t="shared" si="1"/>
        <v>4189.805283022999</v>
      </c>
    </row>
    <row r="31" spans="1:8">
      <c r="A31" s="52" t="s">
        <v>36</v>
      </c>
      <c r="B31" s="48" t="s">
        <v>11</v>
      </c>
      <c r="C31" s="50">
        <f>IFERROR((st_DL/(k_decay_w_state*Rad_Spec!V31*st_IFD_w*st_EF_w))*Rad_Spec!BF31,".")</f>
        <v>3.0655125240807357</v>
      </c>
      <c r="D31" s="50">
        <f>IFERROR((st_DL/(k_decay_w_state*Rad_Spec!AN31*st_IRA_w*(1/s_PEFm_pp_state)*st_SLF*st_ET_w*st_EF_w))*Rad_Spec!BF31,".")</f>
        <v>0.13569960767706762</v>
      </c>
      <c r="E31" s="50">
        <f>IFERROR((st_DL/(k_decay_w_state*Rad_Spec!AN31*st_IRA_w*(1/s_PEF)*st_SLF*st_ET_w*st_EF_w))*Rad_Spec!BF31,".")</f>
        <v>12.53980542178887</v>
      </c>
      <c r="F31" s="50">
        <f>IFERROR((st_DL/(k_decay_w_state*Rad_Spec!AY31*st_GSF_s*st_Fam*st_Foffset*acf!H31*st_ET_w*(1/24)*st_EF_w*(1/365)))*Rad_Spec!BF31,".")</f>
        <v>6871.9004520975341</v>
      </c>
      <c r="G31" s="50">
        <f t="shared" si="0"/>
        <v>2.4624397905467057</v>
      </c>
      <c r="H31" s="50">
        <f t="shared" si="1"/>
        <v>0.12994483450213079</v>
      </c>
    </row>
    <row r="32" spans="1:8">
      <c r="A32" s="48" t="s">
        <v>37</v>
      </c>
      <c r="B32" s="48"/>
      <c r="C32" s="50">
        <f>IFERROR((st_DL/(k_decay_w_state*Rad_Spec!V32*st_IFD_w*st_EF_w))*Rad_Spec!BF32,".")</f>
        <v>8809973.2720920984</v>
      </c>
      <c r="D32" s="50">
        <f>IFERROR((st_DL/(k_decay_w_state*Rad_Spec!AN32*st_IRA_w*(1/s_PEFm_pp_state)*st_SLF*st_ET_w*st_EF_w))*Rad_Spec!BF32,".")</f>
        <v>2037340.7609022039</v>
      </c>
      <c r="E32" s="50">
        <f>IFERROR((st_DL/(k_decay_w_state*Rad_Spec!AN32*st_IRA_w*(1/s_PEF)*st_SLF*st_ET_w*st_EF_w))*Rad_Spec!BF32,".")</f>
        <v>188267727.20220867</v>
      </c>
      <c r="F32" s="50">
        <f>IFERROR((st_DL/(k_decay_w_state*Rad_Spec!AY32*st_GSF_s*st_Fam*st_Foffset*acf!H32*st_ET_w*(1/24)*st_EF_w*(1/365)))*Rad_Spec!BF32,".")</f>
        <v>94304.578922721426</v>
      </c>
      <c r="G32" s="50">
        <f t="shared" si="0"/>
        <v>93259.58616680374</v>
      </c>
      <c r="H32" s="50">
        <f t="shared" si="1"/>
        <v>89219.73466169009</v>
      </c>
    </row>
    <row r="33" spans="1:8">
      <c r="A33" s="48" t="s">
        <v>38</v>
      </c>
      <c r="B33" s="48"/>
      <c r="C33" s="50">
        <f>IFERROR((st_DL/(k_decay_w_state*Rad_Spec!V33*st_IFD_w*st_EF_w))*Rad_Spec!BF33,".")</f>
        <v>42572834.854785621</v>
      </c>
      <c r="D33" s="50">
        <f>IFERROR((st_DL/(k_decay_w_state*Rad_Spec!AN33*st_IRA_w*(1/s_PEFm_pp_state)*st_SLF*st_ET_w*st_EF_w))*Rad_Spec!BF33,".")</f>
        <v>753866.58352463029</v>
      </c>
      <c r="E33" s="50">
        <f>IFERROR((st_DL/(k_decay_w_state*Rad_Spec!AN33*st_IRA_w*(1/s_PEF)*st_SLF*st_ET_w*st_EF_w))*Rad_Spec!BF33,".")</f>
        <v>69663725.881096721</v>
      </c>
      <c r="F33" s="50">
        <f>IFERROR((st_DL/(k_decay_w_state*Rad_Spec!AY33*st_GSF_s*st_Fam*st_Foffset*acf!H33*st_ET_w*(1/24)*st_EF_w*(1/365)))*Rad_Spec!BF33,".")</f>
        <v>348542.92352222907</v>
      </c>
      <c r="G33" s="50">
        <f t="shared" si="0"/>
        <v>344005.42349299107</v>
      </c>
      <c r="H33" s="50">
        <f t="shared" si="1"/>
        <v>237019.00791029958</v>
      </c>
    </row>
    <row r="34" spans="1:8">
      <c r="A34" s="48" t="s">
        <v>39</v>
      </c>
      <c r="B34" s="48"/>
      <c r="C34" s="50" t="str">
        <f>IFERROR((st_DL/(k_decay_w_state*Rad_Spec!V34*st_IFD_w*st_EF_w))*Rad_Spec!BF34,".")</f>
        <v>.</v>
      </c>
      <c r="D34" s="50" t="str">
        <f>IFERROR((st_DL/(k_decay_w_state*Rad_Spec!AN34*st_IRA_w*(1/s_PEFm_pp_state)*st_SLF*st_ET_w*st_EF_w))*Rad_Spec!BF34,".")</f>
        <v>.</v>
      </c>
      <c r="E34" s="50" t="str">
        <f>IFERROR((st_DL/(k_decay_w_state*Rad_Spec!AN34*st_IRA_w*(1/s_PEF)*st_SLF*st_ET_w*st_EF_w))*Rad_Spec!BF34,".")</f>
        <v>.</v>
      </c>
      <c r="F34" s="50">
        <f>IFERROR((st_DL/(k_decay_w_state*Rad_Spec!AY34*st_GSF_s*st_Fam*st_Foffset*acf!H34*st_ET_w*(1/24)*st_EF_w*(1/365)))*Rad_Spec!BF34,".")</f>
        <v>28621213.889925648</v>
      </c>
      <c r="G34" s="50">
        <f t="shared" si="0"/>
        <v>28621213.889925644</v>
      </c>
      <c r="H34" s="50">
        <f t="shared" si="1"/>
        <v>28621213.889925644</v>
      </c>
    </row>
    <row r="35" spans="1:8">
      <c r="A35" s="48" t="s">
        <v>40</v>
      </c>
      <c r="B35" s="48"/>
      <c r="C35" s="50">
        <f>IFERROR((st_DL/(k_decay_w_state*Rad_Spec!V35*st_IFD_w*st_EF_w))*Rad_Spec!BF35,".")</f>
        <v>62433.288230874183</v>
      </c>
      <c r="D35" s="50">
        <f>IFERROR((st_DL/(k_decay_w_state*Rad_Spec!AN35*st_IRA_w*(1/s_PEFm_pp_state)*st_SLF*st_ET_w*st_EF_w))*Rad_Spec!BF35,".")</f>
        <v>2668.1672802858884</v>
      </c>
      <c r="E35" s="50">
        <f>IFERROR((st_DL/(k_decay_w_state*Rad_Spec!AN35*st_IRA_w*(1/s_PEF)*st_SLF*st_ET_w*st_EF_w))*Rad_Spec!BF35,".")</f>
        <v>246561.49785776337</v>
      </c>
      <c r="F35" s="50">
        <f>IFERROR((st_DL/(k_decay_w_state*Rad_Spec!AY35*st_GSF_s*st_Fam*st_Foffset*acf!H35*st_ET_w*(1/24)*st_EF_w*(1/365)))*Rad_Spec!BF35,".")</f>
        <v>13137.211323698381</v>
      </c>
      <c r="G35" s="50">
        <f t="shared" si="0"/>
        <v>10395.817073142898</v>
      </c>
      <c r="H35" s="50">
        <f t="shared" si="1"/>
        <v>2141.6676904244105</v>
      </c>
    </row>
    <row r="36" spans="1:8">
      <c r="A36" s="48" t="s">
        <v>41</v>
      </c>
      <c r="B36" s="48"/>
      <c r="C36" s="50" t="str">
        <f>IFERROR((st_DL/(k_decay_w_state*Rad_Spec!V36*st_IFD_w*st_EF_w))*Rad_Spec!BF36,".")</f>
        <v>.</v>
      </c>
      <c r="D36" s="50" t="str">
        <f>IFERROR((st_DL/(k_decay_w_state*Rad_Spec!AN36*st_IRA_w*(1/s_PEFm_pp_state)*st_SLF*st_ET_w*st_EF_w))*Rad_Spec!BF36,".")</f>
        <v>.</v>
      </c>
      <c r="E36" s="50" t="str">
        <f>IFERROR((st_DL/(k_decay_w_state*Rad_Spec!AN36*st_IRA_w*(1/s_PEF)*st_SLF*st_ET_w*st_EF_w))*Rad_Spec!BF36,".")</f>
        <v>.</v>
      </c>
      <c r="F36" s="50">
        <f>IFERROR((st_DL/(k_decay_w_state*Rad_Spec!AY36*st_GSF_s*st_Fam*st_Foffset*acf!H36*st_ET_w*(1/24)*st_EF_w*(1/365)))*Rad_Spec!BF36,".")</f>
        <v>39313556.216929726</v>
      </c>
      <c r="G36" s="50">
        <f t="shared" si="0"/>
        <v>39313556.216929726</v>
      </c>
      <c r="H36" s="50">
        <f t="shared" si="1"/>
        <v>39313556.216929726</v>
      </c>
    </row>
    <row r="37" spans="1:8">
      <c r="A37" s="48" t="s">
        <v>42</v>
      </c>
      <c r="B37" s="48"/>
      <c r="C37" s="50">
        <f>IFERROR((st_DL/(k_decay_w_state*Rad_Spec!V37*st_IFD_w*st_EF_w))*Rad_Spec!BF37,".")</f>
        <v>2861147.6249204017</v>
      </c>
      <c r="D37" s="50">
        <f>IFERROR((st_DL/(k_decay_w_state*Rad_Spec!AN37*st_IRA_w*(1/s_PEFm_pp_state)*st_SLF*st_ET_w*st_EF_w))*Rad_Spec!BF37,".")</f>
        <v>279558.51674101839</v>
      </c>
      <c r="E37" s="50">
        <f>IFERROR((st_DL/(k_decay_w_state*Rad_Spec!AN37*st_IRA_w*(1/s_PEF)*st_SLF*st_ET_w*st_EF_w))*Rad_Spec!BF37,".")</f>
        <v>25833600.140383471</v>
      </c>
      <c r="F37" s="50">
        <f>IFERROR((st_DL/(k_decay_w_state*Rad_Spec!AY37*st_GSF_s*st_Fam*st_Foffset*acf!H37*st_ET_w*(1/24)*st_EF_w*(1/365)))*Rad_Spec!BF37,".")</f>
        <v>74780.703609403325</v>
      </c>
      <c r="G37" s="50">
        <f t="shared" si="0"/>
        <v>72670.969553147239</v>
      </c>
      <c r="H37" s="50">
        <f t="shared" si="1"/>
        <v>57806.768149993644</v>
      </c>
    </row>
    <row r="38" spans="1:8">
      <c r="A38" s="48" t="s">
        <v>43</v>
      </c>
      <c r="B38" s="48"/>
      <c r="C38" s="50">
        <f>IFERROR((st_DL/(k_decay_w_state*Rad_Spec!V38*st_IFD_w*st_EF_w))*Rad_Spec!BF38,".")</f>
        <v>140.94730978346715</v>
      </c>
      <c r="D38" s="50">
        <f>IFERROR((st_DL/(k_decay_w_state*Rad_Spec!AN38*st_IRA_w*(1/s_PEFm_pp_state)*st_SLF*st_ET_w*st_EF_w))*Rad_Spec!BF38,".")</f>
        <v>7.0124483971493365</v>
      </c>
      <c r="E38" s="50">
        <f>IFERROR((st_DL/(k_decay_w_state*Rad_Spec!AN38*st_IRA_w*(1/s_PEF)*st_SLF*st_ET_w*st_EF_w))*Rad_Spec!BF38,".")</f>
        <v>648.01026278463087</v>
      </c>
      <c r="F38" s="50">
        <f>IFERROR((st_DL/(k_decay_w_state*Rad_Spec!AY38*st_GSF_s*st_Fam*st_Foffset*acf!H38*st_ET_w*(1/24)*st_EF_w*(1/365)))*Rad_Spec!BF38,".")</f>
        <v>150261212349.30975</v>
      </c>
      <c r="G38" s="50">
        <f t="shared" si="0"/>
        <v>115.76706575475521</v>
      </c>
      <c r="H38" s="50">
        <f t="shared" si="1"/>
        <v>6.6800983502764941</v>
      </c>
    </row>
    <row r="39" spans="1:8">
      <c r="A39" s="48" t="s">
        <v>44</v>
      </c>
      <c r="B39" s="48"/>
      <c r="C39" s="50">
        <f>IFERROR((st_DL/(k_decay_w_state*Rad_Spec!V39*st_IFD_w*st_EF_w))*Rad_Spec!BF39,".")</f>
        <v>4888.9210491525027</v>
      </c>
      <c r="D39" s="50">
        <f>IFERROR((st_DL/(k_decay_w_state*Rad_Spec!AN39*st_IRA_w*(1/s_PEFm_pp_state)*st_SLF*st_ET_w*st_EF_w))*Rad_Spec!BF39,".")</f>
        <v>5.3043865504400411</v>
      </c>
      <c r="E39" s="50">
        <f>IFERROR((st_DL/(k_decay_w_state*Rad_Spec!AN39*st_IRA_w*(1/s_PEF)*st_SLF*st_ET_w*st_EF_w))*Rad_Spec!BF39,".")</f>
        <v>490.17072608466179</v>
      </c>
      <c r="F39" s="50">
        <f>IFERROR((st_DL/(k_decay_w_state*Rad_Spec!AY39*st_GSF_s*st_Fam*st_Foffset*acf!H39*st_ET_w*(1/24)*st_EF_w*(1/365)))*Rad_Spec!BF39,".")</f>
        <v>813149.29161434772</v>
      </c>
      <c r="G39" s="50">
        <f t="shared" si="0"/>
        <v>445.25988206050886</v>
      </c>
      <c r="H39" s="50">
        <f t="shared" si="1"/>
        <v>5.298603102456533</v>
      </c>
    </row>
    <row r="40" spans="1:8">
      <c r="A40" s="48" t="s">
        <v>45</v>
      </c>
      <c r="B40" s="48"/>
      <c r="C40" s="50" t="str">
        <f>IFERROR((st_DL/(k_decay_w_state*Rad_Spec!V40*st_IFD_w*st_EF_w))*Rad_Spec!BF40,".")</f>
        <v>.</v>
      </c>
      <c r="D40" s="50" t="str">
        <f>IFERROR((st_DL/(k_decay_w_state*Rad_Spec!AN40*st_IRA_w*(1/s_PEFm_pp_state)*st_SLF*st_ET_w*st_EF_w))*Rad_Spec!BF40,".")</f>
        <v>.</v>
      </c>
      <c r="E40" s="50" t="str">
        <f>IFERROR((st_DL/(k_decay_w_state*Rad_Spec!AN40*st_IRA_w*(1/s_PEF)*st_SLF*st_ET_w*st_EF_w))*Rad_Spec!BF40,".")</f>
        <v>.</v>
      </c>
      <c r="F40" s="50">
        <f>IFERROR((st_DL/(k_decay_w_state*Rad_Spec!AY40*st_GSF_s*st_Fam*st_Foffset*acf!H40*st_ET_w*(1/24)*st_EF_w*(1/365)))*Rad_Spec!BF40,".")</f>
        <v>1864002261.6878889</v>
      </c>
      <c r="G40" s="50">
        <f t="shared" si="0"/>
        <v>1864002261.6878889</v>
      </c>
      <c r="H40" s="50">
        <f t="shared" si="1"/>
        <v>1864002261.6878889</v>
      </c>
    </row>
    <row r="41" spans="1:8">
      <c r="A41" s="51" t="s">
        <v>46</v>
      </c>
      <c r="B41" s="48" t="s">
        <v>7</v>
      </c>
      <c r="C41" s="50" t="str">
        <f>IFERROR((st_DL/(k_decay_w_state*Rad_Spec!V41*st_IFD_w*st_EF_w))*Rad_Spec!BF41,".")</f>
        <v>.</v>
      </c>
      <c r="D41" s="50" t="str">
        <f>IFERROR((st_DL/(k_decay_w_state*Rad_Spec!AN41*st_IRA_w*(1/s_PEFm_pp_state)*st_SLF*st_ET_w*st_EF_w))*Rad_Spec!BF41,".")</f>
        <v>.</v>
      </c>
      <c r="E41" s="50" t="str">
        <f>IFERROR((st_DL/(k_decay_w_state*Rad_Spec!AN41*st_IRA_w*(1/s_PEF)*st_SLF*st_ET_w*st_EF_w))*Rad_Spec!BF41,".")</f>
        <v>.</v>
      </c>
      <c r="F41" s="50">
        <f>IFERROR((st_DL/(k_decay_w_state*Rad_Spec!AY41*st_GSF_s*st_Fam*st_Foffset*acf!H41*st_ET_w*(1/24)*st_EF_w*(1/365)))*Rad_Spec!BF41,".")</f>
        <v>57345941.837956257</v>
      </c>
      <c r="G41" s="50">
        <f t="shared" si="0"/>
        <v>57345941.837956257</v>
      </c>
      <c r="H41" s="50">
        <f t="shared" si="1"/>
        <v>57345941.837956257</v>
      </c>
    </row>
    <row r="42" spans="1:8">
      <c r="A42" s="48" t="s">
        <v>47</v>
      </c>
      <c r="B42" s="48"/>
      <c r="C42" s="50" t="str">
        <f>IFERROR((st_DL/(k_decay_w_state*Rad_Spec!V42*st_IFD_w*st_EF_w))*Rad_Spec!BF42,".")</f>
        <v>.</v>
      </c>
      <c r="D42" s="50" t="str">
        <f>IFERROR((st_DL/(k_decay_w_state*Rad_Spec!AN42*st_IRA_w*(1/s_PEFm_pp_state)*st_SLF*st_ET_w*st_EF_w))*Rad_Spec!BF42,".")</f>
        <v>.</v>
      </c>
      <c r="E42" s="50" t="str">
        <f>IFERROR((st_DL/(k_decay_w_state*Rad_Spec!AN42*st_IRA_w*(1/s_PEF)*st_SLF*st_ET_w*st_EF_w))*Rad_Spec!BF42,".")</f>
        <v>.</v>
      </c>
      <c r="F42" s="50">
        <f>IFERROR((st_DL/(k_decay_w_state*Rad_Spec!AY42*st_GSF_s*st_Fam*st_Foffset*acf!H42*st_ET_w*(1/24)*st_EF_w*(1/365)))*Rad_Spec!BF42,".")</f>
        <v>977105.45419915859</v>
      </c>
      <c r="G42" s="50">
        <f t="shared" si="0"/>
        <v>977105.45419915859</v>
      </c>
      <c r="H42" s="50">
        <f t="shared" si="1"/>
        <v>977105.45419915859</v>
      </c>
    </row>
    <row r="43" spans="1:8">
      <c r="A43" s="48" t="s">
        <v>48</v>
      </c>
      <c r="B43" s="48"/>
      <c r="C43" s="50" t="str">
        <f>IFERROR((st_DL/(k_decay_w_state*Rad_Spec!V43*st_IFD_w*st_EF_w))*Rad_Spec!BF43,".")</f>
        <v>.</v>
      </c>
      <c r="D43" s="50" t="str">
        <f>IFERROR((st_DL/(k_decay_w_state*Rad_Spec!AN43*st_IRA_w*(1/s_PEFm_pp_state)*st_SLF*st_ET_w*st_EF_w))*Rad_Spec!BF43,".")</f>
        <v>.</v>
      </c>
      <c r="E43" s="50" t="str">
        <f>IFERROR((st_DL/(k_decay_w_state*Rad_Spec!AN43*st_IRA_w*(1/s_PEF)*st_SLF*st_ET_w*st_EF_w))*Rad_Spec!BF43,".")</f>
        <v>.</v>
      </c>
      <c r="F43" s="50">
        <f>IFERROR((st_DL/(k_decay_w_state*Rad_Spec!AY43*st_GSF_s*st_Fam*st_Foffset*acf!H43*st_ET_w*(1/24)*st_EF_w*(1/365)))*Rad_Spec!BF43,".")</f>
        <v>6404117.4881557226</v>
      </c>
      <c r="G43" s="50">
        <f t="shared" si="0"/>
        <v>6404117.4881557217</v>
      </c>
      <c r="H43" s="50">
        <f t="shared" si="1"/>
        <v>6404117.4881557217</v>
      </c>
    </row>
    <row r="44" spans="1:8">
      <c r="A44" s="48" t="s">
        <v>49</v>
      </c>
      <c r="B44" s="48"/>
      <c r="C44" s="50">
        <f>IFERROR((st_DL/(k_decay_w_state*Rad_Spec!V44*st_IFD_w*st_EF_w))*Rad_Spec!BF44,".")</f>
        <v>425.74026411777567</v>
      </c>
      <c r="D44" s="50">
        <f>IFERROR((st_DL/(k_decay_w_state*Rad_Spec!AN44*st_IRA_w*(1/s_PEFm_pp_state)*st_SLF*st_ET_w*st_EF_w))*Rad_Spec!BF44,".")</f>
        <v>10.013177865950931</v>
      </c>
      <c r="E44" s="50">
        <f>IFERROR((st_DL/(k_decay_w_state*Rad_Spec!AN44*st_IRA_w*(1/s_PEF)*st_SLF*st_ET_w*st_EF_w))*Rad_Spec!BF44,".")</f>
        <v>925.30335379891562</v>
      </c>
      <c r="F44" s="50">
        <f>IFERROR((st_DL/(k_decay_w_state*Rad_Spec!AY44*st_GSF_s*st_Fam*st_Foffset*acf!H44*st_ET_w*(1/24)*st_EF_w*(1/365)))*Rad_Spec!BF44,".")</f>
        <v>761.80091077363136</v>
      </c>
      <c r="G44" s="50">
        <f t="shared" si="0"/>
        <v>210.87012130304407</v>
      </c>
      <c r="H44" s="50">
        <f t="shared" si="1"/>
        <v>9.6590431517337763</v>
      </c>
    </row>
    <row r="45" spans="1:8">
      <c r="A45" s="48" t="s">
        <v>50</v>
      </c>
      <c r="B45" s="48"/>
      <c r="C45" s="50">
        <f>IFERROR((st_DL/(k_decay_w_state*Rad_Spec!V45*st_IFD_w*st_EF_w))*Rad_Spec!BF45,".")</f>
        <v>67713.362537969573</v>
      </c>
      <c r="D45" s="50">
        <f>IFERROR((st_DL/(k_decay_w_state*Rad_Spec!AN45*st_IRA_w*(1/s_PEFm_pp_state)*st_SLF*st_ET_w*st_EF_w))*Rad_Spec!BF45,".")</f>
        <v>6678.5512573212973</v>
      </c>
      <c r="E45" s="50">
        <f>IFERROR((st_DL/(k_decay_w_state*Rad_Spec!AN45*st_IRA_w*(1/s_PEF)*st_SLF*st_ET_w*st_EF_w))*Rad_Spec!BF45,".")</f>
        <v>617155.3086988423</v>
      </c>
      <c r="F45" s="50">
        <f>IFERROR((st_DL/(k_decay_w_state*Rad_Spec!AY45*st_GSF_s*st_Fam*st_Foffset*acf!H45*st_ET_w*(1/24)*st_EF_w*(1/365)))*Rad_Spec!BF45,".")</f>
        <v>10812.890132772502</v>
      </c>
      <c r="G45" s="50">
        <f t="shared" si="0"/>
        <v>9185.2091466312086</v>
      </c>
      <c r="H45" s="50">
        <f t="shared" si="1"/>
        <v>3891.3016466408367</v>
      </c>
    </row>
    <row r="46" spans="1:8">
      <c r="A46" s="48" t="s">
        <v>51</v>
      </c>
      <c r="B46" s="48"/>
      <c r="C46" s="50">
        <f>IFERROR((st_DL/(k_decay_w_state*Rad_Spec!V46*st_IFD_w*st_EF_w))*Rad_Spec!BF46,".")</f>
        <v>1011.5945742123329</v>
      </c>
      <c r="D46" s="50">
        <f>IFERROR((st_DL/(k_decay_w_state*Rad_Spec!AN46*st_IRA_w*(1/s_PEFm_pp_state)*st_SLF*st_ET_w*st_EF_w))*Rad_Spec!BF46,".")</f>
        <v>19.906518663746724</v>
      </c>
      <c r="E46" s="50">
        <f>IFERROR((st_DL/(k_decay_w_state*Rad_Spec!AN46*st_IRA_w*(1/s_PEF)*st_SLF*st_ET_w*st_EF_w))*Rad_Spec!BF46,".")</f>
        <v>1839.5327366210008</v>
      </c>
      <c r="F46" s="50" t="str">
        <f>IFERROR((st_DL/(k_decay_w_state*Rad_Spec!AY46*st_GSF_s*st_Fam*st_Foffset*acf!H46*st_ET_w*(1/24)*st_EF_w*(1/365)))*Rad_Spec!BF46,".")</f>
        <v>.</v>
      </c>
      <c r="G46" s="50">
        <f t="shared" si="0"/>
        <v>652.67563759117866</v>
      </c>
      <c r="H46" s="50">
        <f t="shared" si="1"/>
        <v>19.522350883366386</v>
      </c>
    </row>
    <row r="47" spans="1:8">
      <c r="A47" s="48" t="s">
        <v>52</v>
      </c>
      <c r="B47" s="48"/>
      <c r="C47" s="50" t="str">
        <f>IFERROR((st_DL/(k_decay_w_state*Rad_Spec!V47*st_IFD_w*st_EF_w))*Rad_Spec!BF47,".")</f>
        <v>.</v>
      </c>
      <c r="D47" s="50" t="str">
        <f>IFERROR((st_DL/(k_decay_w_state*Rad_Spec!AN47*st_IRA_w*(1/s_PEFm_pp_state)*st_SLF*st_ET_w*st_EF_w))*Rad_Spec!BF47,".")</f>
        <v>.</v>
      </c>
      <c r="E47" s="50" t="str">
        <f>IFERROR((st_DL/(k_decay_w_state*Rad_Spec!AN47*st_IRA_w*(1/s_PEF)*st_SLF*st_ET_w*st_EF_w))*Rad_Spec!BF47,".")</f>
        <v>.</v>
      </c>
      <c r="F47" s="50">
        <f>IFERROR((st_DL/(k_decay_w_state*Rad_Spec!AY47*st_GSF_s*st_Fam*st_Foffset*acf!H47*st_ET_w*(1/24)*st_EF_w*(1/365)))*Rad_Spec!BF47,".")</f>
        <v>5885572.4772149688</v>
      </c>
      <c r="G47" s="50">
        <f t="shared" si="0"/>
        <v>5885572.4772149688</v>
      </c>
      <c r="H47" s="50">
        <f t="shared" si="1"/>
        <v>5885572.4772149688</v>
      </c>
    </row>
    <row r="48" spans="1:8">
      <c r="A48" s="48" t="s">
        <v>53</v>
      </c>
      <c r="B48" s="48"/>
      <c r="C48" s="50" t="str">
        <f>IFERROR((st_DL/(k_decay_w_state*Rad_Spec!V48*st_IFD_w*st_EF_w))*Rad_Spec!BF48,".")</f>
        <v>.</v>
      </c>
      <c r="D48" s="50" t="str">
        <f>IFERROR((st_DL/(k_decay_w_state*Rad_Spec!AN48*st_IRA_w*(1/s_PEFm_pp_state)*st_SLF*st_ET_w*st_EF_w))*Rad_Spec!BF48,".")</f>
        <v>.</v>
      </c>
      <c r="E48" s="50" t="str">
        <f>IFERROR((st_DL/(k_decay_w_state*Rad_Spec!AN48*st_IRA_w*(1/s_PEF)*st_SLF*st_ET_w*st_EF_w))*Rad_Spec!BF48,".")</f>
        <v>.</v>
      </c>
      <c r="F48" s="50">
        <f>IFERROR((st_DL/(k_decay_w_state*Rad_Spec!AY48*st_GSF_s*st_Fam*st_Foffset*acf!H48*st_ET_w*(1/24)*st_EF_w*(1/365)))*Rad_Spec!BF48,".")</f>
        <v>22296310.58546428</v>
      </c>
      <c r="G48" s="50">
        <f t="shared" si="0"/>
        <v>22296310.58546428</v>
      </c>
      <c r="H48" s="50">
        <f t="shared" si="1"/>
        <v>22296310.58546428</v>
      </c>
    </row>
    <row r="49" spans="1:8">
      <c r="A49" s="51" t="s">
        <v>54</v>
      </c>
      <c r="B49" s="53" t="s">
        <v>7</v>
      </c>
      <c r="C49" s="50" t="str">
        <f>IFERROR((st_DL/(k_decay_w_state*Rad_Spec!V49*st_IFD_w*st_EF_w))*Rad_Spec!BF49,".")</f>
        <v>.</v>
      </c>
      <c r="D49" s="50" t="str">
        <f>IFERROR((st_DL/(k_decay_w_state*Rad_Spec!AN49*st_IRA_w*(1/s_PEFm_pp_state)*st_SLF*st_ET_w*st_EF_w))*Rad_Spec!BF49,".")</f>
        <v>.</v>
      </c>
      <c r="E49" s="50" t="str">
        <f>IFERROR((st_DL/(k_decay_w_state*Rad_Spec!AN49*st_IRA_w*(1/s_PEF)*st_SLF*st_ET_w*st_EF_w))*Rad_Spec!BF49,".")</f>
        <v>.</v>
      </c>
      <c r="F49" s="50">
        <f>IFERROR((st_DL/(k_decay_w_state*Rad_Spec!AY49*st_GSF_s*st_Fam*st_Foffset*acf!H49*st_ET_w*(1/24)*st_EF_w*(1/365)))*Rad_Spec!BF49,".")</f>
        <v>6401891.7399880392</v>
      </c>
      <c r="G49" s="50">
        <f t="shared" si="0"/>
        <v>6401891.7399880392</v>
      </c>
      <c r="H49" s="50">
        <f t="shared" si="1"/>
        <v>6401891.7399880392</v>
      </c>
    </row>
    <row r="50" spans="1:8">
      <c r="A50" s="48" t="s">
        <v>55</v>
      </c>
      <c r="B50" s="48"/>
      <c r="C50" s="50" t="str">
        <f>IFERROR((st_DL/(k_decay_w_state*Rad_Spec!V50*st_IFD_w*st_EF_w))*Rad_Spec!BF50,".")</f>
        <v>.</v>
      </c>
      <c r="D50" s="50" t="str">
        <f>IFERROR((st_DL/(k_decay_w_state*Rad_Spec!AN50*st_IRA_w*(1/s_PEFm_pp_state)*st_SLF*st_ET_w*st_EF_w))*Rad_Spec!BF50,".")</f>
        <v>.</v>
      </c>
      <c r="E50" s="50" t="str">
        <f>IFERROR((st_DL/(k_decay_w_state*Rad_Spec!AN50*st_IRA_w*(1/s_PEF)*st_SLF*st_ET_w*st_EF_w))*Rad_Spec!BF50,".")</f>
        <v>.</v>
      </c>
      <c r="F50" s="50">
        <f>IFERROR((st_DL/(k_decay_w_state*Rad_Spec!AY50*st_GSF_s*st_Fam*st_Foffset*acf!H50*st_ET_w*(1/24)*st_EF_w*(1/365)))*Rad_Spec!BF50,".")</f>
        <v>3170620.317913672</v>
      </c>
      <c r="G50" s="50">
        <f t="shared" si="0"/>
        <v>3170620.317913672</v>
      </c>
      <c r="H50" s="50">
        <f t="shared" si="1"/>
        <v>3170620.317913672</v>
      </c>
    </row>
    <row r="51" spans="1:8">
      <c r="A51" s="48" t="s">
        <v>56</v>
      </c>
      <c r="B51" s="48"/>
      <c r="C51" s="50">
        <f>IFERROR((st_DL/(k_decay_w_state*Rad_Spec!V51*st_IFD_w*st_EF_w))*Rad_Spec!BF51,".")</f>
        <v>0.38162734846896429</v>
      </c>
      <c r="D51" s="50">
        <f>IFERROR((st_DL/(k_decay_w_state*Rad_Spec!AN51*st_IRA_w*(1/s_PEFm_pp_state)*st_SLF*st_ET_w*st_EF_w))*Rad_Spec!BF51,".")</f>
        <v>5.1797897726336077E-2</v>
      </c>
      <c r="E51" s="50">
        <f>IFERROR((st_DL/(k_decay_w_state*Rad_Spec!AN51*st_IRA_w*(1/s_PEF)*st_SLF*st_ET_w*st_EF_w))*Rad_Spec!BF51,".")</f>
        <v>4.7865691718999841</v>
      </c>
      <c r="F51" s="50">
        <f>IFERROR((st_DL/(k_decay_w_state*Rad_Spec!AY51*st_GSF_s*st_Fam*st_Foffset*acf!H51*st_ET_w*(1/24)*st_EF_w*(1/365)))*Rad_Spec!BF51,".")</f>
        <v>975.05385291201992</v>
      </c>
      <c r="G51" s="50">
        <f t="shared" si="0"/>
        <v>0.3533193404134079</v>
      </c>
      <c r="H51" s="50">
        <f t="shared" si="1"/>
        <v>4.5605487839905055E-2</v>
      </c>
    </row>
    <row r="52" spans="1:8">
      <c r="A52" s="48" t="s">
        <v>57</v>
      </c>
      <c r="B52" s="48"/>
      <c r="C52" s="50">
        <f>IFERROR((st_DL/(k_decay_w_state*Rad_Spec!V52*st_IFD_w*st_EF_w))*Rad_Spec!BF52,".")</f>
        <v>59.898690592885551</v>
      </c>
      <c r="D52" s="50">
        <f>IFERROR((st_DL/(k_decay_w_state*Rad_Spec!AN52*st_IRA_w*(1/s_PEFm_pp_state)*st_SLF*st_ET_w*st_EF_w))*Rad_Spec!BF52,".")</f>
        <v>6.7594163685992097</v>
      </c>
      <c r="E52" s="50">
        <f>IFERROR((st_DL/(k_decay_w_state*Rad_Spec!AN52*st_IRA_w*(1/s_PEF)*st_SLF*st_ET_w*st_EF_w))*Rad_Spec!BF52,".")</f>
        <v>624.62793723620291</v>
      </c>
      <c r="F52" s="50">
        <f>IFERROR((st_DL/(k_decay_w_state*Rad_Spec!AY52*st_GSF_s*st_Fam*st_Foffset*acf!H52*st_ET_w*(1/24)*st_EF_w*(1/365)))*Rad_Spec!BF52,".")</f>
        <v>1881.81211490024</v>
      </c>
      <c r="G52" s="50">
        <f t="shared" si="0"/>
        <v>53.114610220795015</v>
      </c>
      <c r="H52" s="50">
        <f t="shared" si="1"/>
        <v>6.0544406135053617</v>
      </c>
    </row>
    <row r="53" spans="1:8">
      <c r="A53" s="48" t="s">
        <v>58</v>
      </c>
      <c r="B53" s="48"/>
      <c r="C53" s="50" t="str">
        <f>IFERROR((st_DL/(k_decay_w_state*Rad_Spec!V53*st_IFD_w*st_EF_w))*Rad_Spec!BF53,".")</f>
        <v>.</v>
      </c>
      <c r="D53" s="50" t="str">
        <f>IFERROR((st_DL/(k_decay_w_state*Rad_Spec!AN53*st_IRA_w*(1/s_PEFm_pp_state)*st_SLF*st_ET_w*st_EF_w))*Rad_Spec!BF53,".")</f>
        <v>.</v>
      </c>
      <c r="E53" s="50" t="str">
        <f>IFERROR((st_DL/(k_decay_w_state*Rad_Spec!AN53*st_IRA_w*(1/s_PEF)*st_SLF*st_ET_w*st_EF_w))*Rad_Spec!BF53,".")</f>
        <v>.</v>
      </c>
      <c r="F53" s="50">
        <f>IFERROR((st_DL/(k_decay_w_state*Rad_Spec!AY53*st_GSF_s*st_Fam*st_Foffset*acf!H53*st_ET_w*(1/24)*st_EF_w*(1/365)))*Rad_Spec!BF53,".")</f>
        <v>3026408.6729845577</v>
      </c>
      <c r="G53" s="50">
        <f t="shared" si="0"/>
        <v>3026408.6729845577</v>
      </c>
      <c r="H53" s="50">
        <f t="shared" si="1"/>
        <v>3026408.6729845577</v>
      </c>
    </row>
    <row r="54" spans="1:8">
      <c r="A54" s="48" t="s">
        <v>59</v>
      </c>
      <c r="B54" s="48"/>
      <c r="C54" s="50">
        <f>IFERROR((st_DL/(k_decay_w_state*Rad_Spec!V54*st_IFD_w*st_EF_w))*Rad_Spec!BF54,".")</f>
        <v>3250.1928636371044</v>
      </c>
      <c r="D54" s="50">
        <f>IFERROR((st_DL/(k_decay_w_state*Rad_Spec!AN54*st_IRA_w*(1/s_PEFm_pp_state)*st_SLF*st_ET_w*st_EF_w))*Rad_Spec!BF54,".")</f>
        <v>171.24335056442138</v>
      </c>
      <c r="E54" s="50">
        <f>IFERROR((st_DL/(k_decay_w_state*Rad_Spec!AN54*st_IRA_w*(1/s_PEF)*st_SLF*st_ET_w*st_EF_w))*Rad_Spec!BF54,".")</f>
        <v>15824.351540965521</v>
      </c>
      <c r="F54" s="50">
        <f>IFERROR((st_DL/(k_decay_w_state*Rad_Spec!AY54*st_GSF_s*st_Fam*st_Foffset*acf!H54*st_ET_w*(1/24)*st_EF_w*(1/365)))*Rad_Spec!BF54,".")</f>
        <v>5675.1831618775941</v>
      </c>
      <c r="G54" s="50">
        <f t="shared" si="0"/>
        <v>1827.907753473399</v>
      </c>
      <c r="H54" s="50">
        <f t="shared" si="1"/>
        <v>158.13970470811699</v>
      </c>
    </row>
    <row r="55" spans="1:8">
      <c r="A55" s="48" t="s">
        <v>60</v>
      </c>
      <c r="B55" s="48"/>
      <c r="C55" s="50">
        <f>IFERROR((st_DL/(k_decay_w_state*Rad_Spec!V55*st_IFD_w*st_EF_w))*Rad_Spec!BF55,".")</f>
        <v>6.7017478603883527</v>
      </c>
      <c r="D55" s="50">
        <f>IFERROR((st_DL/(k_decay_w_state*Rad_Spec!AN55*st_IRA_w*(1/s_PEFm_pp_state)*st_SLF*st_ET_w*st_EF_w))*Rad_Spec!BF55,".")</f>
        <v>6.3068459658674733E-2</v>
      </c>
      <c r="E55" s="50">
        <f>IFERROR((st_DL/(k_decay_w_state*Rad_Spec!AN55*st_IRA_w*(1/s_PEF)*st_SLF*st_ET_w*st_EF_w))*Rad_Spec!BF55,".")</f>
        <v>5.8280655774170906</v>
      </c>
      <c r="F55" s="50">
        <f>IFERROR((st_DL/(k_decay_w_state*Rad_Spec!AY55*st_GSF_s*st_Fam*st_Foffset*acf!H55*st_ET_w*(1/24)*st_EF_w*(1/365)))*Rad_Spec!BF55,".")</f>
        <v>109.97192849828697</v>
      </c>
      <c r="G55" s="50">
        <f t="shared" si="0"/>
        <v>3.0312991933547409</v>
      </c>
      <c r="H55" s="50">
        <f t="shared" si="1"/>
        <v>6.244499361242193E-2</v>
      </c>
    </row>
    <row r="56" spans="1:8">
      <c r="A56" s="48" t="s">
        <v>61</v>
      </c>
      <c r="B56" s="48"/>
      <c r="C56" s="50" t="str">
        <f>IFERROR((st_DL/(k_decay_w_state*Rad_Spec!V56*st_IFD_w*st_EF_w))*Rad_Spec!BF56,".")</f>
        <v>.</v>
      </c>
      <c r="D56" s="50" t="str">
        <f>IFERROR((st_DL/(k_decay_w_state*Rad_Spec!AN56*st_IRA_w*(1/s_PEFm_pp_state)*st_SLF*st_ET_w*st_EF_w))*Rad_Spec!BF56,".")</f>
        <v>.</v>
      </c>
      <c r="E56" s="50" t="str">
        <f>IFERROR((st_DL/(k_decay_w_state*Rad_Spec!AN56*st_IRA_w*(1/s_PEF)*st_SLF*st_ET_w*st_EF_w))*Rad_Spec!BF56,".")</f>
        <v>.</v>
      </c>
      <c r="F56" s="50">
        <f>IFERROR((st_DL/(k_decay_w_state*Rad_Spec!AY56*st_GSF_s*st_Fam*st_Foffset*acf!H56*st_ET_w*(1/24)*st_EF_w*(1/365)))*Rad_Spec!BF56,".")</f>
        <v>15188.990007542627</v>
      </c>
      <c r="G56" s="50">
        <f t="shared" si="0"/>
        <v>15188.990007542629</v>
      </c>
      <c r="H56" s="50">
        <f t="shared" si="1"/>
        <v>15188.990007542629</v>
      </c>
    </row>
    <row r="57" spans="1:8">
      <c r="A57" s="48" t="s">
        <v>62</v>
      </c>
      <c r="B57" s="48"/>
      <c r="C57" s="50" t="str">
        <f>IFERROR((st_DL/(k_decay_w_state*Rad_Spec!V57*st_IFD_w*st_EF_w))*Rad_Spec!BF57,".")</f>
        <v>.</v>
      </c>
      <c r="D57" s="50" t="str">
        <f>IFERROR((st_DL/(k_decay_w_state*Rad_Spec!AN57*st_IRA_w*(1/s_PEFm_pp_state)*st_SLF*st_ET_w*st_EF_w))*Rad_Spec!BF57,".")</f>
        <v>.</v>
      </c>
      <c r="E57" s="50" t="str">
        <f>IFERROR((st_DL/(k_decay_w_state*Rad_Spec!AN57*st_IRA_w*(1/s_PEF)*st_SLF*st_ET_w*st_EF_w))*Rad_Spec!BF57,".")</f>
        <v>.</v>
      </c>
      <c r="F57" s="50">
        <f>IFERROR((st_DL/(k_decay_w_state*Rad_Spec!AY57*st_GSF_s*st_Fam*st_Foffset*acf!H57*st_ET_w*(1/24)*st_EF_w*(1/365)))*Rad_Spec!BF57,".")</f>
        <v>417306.75800848624</v>
      </c>
      <c r="G57" s="50">
        <f t="shared" si="0"/>
        <v>417306.75800848624</v>
      </c>
      <c r="H57" s="50">
        <f t="shared" si="1"/>
        <v>417306.75800848624</v>
      </c>
    </row>
    <row r="58" spans="1:8">
      <c r="A58" s="48" t="s">
        <v>63</v>
      </c>
      <c r="B58" s="48"/>
      <c r="C58" s="50">
        <f>IFERROR((st_DL/(k_decay_w_state*Rad_Spec!V58*st_IFD_w*st_EF_w))*Rad_Spec!BF58,".")</f>
        <v>47.906830930703897</v>
      </c>
      <c r="D58" s="50">
        <f>IFERROR((st_DL/(k_decay_w_state*Rad_Spec!AN58*st_IRA_w*(1/s_PEFm_pp_state)*st_SLF*st_ET_w*st_EF_w))*Rad_Spec!BF58,".")</f>
        <v>0.63176204297344307</v>
      </c>
      <c r="E58" s="50">
        <f>IFERROR((st_DL/(k_decay_w_state*Rad_Spec!AN58*st_IRA_w*(1/s_PEF)*st_SLF*st_ET_w*st_EF_w))*Rad_Spec!BF58,".")</f>
        <v>58.380221043907923</v>
      </c>
      <c r="F58" s="50">
        <f>IFERROR((st_DL/(k_decay_w_state*Rad_Spec!AY58*st_GSF_s*st_Fam*st_Foffset*acf!H58*st_ET_w*(1/24)*st_EF_w*(1/365)))*Rad_Spec!BF58,".")</f>
        <v>45.529007202084173</v>
      </c>
      <c r="G58" s="50">
        <f t="shared" si="0"/>
        <v>16.675849956873002</v>
      </c>
      <c r="H58" s="50">
        <f t="shared" si="1"/>
        <v>0.61511497727393083</v>
      </c>
    </row>
    <row r="59" spans="1:8">
      <c r="A59" s="48" t="s">
        <v>64</v>
      </c>
      <c r="B59" s="48"/>
      <c r="C59" s="50">
        <f>IFERROR((st_DL/(k_decay_w_state*Rad_Spec!V59*st_IFD_w*st_EF_w))*Rad_Spec!BF59,".")</f>
        <v>5538.4591493357411</v>
      </c>
      <c r="D59" s="50">
        <f>IFERROR((st_DL/(k_decay_w_state*Rad_Spec!AN59*st_IRA_w*(1/s_PEFm_pp_state)*st_SLF*st_ET_w*st_EF_w))*Rad_Spec!BF59,".")</f>
        <v>1082.4904978397888</v>
      </c>
      <c r="E59" s="50">
        <f>IFERROR((st_DL/(k_decay_w_state*Rad_Spec!AN59*st_IRA_w*(1/s_PEF)*st_SLF*st_ET_w*st_EF_w))*Rad_Spec!BF59,".")</f>
        <v>100031.3887874288</v>
      </c>
      <c r="F59" s="50">
        <f>IFERROR((st_DL/(k_decay_w_state*Rad_Spec!AY59*st_GSF_s*st_Fam*st_Foffset*acf!H59*st_ET_w*(1/24)*st_EF_w*(1/365)))*Rad_Spec!BF59,".")</f>
        <v>5080.7019769228737</v>
      </c>
      <c r="G59" s="50">
        <f t="shared" si="0"/>
        <v>2581.4732889480101</v>
      </c>
      <c r="H59" s="50">
        <f t="shared" si="1"/>
        <v>768.5364455221453</v>
      </c>
    </row>
    <row r="60" spans="1:8">
      <c r="A60" s="48" t="s">
        <v>65</v>
      </c>
      <c r="B60" s="48"/>
      <c r="C60" s="50">
        <f>IFERROR((st_DL/(k_decay_w_state*Rad_Spec!V60*st_IFD_w*st_EF_w))*Rad_Spec!BF60,".")</f>
        <v>3509125.2126735761</v>
      </c>
      <c r="D60" s="50">
        <f>IFERROR((st_DL/(k_decay_w_state*Rad_Spec!AN60*st_IRA_w*(1/s_PEFm_pp_state)*st_SLF*st_ET_w*st_EF_w))*Rad_Spec!BF60,".")</f>
        <v>853084.30614883034</v>
      </c>
      <c r="E60" s="50">
        <f>IFERROR((st_DL/(k_decay_w_state*Rad_Spec!AN60*st_IRA_w*(1/s_PEF)*st_SLF*st_ET_w*st_EF_w))*Rad_Spec!BF60,".")</f>
        <v>78832292.816539288</v>
      </c>
      <c r="F60" s="50">
        <f>IFERROR((st_DL/(k_decay_w_state*Rad_Spec!AY60*st_GSF_s*st_Fam*st_Foffset*acf!H60*st_ET_w*(1/24)*st_EF_w*(1/365)))*Rad_Spec!BF60,".")</f>
        <v>160365.46660554162</v>
      </c>
      <c r="G60" s="50">
        <f t="shared" si="0"/>
        <v>153059.35904909571</v>
      </c>
      <c r="H60" s="50">
        <f t="shared" si="1"/>
        <v>129989.23226160454</v>
      </c>
    </row>
    <row r="61" spans="1:8">
      <c r="A61" s="48" t="s">
        <v>66</v>
      </c>
      <c r="B61" s="48"/>
      <c r="C61" s="50">
        <f>IFERROR((st_DL/(k_decay_w_state*Rad_Spec!V61*st_IFD_w*st_EF_w))*Rad_Spec!BF61,".")</f>
        <v>25497439.217577789</v>
      </c>
      <c r="D61" s="50">
        <f>IFERROR((st_DL/(k_decay_w_state*Rad_Spec!AN61*st_IRA_w*(1/s_PEFm_pp_state)*st_SLF*st_ET_w*st_EF_w))*Rad_Spec!BF61,".")</f>
        <v>4513524.2045252752</v>
      </c>
      <c r="E61" s="50">
        <f>IFERROR((st_DL/(k_decay_w_state*Rad_Spec!AN61*st_IRA_w*(1/s_PEF)*st_SLF*st_ET_w*st_EF_w))*Rad_Spec!BF61,".")</f>
        <v>417088275.05214775</v>
      </c>
      <c r="F61" s="50">
        <f>IFERROR((st_DL/(k_decay_w_state*Rad_Spec!AY61*st_GSF_s*st_Fam*st_Foffset*acf!H61*st_ET_w*(1/24)*st_EF_w*(1/365)))*Rad_Spec!BF61,".")</f>
        <v>394069.70740353782</v>
      </c>
      <c r="G61" s="50">
        <f t="shared" si="0"/>
        <v>387711.21350924904</v>
      </c>
      <c r="H61" s="50">
        <f t="shared" si="1"/>
        <v>357347.29933678452</v>
      </c>
    </row>
    <row r="62" spans="1:8">
      <c r="A62" s="48" t="s">
        <v>67</v>
      </c>
      <c r="B62" s="48"/>
      <c r="C62" s="50" t="str">
        <f>IFERROR((st_DL/(k_decay_w_state*Rad_Spec!V62*st_IFD_w*st_EF_w))*Rad_Spec!BF62,".")</f>
        <v>.</v>
      </c>
      <c r="D62" s="50" t="str">
        <f>IFERROR((st_DL/(k_decay_w_state*Rad_Spec!AN62*st_IRA_w*(1/s_PEFm_pp_state)*st_SLF*st_ET_w*st_EF_w))*Rad_Spec!BF62,".")</f>
        <v>.</v>
      </c>
      <c r="E62" s="50" t="str">
        <f>IFERROR((st_DL/(k_decay_w_state*Rad_Spec!AN62*st_IRA_w*(1/s_PEF)*st_SLF*st_ET_w*st_EF_w))*Rad_Spec!BF62,".")</f>
        <v>.</v>
      </c>
      <c r="F62" s="50">
        <f>IFERROR((st_DL/(k_decay_w_state*Rad_Spec!AY62*st_GSF_s*st_Fam*st_Foffset*acf!H62*st_ET_w*(1/24)*st_EF_w*(1/365)))*Rad_Spec!BF62,".")</f>
        <v>758970.50020789029</v>
      </c>
      <c r="G62" s="50">
        <f t="shared" si="0"/>
        <v>758970.50020789017</v>
      </c>
      <c r="H62" s="50">
        <f t="shared" si="1"/>
        <v>758970.50020789017</v>
      </c>
    </row>
    <row r="63" spans="1:8">
      <c r="A63" s="48" t="s">
        <v>68</v>
      </c>
      <c r="B63" s="48"/>
      <c r="C63" s="50">
        <f>IFERROR((st_DL/(k_decay_w_state*Rad_Spec!V63*st_IFD_w*st_EF_w))*Rad_Spec!BF63,".")</f>
        <v>38539.696046929435</v>
      </c>
      <c r="D63" s="50">
        <f>IFERROR((st_DL/(k_decay_w_state*Rad_Spec!AN63*st_IRA_w*(1/s_PEFm_pp_state)*st_SLF*st_ET_w*st_EF_w))*Rad_Spec!BF63,".")</f>
        <v>3894.0552023992864</v>
      </c>
      <c r="E63" s="50">
        <f>IFERROR((st_DL/(k_decay_w_state*Rad_Spec!AN63*st_IRA_w*(1/s_PEF)*st_SLF*st_ET_w*st_EF_w))*Rad_Spec!BF63,".")</f>
        <v>359844.03621856455</v>
      </c>
      <c r="F63" s="50">
        <f>IFERROR((st_DL/(k_decay_w_state*Rad_Spec!AY63*st_GSF_s*st_Fam*st_Foffset*acf!H63*st_ET_w*(1/24)*st_EF_w*(1/365)))*Rad_Spec!BF63,".")</f>
        <v>2544.8814570700793</v>
      </c>
      <c r="G63" s="50">
        <f t="shared" si="0"/>
        <v>2371.5122618406767</v>
      </c>
      <c r="H63" s="50">
        <f t="shared" si="1"/>
        <v>1479.9585820763461</v>
      </c>
    </row>
    <row r="64" spans="1:8">
      <c r="A64" s="48" t="s">
        <v>69</v>
      </c>
      <c r="B64" s="48"/>
      <c r="C64" s="50">
        <f>IFERROR((st_DL/(k_decay_w_state*Rad_Spec!V64*st_IFD_w*st_EF_w))*Rad_Spec!BF64,".")</f>
        <v>14379749.765175367</v>
      </c>
      <c r="D64" s="50">
        <f>IFERROR((st_DL/(k_decay_w_state*Rad_Spec!AN64*st_IRA_w*(1/s_PEFm_pp_state)*st_SLF*st_ET_w*st_EF_w))*Rad_Spec!BF64,".")</f>
        <v>3829044.4209503471</v>
      </c>
      <c r="E64" s="50">
        <f>IFERROR((st_DL/(k_decay_w_state*Rad_Spec!AN64*st_IRA_w*(1/s_PEF)*st_SLF*st_ET_w*st_EF_w))*Rad_Spec!BF64,".")</f>
        <v>353836483.48025328</v>
      </c>
      <c r="F64" s="50">
        <f>IFERROR((st_DL/(k_decay_w_state*Rad_Spec!AY64*st_GSF_s*st_Fam*st_Foffset*acf!H64*st_ET_w*(1/24)*st_EF_w*(1/365)))*Rad_Spec!BF64,".")</f>
        <v>134114.87847159346</v>
      </c>
      <c r="G64" s="50">
        <f t="shared" si="0"/>
        <v>132825.71463647741</v>
      </c>
      <c r="H64" s="50">
        <f t="shared" si="1"/>
        <v>128419.18857785329</v>
      </c>
    </row>
    <row r="65" spans="1:8">
      <c r="A65" s="48" t="s">
        <v>70</v>
      </c>
      <c r="B65" s="48"/>
      <c r="C65" s="50" t="str">
        <f>IFERROR((st_DL/(k_decay_w_state*Rad_Spec!V65*st_IFD_w*st_EF_w))*Rad_Spec!BF65,".")</f>
        <v>.</v>
      </c>
      <c r="D65" s="50" t="str">
        <f>IFERROR((st_DL/(k_decay_w_state*Rad_Spec!AN65*st_IRA_w*(1/s_PEFm_pp_state)*st_SLF*st_ET_w*st_EF_w))*Rad_Spec!BF65,".")</f>
        <v>.</v>
      </c>
      <c r="E65" s="50" t="str">
        <f>IFERROR((st_DL/(k_decay_w_state*Rad_Spec!AN65*st_IRA_w*(1/s_PEF)*st_SLF*st_ET_w*st_EF_w))*Rad_Spec!BF65,".")</f>
        <v>.</v>
      </c>
      <c r="F65" s="50">
        <f>IFERROR((st_DL/(k_decay_w_state*Rad_Spec!AY65*st_GSF_s*st_Fam*st_Foffset*acf!H65*st_ET_w*(1/24)*st_EF_w*(1/365)))*Rad_Spec!BF65,".")</f>
        <v>1715204.8771607173</v>
      </c>
      <c r="G65" s="50">
        <f t="shared" si="0"/>
        <v>1715204.877160717</v>
      </c>
      <c r="H65" s="50">
        <f t="shared" si="1"/>
        <v>1715204.877160717</v>
      </c>
    </row>
    <row r="66" spans="1:8">
      <c r="A66" s="48" t="s">
        <v>71</v>
      </c>
      <c r="B66" s="48"/>
      <c r="C66" s="50" t="str">
        <f>IFERROR((st_DL/(k_decay_w_state*Rad_Spec!V66*st_IFD_w*st_EF_w))*Rad_Spec!BF66,".")</f>
        <v>.</v>
      </c>
      <c r="D66" s="50" t="str">
        <f>IFERROR((st_DL/(k_decay_w_state*Rad_Spec!AN66*st_IRA_w*(1/s_PEFm_pp_state)*st_SLF*st_ET_w*st_EF_w))*Rad_Spec!BF66,".")</f>
        <v>.</v>
      </c>
      <c r="E66" s="50" t="str">
        <f>IFERROR((st_DL/(k_decay_w_state*Rad_Spec!AN66*st_IRA_w*(1/s_PEF)*st_SLF*st_ET_w*st_EF_w))*Rad_Spec!BF66,".")</f>
        <v>.</v>
      </c>
      <c r="F66" s="50">
        <f>IFERROR((st_DL/(k_decay_w_state*Rad_Spec!AY66*st_GSF_s*st_Fam*st_Foffset*acf!H66*st_ET_w*(1/24)*st_EF_w*(1/365)))*Rad_Spec!BF66,".")</f>
        <v>3840312.657284895</v>
      </c>
      <c r="G66" s="50">
        <f t="shared" si="0"/>
        <v>3840312.657284895</v>
      </c>
      <c r="H66" s="50">
        <f t="shared" si="1"/>
        <v>3840312.657284895</v>
      </c>
    </row>
    <row r="67" spans="1:8">
      <c r="A67" s="48" t="s">
        <v>72</v>
      </c>
      <c r="B67" s="48"/>
      <c r="C67" s="50">
        <f>IFERROR((st_DL/(k_decay_w_state*Rad_Spec!V67*st_IFD_w*st_EF_w))*Rad_Spec!BF67,".")</f>
        <v>1970.2661582405408</v>
      </c>
      <c r="D67" s="50">
        <f>IFERROR((st_DL/(k_decay_w_state*Rad_Spec!AN67*st_IRA_w*(1/s_PEFm_pp_state)*st_SLF*st_ET_w*st_EF_w))*Rad_Spec!BF67,".")</f>
        <v>159.53752157900084</v>
      </c>
      <c r="E67" s="50">
        <f>IFERROR((st_DL/(k_decay_w_state*Rad_Spec!AN67*st_IRA_w*(1/s_PEF)*st_SLF*st_ET_w*st_EF_w))*Rad_Spec!BF67,".")</f>
        <v>14742.632733588933</v>
      </c>
      <c r="F67" s="50">
        <f>IFERROR((st_DL/(k_decay_w_state*Rad_Spec!AY67*st_GSF_s*st_Fam*st_Foffset*acf!H67*st_ET_w*(1/24)*st_EF_w*(1/365)))*Rad_Spec!BF67,".")</f>
        <v>564.34091394638267</v>
      </c>
      <c r="G67" s="50">
        <f t="shared" ref="G67:G130" si="2">(IF(AND(C67&lt;&gt;".",E67&lt;&gt;".",F67&lt;&gt;"."),1/((1/C67)+(1/E67)+(1/F67)),IF(AND(C67&lt;&gt;".",E67&lt;&gt;".",F67="."), 1/((1/C67)+(1/E67)),IF(AND(C67&lt;&gt;".",E67=".",F67&lt;&gt;"."),1/((1/C67)+(1/F67)),IF(AND(C67=".",E67&lt;&gt;".",F67&lt;&gt;"."),1/((1/E67)+(1/F67)),IF(AND(C67&lt;&gt;".",E67=".",F67="."),1/(1/C67),IF(AND(C67=".",E67&lt;&gt;".",F67="."),1/(1/E67),IF(AND(C67=".",E67=".",F67&lt;&gt;"."),1/(1/F67),IF(AND(C67=".",E67=".",F67="."),".")))))))))</f>
        <v>426.01146046637672</v>
      </c>
      <c r="H67" s="50">
        <f t="shared" ref="H67:H130" si="3">(IF(AND(C67&lt;&gt;".",D67&lt;&gt;".",F67&lt;&gt;"."),1/((1/C67)+(1/D67)+(1/F67)),IF(AND(C67&lt;&gt;".",D67&lt;&gt;".",F67="."), 1/((1/C67)+(1/D67)),IF(AND(C67&lt;&gt;".",D67=".",F67&lt;&gt;"."),1/((1/C67)+(1/F67)),IF(AND(C67=".",D67&lt;&gt;".",F67&lt;&gt;"."),1/((1/D67)+(1/F67)),IF(AND(C67&lt;&gt;".",D67=".",F67="."),1/(1/C67),IF(AND(C67=".",D67&lt;&gt;".",F67="."),1/(1/D67),IF(AND(C67=".",D67=".",F67&lt;&gt;"."),1/(1/F67),IF(AND(C67=".",D67=".",F67="."),".")))))))))</f>
        <v>116.99132747282155</v>
      </c>
    </row>
    <row r="68" spans="1:8">
      <c r="A68" s="48" t="s">
        <v>73</v>
      </c>
      <c r="B68" s="48"/>
      <c r="C68" s="50">
        <f>IFERROR((st_DL/(k_decay_w_state*Rad_Spec!V68*st_IFD_w*st_EF_w))*Rad_Spec!BF68,".")</f>
        <v>3667.7872853054241</v>
      </c>
      <c r="D68" s="50">
        <f>IFERROR((st_DL/(k_decay_w_state*Rad_Spec!AN68*st_IRA_w*(1/s_PEFm_pp_state)*st_SLF*st_ET_w*st_EF_w))*Rad_Spec!BF68,".")</f>
        <v>603.36775014708735</v>
      </c>
      <c r="E68" s="50">
        <f>IFERROR((st_DL/(k_decay_w_state*Rad_Spec!AN68*st_IRA_w*(1/s_PEF)*st_SLF*st_ET_w*st_EF_w))*Rad_Spec!BF68,".")</f>
        <v>55756.345314074351</v>
      </c>
      <c r="F68" s="50">
        <f>IFERROR((st_DL/(k_decay_w_state*Rad_Spec!AY68*st_GSF_s*st_Fam*st_Foffset*acf!H68*st_ET_w*(1/24)*st_EF_w*(1/365)))*Rad_Spec!BF68,".")</f>
        <v>1255.3329799055607</v>
      </c>
      <c r="G68" s="50">
        <f t="shared" si="2"/>
        <v>919.8104491210172</v>
      </c>
      <c r="H68" s="50">
        <f t="shared" si="3"/>
        <v>366.75587452419217</v>
      </c>
    </row>
    <row r="69" spans="1:8">
      <c r="A69" s="51" t="s">
        <v>74</v>
      </c>
      <c r="B69" s="48" t="s">
        <v>7</v>
      </c>
      <c r="C69" s="50">
        <f>IFERROR((st_DL/(k_decay_w_state*Rad_Spec!V69*st_IFD_w*st_EF_w))*Rad_Spec!BF69,".")</f>
        <v>0.38519401318388097</v>
      </c>
      <c r="D69" s="50">
        <f>IFERROR((st_DL/(k_decay_w_state*Rad_Spec!AN69*st_IRA_w*(1/s_PEFm_pp_state)*st_SLF*st_ET_w*st_EF_w))*Rad_Spec!BF69,".")</f>
        <v>4.4398204273164054E-4</v>
      </c>
      <c r="E69" s="50">
        <f>IFERROR((st_DL/(k_decay_w_state*Rad_Spec!AN69*st_IRA_w*(1/s_PEF)*st_SLF*st_ET_w*st_EF_w))*Rad_Spec!BF69,".")</f>
        <v>4.1027741508820791E-2</v>
      </c>
      <c r="F69" s="50">
        <f>IFERROR((st_DL/(k_decay_w_state*Rad_Spec!AY69*st_GSF_s*st_Fam*st_Foffset*acf!H69*st_ET_w*(1/24)*st_EF_w*(1/365)))*Rad_Spec!BF69,".")</f>
        <v>797.08399176659964</v>
      </c>
      <c r="G69" s="50">
        <f t="shared" si="2"/>
        <v>3.7076721486410051E-2</v>
      </c>
      <c r="H69" s="50">
        <f t="shared" si="3"/>
        <v>4.434706429058025E-4</v>
      </c>
    </row>
    <row r="70" spans="1:8">
      <c r="A70" s="48" t="s">
        <v>75</v>
      </c>
      <c r="B70" s="48"/>
      <c r="C70" s="50" t="str">
        <f>IFERROR((st_DL/(k_decay_w_state*Rad_Spec!V70*st_IFD_w*st_EF_w))*Rad_Spec!BF70,".")</f>
        <v>.</v>
      </c>
      <c r="D70" s="50" t="str">
        <f>IFERROR((st_DL/(k_decay_w_state*Rad_Spec!AN70*st_IRA_w*(1/s_PEFm_pp_state)*st_SLF*st_ET_w*st_EF_w))*Rad_Spec!BF70,".")</f>
        <v>.</v>
      </c>
      <c r="E70" s="50" t="str">
        <f>IFERROR((st_DL/(k_decay_w_state*Rad_Spec!AN70*st_IRA_w*(1/s_PEF)*st_SLF*st_ET_w*st_EF_w))*Rad_Spec!BF70,".")</f>
        <v>.</v>
      </c>
      <c r="F70" s="50">
        <f>IFERROR((st_DL/(k_decay_w_state*Rad_Spec!AY70*st_GSF_s*st_Fam*st_Foffset*acf!H70*st_ET_w*(1/24)*st_EF_w*(1/365)))*Rad_Spec!BF70,".")</f>
        <v>3573498.0973275071</v>
      </c>
      <c r="G70" s="50">
        <f t="shared" si="2"/>
        <v>3573498.0973275071</v>
      </c>
      <c r="H70" s="50">
        <f t="shared" si="3"/>
        <v>3573498.0973275071</v>
      </c>
    </row>
    <row r="71" spans="1:8">
      <c r="A71" s="48" t="s">
        <v>76</v>
      </c>
      <c r="B71" s="48"/>
      <c r="C71" s="50">
        <f>IFERROR((st_DL/(k_decay_w_state*Rad_Spec!V71*st_IFD_w*st_EF_w))*Rad_Spec!BF71,".")</f>
        <v>37540532.020112649</v>
      </c>
      <c r="D71" s="50">
        <f>IFERROR((st_DL/(k_decay_w_state*Rad_Spec!AN71*st_IRA_w*(1/s_PEFm_pp_state)*st_SLF*st_ET_w*st_EF_w))*Rad_Spec!BF71,".")</f>
        <v>5354423.8302686168</v>
      </c>
      <c r="E71" s="50">
        <f>IFERROR((st_DL/(k_decay_w_state*Rad_Spec!AN71*st_IRA_w*(1/s_PEF)*st_SLF*st_ET_w*st_EF_w))*Rad_Spec!BF71,".")</f>
        <v>494794599.09083253</v>
      </c>
      <c r="F71" s="50">
        <f>IFERROR((st_DL/(k_decay_w_state*Rad_Spec!AY71*st_GSF_s*st_Fam*st_Foffset*acf!H71*st_ET_w*(1/24)*st_EF_w*(1/365)))*Rad_Spec!BF71,".")</f>
        <v>3076363.2027415046</v>
      </c>
      <c r="G71" s="50">
        <f t="shared" si="2"/>
        <v>2827110.3576519876</v>
      </c>
      <c r="H71" s="50">
        <f t="shared" si="3"/>
        <v>1857153.4049183866</v>
      </c>
    </row>
    <row r="72" spans="1:8">
      <c r="A72" s="48" t="s">
        <v>77</v>
      </c>
      <c r="B72" s="48"/>
      <c r="C72" s="50">
        <f>IFERROR((st_DL/(k_decay_w_state*Rad_Spec!V72*st_IFD_w*st_EF_w))*Rad_Spec!BF72,".")</f>
        <v>1679.3325847904289</v>
      </c>
      <c r="D72" s="50">
        <f>IFERROR((st_DL/(k_decay_w_state*Rad_Spec!AN72*st_IRA_w*(1/s_PEFm_pp_state)*st_SLF*st_ET_w*st_EF_w))*Rad_Spec!BF72,".")</f>
        <v>28.491766190386237</v>
      </c>
      <c r="E72" s="50">
        <f>IFERROR((st_DL/(k_decay_w_state*Rad_Spec!AN72*st_IRA_w*(1/s_PEF)*st_SLF*st_ET_w*st_EF_w))*Rad_Spec!BF72,".")</f>
        <v>2632.8831031021787</v>
      </c>
      <c r="F72" s="50">
        <f>IFERROR((st_DL/(k_decay_w_state*Rad_Spec!AY72*st_GSF_s*st_Fam*st_Foffset*acf!H72*st_ET_w*(1/24)*st_EF_w*(1/365)))*Rad_Spec!BF72,".")</f>
        <v>5865283.5456699878</v>
      </c>
      <c r="G72" s="50">
        <f t="shared" si="2"/>
        <v>1025.1605902169349</v>
      </c>
      <c r="H72" s="50">
        <f t="shared" si="3"/>
        <v>28.016302019598818</v>
      </c>
    </row>
    <row r="73" spans="1:8">
      <c r="A73" s="51" t="s">
        <v>78</v>
      </c>
      <c r="B73" s="48" t="s">
        <v>7</v>
      </c>
      <c r="C73" s="50">
        <f>IFERROR((st_DL/(k_decay_w_state*Rad_Spec!V73*st_IFD_w*st_EF_w))*Rad_Spec!BF73,".")</f>
        <v>400.23607870537836</v>
      </c>
      <c r="D73" s="50">
        <f>IFERROR((st_DL/(k_decay_w_state*Rad_Spec!AN73*st_IRA_w*(1/s_PEFm_pp_state)*st_SLF*st_ET_w*st_EF_w))*Rad_Spec!BF73,".")</f>
        <v>11.508034695464904</v>
      </c>
      <c r="E73" s="50">
        <f>IFERROR((st_DL/(k_decay_w_state*Rad_Spec!AN73*st_IRA_w*(1/s_PEF)*st_SLF*st_ET_w*st_EF_w))*Rad_Spec!BF73,".")</f>
        <v>1063.4409217434493</v>
      </c>
      <c r="F73" s="50">
        <f>IFERROR((st_DL/(k_decay_w_state*Rad_Spec!AY73*st_GSF_s*st_Fam*st_Foffset*acf!H73*st_ET_w*(1/24)*st_EF_w*(1/365)))*Rad_Spec!BF73,".")</f>
        <v>959.04302141646247</v>
      </c>
      <c r="G73" s="50">
        <f t="shared" si="2"/>
        <v>223.13582973011583</v>
      </c>
      <c r="H73" s="50">
        <f t="shared" si="3"/>
        <v>11.05741607934479</v>
      </c>
    </row>
    <row r="74" spans="1:8">
      <c r="A74" s="48" t="s">
        <v>79</v>
      </c>
      <c r="B74" s="48"/>
      <c r="C74" s="50" t="str">
        <f>IFERROR((st_DL/(k_decay_w_state*Rad_Spec!V74*st_IFD_w*st_EF_w))*Rad_Spec!BF74,".")</f>
        <v>.</v>
      </c>
      <c r="D74" s="50" t="str">
        <f>IFERROR((st_DL/(k_decay_w_state*Rad_Spec!AN74*st_IRA_w*(1/s_PEFm_pp_state)*st_SLF*st_ET_w*st_EF_w))*Rad_Spec!BF74,".")</f>
        <v>.</v>
      </c>
      <c r="E74" s="50" t="str">
        <f>IFERROR((st_DL/(k_decay_w_state*Rad_Spec!AN74*st_IRA_w*(1/s_PEF)*st_SLF*st_ET_w*st_EF_w))*Rad_Spec!BF74,".")</f>
        <v>.</v>
      </c>
      <c r="F74" s="50">
        <f>IFERROR((st_DL/(k_decay_w_state*Rad_Spec!AY74*st_GSF_s*st_Fam*st_Foffset*acf!H74*st_ET_w*(1/24)*st_EF_w*(1/365)))*Rad_Spec!BF74,".")</f>
        <v>951439.39249943697</v>
      </c>
      <c r="G74" s="50">
        <f t="shared" si="2"/>
        <v>951439.39249943697</v>
      </c>
      <c r="H74" s="50">
        <f t="shared" si="3"/>
        <v>951439.39249943697</v>
      </c>
    </row>
    <row r="75" spans="1:8">
      <c r="A75" s="51" t="s">
        <v>80</v>
      </c>
      <c r="B75" s="48" t="s">
        <v>7</v>
      </c>
      <c r="C75" s="50">
        <f>IFERROR((st_DL/(k_decay_w_state*Rad_Spec!V75*st_IFD_w*st_EF_w))*Rad_Spec!BF75,".")</f>
        <v>1356542.6564004775</v>
      </c>
      <c r="D75" s="50">
        <f>IFERROR((st_DL/(k_decay_w_state*Rad_Spec!AN75*st_IRA_w*(1/s_PEFm_pp_state)*st_SLF*st_ET_w*st_EF_w))*Rad_Spec!BF75,".")</f>
        <v>149566.29473819997</v>
      </c>
      <c r="E75" s="50">
        <f>IFERROR((st_DL/(k_decay_w_state*Rad_Spec!AN75*st_IRA_w*(1/s_PEF)*st_SLF*st_ET_w*st_EF_w))*Rad_Spec!BF75,".")</f>
        <v>13821206.01364056</v>
      </c>
      <c r="F75" s="50">
        <f>IFERROR((st_DL/(k_decay_w_state*Rad_Spec!AY75*st_GSF_s*st_Fam*st_Foffset*acf!H75*st_ET_w*(1/24)*st_EF_w*(1/365)))*Rad_Spec!BF75,".")</f>
        <v>12511616.582858151</v>
      </c>
      <c r="G75" s="50">
        <f t="shared" si="2"/>
        <v>1124294.8051857702</v>
      </c>
      <c r="H75" s="50">
        <f t="shared" si="3"/>
        <v>133278.38364722941</v>
      </c>
    </row>
    <row r="76" spans="1:8">
      <c r="A76" s="52" t="s">
        <v>81</v>
      </c>
      <c r="B76" s="53" t="s">
        <v>7</v>
      </c>
      <c r="C76" s="50">
        <f>IFERROR((st_DL/(k_decay_w_state*Rad_Spec!V76*st_IFD_w*st_EF_w))*Rad_Spec!BF76,".")</f>
        <v>6.0147125747414217E-2</v>
      </c>
      <c r="D76" s="50">
        <f>IFERROR((st_DL/(k_decay_w_state*Rad_Spec!AN76*st_IRA_w*(1/s_PEFm_pp_state)*st_SLF*st_ET_w*st_EF_w))*Rad_Spec!BF76,".")</f>
        <v>9.4227886446703556E-4</v>
      </c>
      <c r="E76" s="50">
        <f>IFERROR((st_DL/(k_decay_w_state*Rad_Spec!AN76*st_IRA_w*(1/s_PEF)*st_SLF*st_ET_w*st_EF_w))*Rad_Spec!BF76,".")</f>
        <v>8.7074633565632761E-2</v>
      </c>
      <c r="F76" s="50">
        <f>IFERROR((st_DL/(k_decay_w_state*Rad_Spec!AY76*st_GSF_s*st_Fam*st_Foffset*acf!H76*st_ET_w*(1/24)*st_EF_w*(1/365)))*Rad_Spec!BF76,".")</f>
        <v>9009.3713937464108</v>
      </c>
      <c r="G76" s="50">
        <f t="shared" si="2"/>
        <v>3.5574009434407083E-2</v>
      </c>
      <c r="H76" s="50">
        <f t="shared" si="3"/>
        <v>9.2774450617305138E-4</v>
      </c>
    </row>
    <row r="77" spans="1:8">
      <c r="A77" s="51" t="s">
        <v>82</v>
      </c>
      <c r="B77" s="53" t="s">
        <v>7</v>
      </c>
      <c r="C77" s="50">
        <f>IFERROR((st_DL/(k_decay_w_state*Rad_Spec!V77*st_IFD_w*st_EF_w))*Rad_Spec!BF77,".")</f>
        <v>4029973.8953192071</v>
      </c>
      <c r="D77" s="50">
        <f>IFERROR((st_DL/(k_decay_w_state*Rad_Spec!AN77*st_IRA_w*(1/s_PEFm_pp_state)*st_SLF*st_ET_w*st_EF_w))*Rad_Spec!BF77,".")</f>
        <v>6036.781882848878</v>
      </c>
      <c r="E77" s="50">
        <f>IFERROR((st_DL/(k_decay_w_state*Rad_Spec!AN77*st_IRA_w*(1/s_PEF)*st_SLF*st_ET_w*st_EF_w))*Rad_Spec!BF77,".")</f>
        <v>557850.32455549249</v>
      </c>
      <c r="F77" s="50">
        <f>IFERROR((st_DL/(k_decay_w_state*Rad_Spec!AY77*st_GSF_s*st_Fam*st_Foffset*acf!H77*st_ET_w*(1/24)*st_EF_w*(1/365)))*Rad_Spec!BF77,".")</f>
        <v>1193949.151162124</v>
      </c>
      <c r="G77" s="50">
        <f t="shared" si="2"/>
        <v>347428.18133941869</v>
      </c>
      <c r="H77" s="50">
        <f t="shared" si="3"/>
        <v>5997.4737381487485</v>
      </c>
    </row>
    <row r="78" spans="1:8">
      <c r="A78" s="48" t="s">
        <v>83</v>
      </c>
      <c r="B78" s="48"/>
      <c r="C78" s="50" t="str">
        <f>IFERROR((st_DL/(k_decay_w_state*Rad_Spec!V78*st_IFD_w*st_EF_w))*Rad_Spec!BF78,".")</f>
        <v>.</v>
      </c>
      <c r="D78" s="50" t="str">
        <f>IFERROR((st_DL/(k_decay_w_state*Rad_Spec!AN78*st_IRA_w*(1/s_PEFm_pp_state)*st_SLF*st_ET_w*st_EF_w))*Rad_Spec!BF78,".")</f>
        <v>.</v>
      </c>
      <c r="E78" s="50" t="str">
        <f>IFERROR((st_DL/(k_decay_w_state*Rad_Spec!AN78*st_IRA_w*(1/s_PEF)*st_SLF*st_ET_w*st_EF_w))*Rad_Spec!BF78,".")</f>
        <v>.</v>
      </c>
      <c r="F78" s="50">
        <f>IFERROR((st_DL/(k_decay_w_state*Rad_Spec!AY78*st_GSF_s*st_Fam*st_Foffset*acf!H78*st_ET_w*(1/24)*st_EF_w*(1/365)))*Rad_Spec!BF78,".")</f>
        <v>38008218.402943932</v>
      </c>
      <c r="G78" s="50">
        <f t="shared" si="2"/>
        <v>38008218.402943932</v>
      </c>
      <c r="H78" s="50">
        <f t="shared" si="3"/>
        <v>38008218.402943932</v>
      </c>
    </row>
    <row r="79" spans="1:8">
      <c r="A79" s="48" t="s">
        <v>84</v>
      </c>
      <c r="B79" s="48"/>
      <c r="C79" s="50">
        <f>IFERROR((st_DL/(k_decay_w_state*Rad_Spec!V79*st_IFD_w*st_EF_w))*Rad_Spec!BF79,".")</f>
        <v>20464372.135447685</v>
      </c>
      <c r="D79" s="50">
        <f>IFERROR((st_DL/(k_decay_w_state*Rad_Spec!AN79*st_IRA_w*(1/s_PEFm_pp_state)*st_SLF*st_ET_w*st_EF_w))*Rad_Spec!BF79,".")</f>
        <v>5635495.1699773911</v>
      </c>
      <c r="E79" s="50">
        <f>IFERROR((st_DL/(k_decay_w_state*Rad_Spec!AN79*st_IRA_w*(1/s_PEF)*st_SLF*st_ET_w*st_EF_w))*Rad_Spec!BF79,".")</f>
        <v>520767997.02413529</v>
      </c>
      <c r="F79" s="50">
        <f>IFERROR((st_DL/(k_decay_w_state*Rad_Spec!AY79*st_GSF_s*st_Fam*st_Foffset*acf!H79*st_ET_w*(1/24)*st_EF_w*(1/365)))*Rad_Spec!BF79,".")</f>
        <v>498114.32045797375</v>
      </c>
      <c r="G79" s="50">
        <f t="shared" si="2"/>
        <v>485824.3909297245</v>
      </c>
      <c r="H79" s="50">
        <f t="shared" si="3"/>
        <v>447650.94194836792</v>
      </c>
    </row>
    <row r="80" spans="1:8">
      <c r="A80" s="48" t="s">
        <v>85</v>
      </c>
      <c r="B80" s="48"/>
      <c r="C80" s="50">
        <f>IFERROR((st_DL/(k_decay_w_state*Rad_Spec!V80*st_IFD_w*st_EF_w))*Rad_Spec!BF80,".")</f>
        <v>8648178.0477346648</v>
      </c>
      <c r="D80" s="50">
        <f>IFERROR((st_DL/(k_decay_w_state*Rad_Spec!AN80*st_IRA_w*(1/s_PEFm_pp_state)*st_SLF*st_ET_w*st_EF_w))*Rad_Spec!BF80,".")</f>
        <v>1024375.3524682665</v>
      </c>
      <c r="E80" s="50">
        <f>IFERROR((st_DL/(k_decay_w_state*Rad_Spec!AN80*st_IRA_w*(1/s_PEF)*st_SLF*st_ET_w*st_EF_w))*Rad_Spec!BF80,".")</f>
        <v>94661051.853573263</v>
      </c>
      <c r="F80" s="50">
        <f>IFERROR((st_DL/(k_decay_w_state*Rad_Spec!AY80*st_GSF_s*st_Fam*st_Foffset*acf!H80*st_ET_w*(1/24)*st_EF_w*(1/365)))*Rad_Spec!BF80,".")</f>
        <v>142786.38716974237</v>
      </c>
      <c r="G80" s="50">
        <f t="shared" si="2"/>
        <v>140259.06320788493</v>
      </c>
      <c r="H80" s="50">
        <f t="shared" si="3"/>
        <v>123528.39532897813</v>
      </c>
    </row>
    <row r="81" spans="1:8">
      <c r="A81" s="51" t="s">
        <v>86</v>
      </c>
      <c r="B81" s="53" t="s">
        <v>7</v>
      </c>
      <c r="C81" s="50">
        <f>IFERROR((st_DL/(k_decay_w_state*Rad_Spec!V81*st_IFD_w*st_EF_w))*Rad_Spec!BF81,".")</f>
        <v>7.419040419218885E-2</v>
      </c>
      <c r="D81" s="50">
        <f>IFERROR((st_DL/(k_decay_w_state*Rad_Spec!AN81*st_IRA_w*(1/s_PEFm_pp_state)*st_SLF*st_ET_w*st_EF_w))*Rad_Spec!BF81,".")</f>
        <v>2.6035138855951532E-3</v>
      </c>
      <c r="E81" s="50">
        <f>IFERROR((st_DL/(k_decay_w_state*Rad_Spec!AN81*st_IRA_w*(1/s_PEF)*st_SLF*st_ET_w*st_EF_w))*Rad_Spec!BF81,".")</f>
        <v>0.24058697071536145</v>
      </c>
      <c r="F81" s="50">
        <f>IFERROR((st_DL/(k_decay_w_state*Rad_Spec!AY81*st_GSF_s*st_Fam*st_Foffset*acf!H81*st_ET_w*(1/24)*st_EF_w*(1/365)))*Rad_Spec!BF81,".")</f>
        <v>5159183.3262200197</v>
      </c>
      <c r="G81" s="50">
        <f t="shared" si="2"/>
        <v>5.6704343537425622E-2</v>
      </c>
      <c r="H81" s="50">
        <f t="shared" si="3"/>
        <v>2.5152479809985159E-3</v>
      </c>
    </row>
    <row r="82" spans="1:8">
      <c r="A82" s="51" t="s">
        <v>87</v>
      </c>
      <c r="B82" s="48" t="s">
        <v>7</v>
      </c>
      <c r="C82" s="50" t="str">
        <f>IFERROR((st_DL/(k_decay_w_state*Rad_Spec!V82*st_IFD_w*st_EF_w))*Rad_Spec!BF82,".")</f>
        <v>.</v>
      </c>
      <c r="D82" s="50" t="str">
        <f>IFERROR((st_DL/(k_decay_w_state*Rad_Spec!AN82*st_IRA_w*(1/s_PEFm_pp_state)*st_SLF*st_ET_w*st_EF_w))*Rad_Spec!BF82,".")</f>
        <v>.</v>
      </c>
      <c r="E82" s="50" t="str">
        <f>IFERROR((st_DL/(k_decay_w_state*Rad_Spec!AN82*st_IRA_w*(1/s_PEF)*st_SLF*st_ET_w*st_EF_w))*Rad_Spec!BF82,".")</f>
        <v>.</v>
      </c>
      <c r="F82" s="50">
        <f>IFERROR((st_DL/(k_decay_w_state*Rad_Spec!AY82*st_GSF_s*st_Fam*st_Foffset*acf!H82*st_ET_w*(1/24)*st_EF_w*(1/365)))*Rad_Spec!BF82,".")</f>
        <v>3.1884242893027589E+18</v>
      </c>
      <c r="G82" s="50">
        <f t="shared" si="2"/>
        <v>3.1884242893027589E+18</v>
      </c>
      <c r="H82" s="50">
        <f t="shared" si="3"/>
        <v>3.1884242893027589E+18</v>
      </c>
    </row>
    <row r="83" spans="1:8">
      <c r="A83" s="51" t="s">
        <v>88</v>
      </c>
      <c r="B83" s="53" t="s">
        <v>7</v>
      </c>
      <c r="C83" s="50" t="str">
        <f>IFERROR((st_DL/(k_decay_w_state*Rad_Spec!V83*st_IFD_w*st_EF_w))*Rad_Spec!BF83,".")</f>
        <v>.</v>
      </c>
      <c r="D83" s="50" t="str">
        <f>IFERROR((st_DL/(k_decay_w_state*Rad_Spec!AN83*st_IRA_w*(1/s_PEFm_pp_state)*st_SLF*st_ET_w*st_EF_w))*Rad_Spec!BF83,".")</f>
        <v>.</v>
      </c>
      <c r="E83" s="50" t="str">
        <f>IFERROR((st_DL/(k_decay_w_state*Rad_Spec!AN83*st_IRA_w*(1/s_PEF)*st_SLF*st_ET_w*st_EF_w))*Rad_Spec!BF83,".")</f>
        <v>.</v>
      </c>
      <c r="F83" s="50">
        <f>IFERROR((st_DL/(k_decay_w_state*Rad_Spec!AY83*st_GSF_s*st_Fam*st_Foffset*acf!H83*st_ET_w*(1/24)*st_EF_w*(1/365)))*Rad_Spec!BF83,".")</f>
        <v>3.7002349063482552E+16</v>
      </c>
      <c r="G83" s="50">
        <f t="shared" si="2"/>
        <v>3.7002349063482552E+16</v>
      </c>
      <c r="H83" s="50">
        <f t="shared" si="3"/>
        <v>3.7002349063482552E+16</v>
      </c>
    </row>
    <row r="84" spans="1:8">
      <c r="A84" s="51" t="s">
        <v>89</v>
      </c>
      <c r="B84" s="53" t="s">
        <v>7</v>
      </c>
      <c r="C84" s="50" t="str">
        <f>IFERROR((st_DL/(k_decay_w_state*Rad_Spec!V84*st_IFD_w*st_EF_w))*Rad_Spec!BF84,".")</f>
        <v>.</v>
      </c>
      <c r="D84" s="50">
        <f>IFERROR((st_DL/(k_decay_w_state*Rad_Spec!AN84*st_IRA_w*(1/s_PEFm_pp_state)*st_SLF*st_ET_w*st_EF_w))*Rad_Spec!BF84,".")</f>
        <v>319160.78900399298</v>
      </c>
      <c r="E84" s="50">
        <f>IFERROR((st_DL/(k_decay_w_state*Rad_Spec!AN84*st_IRA_w*(1/s_PEF)*st_SLF*st_ET_w*st_EF_w))*Rad_Spec!BF84,".")</f>
        <v>29493189.117384844</v>
      </c>
      <c r="F84" s="50">
        <f>IFERROR((st_DL/(k_decay_w_state*Rad_Spec!AY84*st_GSF_s*st_Fam*st_Foffset*acf!H84*st_ET_w*(1/24)*st_EF_w*(1/365)))*Rad_Spec!BF84,".")</f>
        <v>377881895008916.31</v>
      </c>
      <c r="G84" s="50">
        <f t="shared" si="2"/>
        <v>29493186.815480076</v>
      </c>
      <c r="H84" s="50">
        <f t="shared" si="3"/>
        <v>319160.78873442829</v>
      </c>
    </row>
    <row r="85" spans="1:8">
      <c r="A85" s="48" t="s">
        <v>90</v>
      </c>
      <c r="B85" s="48"/>
      <c r="C85" s="50">
        <f>IFERROR((st_DL/(k_decay_w_state*Rad_Spec!V85*st_IFD_w*st_EF_w))*Rad_Spec!BF85,".")</f>
        <v>14379749.765175365</v>
      </c>
      <c r="D85" s="50">
        <f>IFERROR((st_DL/(k_decay_w_state*Rad_Spec!AN85*st_IRA_w*(1/s_PEFm_pp_state)*st_SLF*st_ET_w*st_EF_w))*Rad_Spec!BF85,".")</f>
        <v>3465350.3207631409</v>
      </c>
      <c r="E85" s="50">
        <f>IFERROR((st_DL/(k_decay_w_state*Rad_Spec!AN85*st_IRA_w*(1/s_PEF)*st_SLF*st_ET_w*st_EF_w))*Rad_Spec!BF85,".")</f>
        <v>320228035.17689925</v>
      </c>
      <c r="F85" s="50">
        <f>IFERROR((st_DL/(k_decay_w_state*Rad_Spec!AY85*st_GSF_s*st_Fam*st_Foffset*acf!H85*st_ET_w*(1/24)*st_EF_w*(1/365)))*Rad_Spec!BF85,".")</f>
        <v>363048.6047263848</v>
      </c>
      <c r="G85" s="50">
        <f t="shared" si="2"/>
        <v>353717.21494689933</v>
      </c>
      <c r="H85" s="50">
        <f t="shared" si="3"/>
        <v>321278.38204909413</v>
      </c>
    </row>
    <row r="86" spans="1:8">
      <c r="A86" s="48" t="s">
        <v>91</v>
      </c>
      <c r="B86" s="48"/>
      <c r="C86" s="50">
        <f>IFERROR((st_DL/(k_decay_w_state*Rad_Spec!V86*st_IFD_w*st_EF_w))*Rad_Spec!BF86,".")</f>
        <v>29022481.015413798</v>
      </c>
      <c r="D86" s="50">
        <f>IFERROR((st_DL/(k_decay_w_state*Rad_Spec!AN86*st_IRA_w*(1/s_PEFm_pp_state)*st_SLF*st_ET_w*st_EF_w))*Rad_Spec!BF86,".")</f>
        <v>3849080.0343963304</v>
      </c>
      <c r="E86" s="50">
        <f>IFERROR((st_DL/(k_decay_w_state*Rad_Spec!AN86*st_IRA_w*(1/s_PEF)*st_SLF*st_ET_w*st_EF_w))*Rad_Spec!BF86,".")</f>
        <v>355687945.67988402</v>
      </c>
      <c r="F86" s="50">
        <f>IFERROR((st_DL/(k_decay_w_state*Rad_Spec!AY86*st_GSF_s*st_Fam*st_Foffset*acf!H86*st_ET_w*(1/24)*st_EF_w*(1/365)))*Rad_Spec!BF86,".")</f>
        <v>659690.40210171125</v>
      </c>
      <c r="G86" s="50">
        <f t="shared" si="2"/>
        <v>643861.06943498005</v>
      </c>
      <c r="H86" s="50">
        <f t="shared" si="3"/>
        <v>552449.26354778581</v>
      </c>
    </row>
    <row r="87" spans="1:8">
      <c r="A87" s="48" t="s">
        <v>92</v>
      </c>
      <c r="B87" s="48"/>
      <c r="C87" s="50">
        <f>IFERROR((st_DL/(k_decay_w_state*Rad_Spec!V87*st_IFD_w*st_EF_w))*Rad_Spec!BF87,".")</f>
        <v>0.18148600606605406</v>
      </c>
      <c r="D87" s="50">
        <f>IFERROR((st_DL/(k_decay_w_state*Rad_Spec!AN87*st_IRA_w*(1/s_PEFm_pp_state)*st_SLF*st_ET_w*st_EF_w))*Rad_Spec!BF87,".")</f>
        <v>5.1057312253100922E-5</v>
      </c>
      <c r="E87" s="50">
        <f>IFERROR((st_DL/(k_decay_w_state*Rad_Spec!AN87*st_IRA_w*(1/s_PEF)*st_SLF*st_ET_w*st_EF_w))*Rad_Spec!BF87,".")</f>
        <v>4.7181327343041391E-3</v>
      </c>
      <c r="F87" s="50">
        <f>IFERROR((st_DL/(k_decay_w_state*Rad_Spec!AY87*st_GSF_s*st_Fam*st_Foffset*acf!H87*st_ET_w*(1/24)*st_EF_w*(1/365)))*Rad_Spec!BF87,".")</f>
        <v>32261.256181937726</v>
      </c>
      <c r="G87" s="50">
        <f t="shared" si="2"/>
        <v>4.5985816937256082E-3</v>
      </c>
      <c r="H87" s="50">
        <f t="shared" si="3"/>
        <v>5.1042952299564553E-5</v>
      </c>
    </row>
    <row r="88" spans="1:8">
      <c r="A88" s="48" t="s">
        <v>93</v>
      </c>
      <c r="B88" s="48"/>
      <c r="C88" s="50">
        <f>IFERROR((st_DL/(k_decay_w_state*Rad_Spec!V88*st_IFD_w*st_EF_w))*Rad_Spec!BF88,".")</f>
        <v>0.16420854618324809</v>
      </c>
      <c r="D88" s="50">
        <f>IFERROR((st_DL/(k_decay_w_state*Rad_Spec!AN88*st_IRA_w*(1/s_PEFm_pp_state)*st_SLF*st_ET_w*st_EF_w))*Rad_Spec!BF88,".")</f>
        <v>4.6233497788078941E-5</v>
      </c>
      <c r="E88" s="50">
        <f>IFERROR((st_DL/(k_decay_w_state*Rad_Spec!AN88*st_IRA_w*(1/s_PEF)*st_SLF*st_ET_w*st_EF_w))*Rad_Spec!BF88,".")</f>
        <v>4.2723709829058827E-3</v>
      </c>
      <c r="F88" s="50">
        <f>IFERROR((st_DL/(k_decay_w_state*Rad_Spec!AY88*st_GSF_s*st_Fam*st_Foffset*acf!H88*st_ET_w*(1/24)*st_EF_w*(1/365)))*Rad_Spec!BF88,".")</f>
        <v>62903.984701170448</v>
      </c>
      <c r="G88" s="50">
        <f t="shared" si="2"/>
        <v>4.164031115320382E-3</v>
      </c>
      <c r="H88" s="50">
        <f t="shared" si="3"/>
        <v>4.622048421306907E-5</v>
      </c>
    </row>
    <row r="89" spans="1:8">
      <c r="A89" s="48" t="s">
        <v>94</v>
      </c>
      <c r="B89" s="48"/>
      <c r="C89" s="50">
        <f>IFERROR((st_DL/(k_decay_w_state*Rad_Spec!V89*st_IFD_w*st_EF_w))*Rad_Spec!BF89,".")</f>
        <v>0.16421485451914461</v>
      </c>
      <c r="D89" s="50">
        <f>IFERROR((st_DL/(k_decay_w_state*Rad_Spec!AN89*st_IRA_w*(1/s_PEFm_pp_state)*st_SLF*st_ET_w*st_EF_w))*Rad_Spec!BF89,".")</f>
        <v>4.6235273922394099E-5</v>
      </c>
      <c r="E89" s="50">
        <f>IFERROR((st_DL/(k_decay_w_state*Rad_Spec!AN89*st_IRA_w*(1/s_PEF)*st_SLF*st_ET_w*st_EF_w))*Rad_Spec!BF89,".")</f>
        <v>4.2725351129214101E-3</v>
      </c>
      <c r="F89" s="50">
        <f>IFERROR((st_DL/(k_decay_w_state*Rad_Spec!AY89*st_GSF_s*st_Fam*st_Foffset*acf!H89*st_ET_w*(1/24)*st_EF_w*(1/365)))*Rad_Spec!BF89,".")</f>
        <v>33889.71617127685</v>
      </c>
      <c r="G89" s="50">
        <f t="shared" si="2"/>
        <v>4.1641908472666864E-3</v>
      </c>
      <c r="H89" s="50">
        <f t="shared" si="3"/>
        <v>4.6222259818367239E-5</v>
      </c>
    </row>
    <row r="90" spans="1:8">
      <c r="A90" s="51" t="s">
        <v>95</v>
      </c>
      <c r="B90" s="48" t="s">
        <v>7</v>
      </c>
      <c r="C90" s="50">
        <f>IFERROR((st_DL/(k_decay_w_state*Rad_Spec!V90*st_IFD_w*st_EF_w))*Rad_Spec!BF90,".")</f>
        <v>7.0249582368133368</v>
      </c>
      <c r="D90" s="50">
        <f>IFERROR((st_DL/(k_decay_w_state*Rad_Spec!AN90*st_IRA_w*(1/s_PEFm_pp_state)*st_SLF*st_ET_w*st_EF_w))*Rad_Spec!BF90,".")</f>
        <v>1.1292230467390982E-2</v>
      </c>
      <c r="E90" s="50">
        <f>IFERROR((st_DL/(k_decay_w_state*Rad_Spec!AN90*st_IRA_w*(1/s_PEF)*st_SLF*st_ET_w*st_EF_w))*Rad_Spec!BF90,".")</f>
        <v>1.0434987636519808</v>
      </c>
      <c r="F90" s="50">
        <f>IFERROR((st_DL/(k_decay_w_state*Rad_Spec!AY90*st_GSF_s*st_Fam*st_Foffset*acf!H90*st_ET_w*(1/24)*st_EF_w*(1/365)))*Rad_Spec!BF90,".")</f>
        <v>30082.300663423477</v>
      </c>
      <c r="G90" s="50">
        <f t="shared" si="2"/>
        <v>0.90851495460064247</v>
      </c>
      <c r="H90" s="50">
        <f t="shared" si="3"/>
        <v>1.1274103739314581E-2</v>
      </c>
    </row>
    <row r="91" spans="1:8">
      <c r="A91" s="52" t="s">
        <v>96</v>
      </c>
      <c r="B91" s="53" t="s">
        <v>11</v>
      </c>
      <c r="C91" s="50">
        <f>IFERROR((st_DL/(k_decay_w_state*Rad_Spec!V91*st_IFD_w*st_EF_w))*Rad_Spec!BF91,".")</f>
        <v>0.14723099707992995</v>
      </c>
      <c r="D91" s="50">
        <f>IFERROR((st_DL/(k_decay_w_state*Rad_Spec!AN91*st_IRA_w*(1/s_PEFm_pp_state)*st_SLF*st_ET_w*st_EF_w))*Rad_Spec!BF91,".")</f>
        <v>5.4324120486380102E-4</v>
      </c>
      <c r="E91" s="50">
        <f>IFERROR((st_DL/(k_decay_w_state*Rad_Spec!AN91*st_IRA_w*(1/s_PEF)*st_SLF*st_ET_w*st_EF_w))*Rad_Spec!BF91,".")</f>
        <v>5.0200137809546651E-2</v>
      </c>
      <c r="F91" s="50">
        <f>IFERROR((st_DL/(k_decay_w_state*Rad_Spec!AY91*st_GSF_s*st_Fam*st_Foffset*acf!H91*st_ET_w*(1/24)*st_EF_w*(1/365)))*Rad_Spec!BF91,".")</f>
        <v>3105.9658911682232</v>
      </c>
      <c r="G91" s="50">
        <f t="shared" si="2"/>
        <v>3.7435469665011351E-2</v>
      </c>
      <c r="H91" s="50">
        <f t="shared" si="3"/>
        <v>5.4124407094045162E-4</v>
      </c>
    </row>
    <row r="92" spans="1:8">
      <c r="A92" s="48" t="s">
        <v>97</v>
      </c>
      <c r="B92" s="48"/>
      <c r="C92" s="50">
        <f>IFERROR((st_DL/(k_decay_w_state*Rad_Spec!V92*st_IFD_w*st_EF_w))*Rad_Spec!BF92,".")</f>
        <v>6.2858229445567668E-2</v>
      </c>
      <c r="D92" s="50">
        <f>IFERROR((st_DL/(k_decay_w_state*Rad_Spec!AN92*st_IRA_w*(1/s_PEFm_pp_state)*st_SLF*st_ET_w*st_EF_w))*Rad_Spec!BF92,".")</f>
        <v>3.472545276970651E-4</v>
      </c>
      <c r="E92" s="50">
        <f>IFERROR((st_DL/(k_decay_w_state*Rad_Spec!AN92*st_IRA_w*(1/s_PEF)*st_SLF*st_ET_w*st_EF_w))*Rad_Spec!BF92,".")</f>
        <v>3.2089291072374057E-2</v>
      </c>
      <c r="F92" s="50">
        <f>IFERROR((st_DL/(k_decay_w_state*Rad_Spec!AY92*st_GSF_s*st_Fam*st_Foffset*acf!H92*st_ET_w*(1/24)*st_EF_w*(1/365)))*Rad_Spec!BF92,".")</f>
        <v>27835.910376981312</v>
      </c>
      <c r="G92" s="50">
        <f t="shared" si="2"/>
        <v>2.124409853524041E-2</v>
      </c>
      <c r="H92" s="50">
        <f t="shared" si="3"/>
        <v>3.4534668726562181E-4</v>
      </c>
    </row>
    <row r="93" spans="1:8">
      <c r="A93" s="48" t="s">
        <v>98</v>
      </c>
      <c r="B93" s="48"/>
      <c r="C93" s="50">
        <f>IFERROR((st_DL/(k_decay_w_state*Rad_Spec!V93*st_IFD_w*st_EF_w))*Rad_Spec!BF93,".")</f>
        <v>12023799.182453984</v>
      </c>
      <c r="D93" s="50">
        <f>IFERROR((st_DL/(k_decay_w_state*Rad_Spec!AN93*st_IRA_w*(1/s_PEFm_pp_state)*st_SLF*st_ET_w*st_EF_w))*Rad_Spec!BF93,".")</f>
        <v>3250165.0720315366</v>
      </c>
      <c r="E93" s="50">
        <f>IFERROR((st_DL/(k_decay_w_state*Rad_Spec!AN93*st_IRA_w*(1/s_PEF)*st_SLF*st_ET_w*st_EF_w))*Rad_Spec!BF93,".")</f>
        <v>300343076.07550615</v>
      </c>
      <c r="F93" s="50">
        <f>IFERROR((st_DL/(k_decay_w_state*Rad_Spec!AY93*st_GSF_s*st_Fam*st_Foffset*acf!H93*st_ET_w*(1/24)*st_EF_w*(1/365)))*Rad_Spec!BF93,".")</f>
        <v>127387.03958970399</v>
      </c>
      <c r="G93" s="50">
        <f t="shared" si="2"/>
        <v>125998.69609298694</v>
      </c>
      <c r="H93" s="50">
        <f t="shared" si="3"/>
        <v>121345.42139774589</v>
      </c>
    </row>
    <row r="94" spans="1:8">
      <c r="A94" s="48" t="s">
        <v>99</v>
      </c>
      <c r="B94" s="48"/>
      <c r="C94" s="50">
        <f>IFERROR((st_DL/(k_decay_w_state*Rad_Spec!V94*st_IFD_w*st_EF_w))*Rad_Spec!BF94,".")</f>
        <v>271.98383869387902</v>
      </c>
      <c r="D94" s="50">
        <f>IFERROR((st_DL/(k_decay_w_state*Rad_Spec!AN94*st_IRA_w*(1/s_PEFm_pp_state)*st_SLF*st_ET_w*st_EF_w))*Rad_Spec!BF94,".")</f>
        <v>14.507881290168539</v>
      </c>
      <c r="E94" s="50">
        <f>IFERROR((st_DL/(k_decay_w_state*Rad_Spec!AN94*st_IRA_w*(1/s_PEF)*st_SLF*st_ET_w*st_EF_w))*Rad_Spec!BF94,".")</f>
        <v>1340.6524276331352</v>
      </c>
      <c r="F94" s="50">
        <f>IFERROR((st_DL/(k_decay_w_state*Rad_Spec!AY94*st_GSF_s*st_Fam*st_Foffset*acf!H94*st_ET_w*(1/24)*st_EF_w*(1/365)))*Rad_Spec!BF94,".")</f>
        <v>172.84651425095979</v>
      </c>
      <c r="G94" s="50">
        <f t="shared" si="2"/>
        <v>97.961670059772132</v>
      </c>
      <c r="H94" s="50">
        <f t="shared" si="3"/>
        <v>12.756693206419632</v>
      </c>
    </row>
    <row r="95" spans="1:8">
      <c r="A95" s="48" t="s">
        <v>100</v>
      </c>
      <c r="B95" s="48"/>
      <c r="C95" s="50">
        <f>IFERROR((st_DL/(k_decay_w_state*Rad_Spec!V95*st_IFD_w*st_EF_w))*Rad_Spec!BF95,".")</f>
        <v>17742.203164996808</v>
      </c>
      <c r="D95" s="50">
        <f>IFERROR((st_DL/(k_decay_w_state*Rad_Spec!AN95*st_IRA_w*(1/s_PEFm_pp_state)*st_SLF*st_ET_w*st_EF_w))*Rad_Spec!BF95,".")</f>
        <v>3934.2485105976284</v>
      </c>
      <c r="E95" s="50">
        <f>IFERROR((st_DL/(k_decay_w_state*Rad_Spec!AN95*st_IRA_w*(1/s_PEF)*st_SLF*st_ET_w*st_EF_w))*Rad_Spec!BF95,".")</f>
        <v>363558.24197562638</v>
      </c>
      <c r="F95" s="50">
        <f>IFERROR((st_DL/(k_decay_w_state*Rad_Spec!AY95*st_GSF_s*st_Fam*st_Foffset*acf!H95*st_ET_w*(1/24)*st_EF_w*(1/365)))*Rad_Spec!BF95,".")</f>
        <v>2618.4871286565453</v>
      </c>
      <c r="G95" s="50">
        <f t="shared" si="2"/>
        <v>2267.5053759364132</v>
      </c>
      <c r="H95" s="50">
        <f t="shared" si="3"/>
        <v>1444.166686686988</v>
      </c>
    </row>
    <row r="96" spans="1:8">
      <c r="A96" s="51" t="s">
        <v>101</v>
      </c>
      <c r="B96" s="53" t="s">
        <v>7</v>
      </c>
      <c r="C96" s="50" t="str">
        <f>IFERROR((st_DL/(k_decay_w_state*Rad_Spec!V96*st_IFD_w*st_EF_w))*Rad_Spec!BF96,".")</f>
        <v>.</v>
      </c>
      <c r="D96" s="50" t="str">
        <f>IFERROR((st_DL/(k_decay_w_state*Rad_Spec!AN96*st_IRA_w*(1/s_PEFm_pp_state)*st_SLF*st_ET_w*st_EF_w))*Rad_Spec!BF96,".")</f>
        <v>.</v>
      </c>
      <c r="E96" s="50" t="str">
        <f>IFERROR((st_DL/(k_decay_w_state*Rad_Spec!AN96*st_IRA_w*(1/s_PEF)*st_SLF*st_ET_w*st_EF_w))*Rad_Spec!BF96,".")</f>
        <v>.</v>
      </c>
      <c r="F96" s="50">
        <f>IFERROR((st_DL/(k_decay_w_state*Rad_Spec!AY96*st_GSF_s*st_Fam*st_Foffset*acf!H96*st_ET_w*(1/24)*st_EF_w*(1/365)))*Rad_Spec!BF96,".")</f>
        <v>18735083122723.555</v>
      </c>
      <c r="G96" s="50">
        <f t="shared" si="2"/>
        <v>18735083122723.555</v>
      </c>
      <c r="H96" s="50">
        <f t="shared" si="3"/>
        <v>18735083122723.555</v>
      </c>
    </row>
    <row r="97" spans="1:8">
      <c r="A97" s="48" t="s">
        <v>102</v>
      </c>
      <c r="B97" s="48"/>
      <c r="C97" s="50" t="str">
        <f>IFERROR((st_DL/(k_decay_w_state*Rad_Spec!V97*st_IFD_w*st_EF_w))*Rad_Spec!BF97,".")</f>
        <v>.</v>
      </c>
      <c r="D97" s="50">
        <f>IFERROR((st_DL/(k_decay_w_state*Rad_Spec!AN97*st_IRA_w*(1/s_PEFm_pp_state)*st_SLF*st_ET_w*st_EF_w))*Rad_Spec!BF97,".")</f>
        <v>9946020.5069202166</v>
      </c>
      <c r="E97" s="50">
        <f>IFERROR((st_DL/(k_decay_w_state*Rad_Spec!AN97*st_IRA_w*(1/s_PEF)*st_SLF*st_ET_w*st_EF_w))*Rad_Spec!BF97,".")</f>
        <v>919097438.91601908</v>
      </c>
      <c r="F97" s="50">
        <f>IFERROR((st_DL/(k_decay_w_state*Rad_Spec!AY97*st_GSF_s*st_Fam*st_Foffset*acf!H97*st_ET_w*(1/24)*st_EF_w*(1/365)))*Rad_Spec!BF97,".")</f>
        <v>14236253856.602161</v>
      </c>
      <c r="G97" s="50">
        <f t="shared" si="2"/>
        <v>863358704.40896761</v>
      </c>
      <c r="H97" s="50">
        <f t="shared" si="3"/>
        <v>9939076.6675260346</v>
      </c>
    </row>
    <row r="98" spans="1:8">
      <c r="A98" s="52" t="s">
        <v>103</v>
      </c>
      <c r="B98" s="53" t="s">
        <v>11</v>
      </c>
      <c r="C98" s="50" t="str">
        <f>IFERROR((st_DL/(k_decay_w_state*Rad_Spec!V98*st_IFD_w*st_EF_w))*Rad_Spec!BF98,".")</f>
        <v>.</v>
      </c>
      <c r="D98" s="50">
        <f>IFERROR((st_DL/(k_decay_w_state*Rad_Spec!AN98*st_IRA_w*(1/s_PEFm_pp_state)*st_SLF*st_ET_w*st_EF_w))*Rad_Spec!BF98,".")</f>
        <v>209.05536078255747</v>
      </c>
      <c r="E98" s="50">
        <f>IFERROR((st_DL/(k_decay_w_state*Rad_Spec!AN98*st_IRA_w*(1/s_PEF)*st_SLF*st_ET_w*st_EF_w))*Rad_Spec!BF98,".")</f>
        <v>19318.504979275349</v>
      </c>
      <c r="F98" s="50">
        <f>IFERROR((st_DL/(k_decay_w_state*Rad_Spec!AY98*st_GSF_s*st_Fam*st_Foffset*acf!H98*st_ET_w*(1/24)*st_EF_w*(1/365)))*Rad_Spec!BF98,".")</f>
        <v>3884165.128509168</v>
      </c>
      <c r="G98" s="50">
        <f t="shared" si="2"/>
        <v>19222.896884128615</v>
      </c>
      <c r="H98" s="50">
        <f t="shared" si="3"/>
        <v>209.04410951226185</v>
      </c>
    </row>
    <row r="99" spans="1:8">
      <c r="A99" s="48" t="s">
        <v>104</v>
      </c>
      <c r="B99" s="48"/>
      <c r="C99" s="50">
        <f>IFERROR((st_DL/(k_decay_w_state*Rad_Spec!V99*st_IFD_w*st_EF_w))*Rad_Spec!BF99,".")</f>
        <v>962.90055804999042</v>
      </c>
      <c r="D99" s="50">
        <f>IFERROR((st_DL/(k_decay_w_state*Rad_Spec!AN99*st_IRA_w*(1/s_PEFm_pp_state)*st_SLF*st_ET_w*st_EF_w))*Rad_Spec!BF99,".")</f>
        <v>8.392574604576895</v>
      </c>
      <c r="E99" s="50">
        <f>IFERROR((st_DL/(k_decay_w_state*Rad_Spec!AN99*st_IRA_w*(1/s_PEF)*st_SLF*st_ET_w*st_EF_w))*Rad_Spec!BF99,".")</f>
        <v>775.54573908341524</v>
      </c>
      <c r="F99" s="50">
        <f>IFERROR((st_DL/(k_decay_w_state*Rad_Spec!AY99*st_GSF_s*st_Fam*st_Foffset*acf!H99*st_ET_w*(1/24)*st_EF_w*(1/365)))*Rad_Spec!BF99,".")</f>
        <v>4921400.2795845764</v>
      </c>
      <c r="G99" s="50">
        <f t="shared" si="2"/>
        <v>429.52620962071319</v>
      </c>
      <c r="H99" s="50">
        <f t="shared" si="3"/>
        <v>8.320043493111049</v>
      </c>
    </row>
    <row r="100" spans="1:8">
      <c r="A100" s="48" t="s">
        <v>105</v>
      </c>
      <c r="B100" s="48"/>
      <c r="C100" s="50">
        <f>IFERROR((st_DL/(k_decay_w_state*Rad_Spec!V100*st_IFD_w*st_EF_w))*Rad_Spec!BF100,".")</f>
        <v>19325530.695454568</v>
      </c>
      <c r="D100" s="50">
        <f>IFERROR((st_DL/(k_decay_w_state*Rad_Spec!AN100*st_IRA_w*(1/s_PEFm_pp_state)*st_SLF*st_ET_w*st_EF_w))*Rad_Spec!BF100,".")</f>
        <v>3894321.7869937089</v>
      </c>
      <c r="E100" s="50">
        <f>IFERROR((st_DL/(k_decay_w_state*Rad_Spec!AN100*st_IRA_w*(1/s_PEF)*st_SLF*st_ET_w*st_EF_w))*Rad_Spec!BF100,".")</f>
        <v>359868670.91721791</v>
      </c>
      <c r="F100" s="50">
        <f>IFERROR((st_DL/(k_decay_w_state*Rad_Spec!AY100*st_GSF_s*st_Fam*st_Foffset*acf!H100*st_ET_w*(1/24)*st_EF_w*(1/365)))*Rad_Spec!BF100,".")</f>
        <v>280308.430623124</v>
      </c>
      <c r="G100" s="50">
        <f t="shared" si="2"/>
        <v>276088.83126878698</v>
      </c>
      <c r="H100" s="50">
        <f t="shared" si="3"/>
        <v>257996.07364422557</v>
      </c>
    </row>
    <row r="101" spans="1:8">
      <c r="A101" s="48" t="s">
        <v>106</v>
      </c>
      <c r="B101" s="48"/>
      <c r="C101" s="50">
        <f>IFERROR((st_DL/(k_decay_w_state*Rad_Spec!V101*st_IFD_w*st_EF_w))*Rad_Spec!BF101,".")</f>
        <v>176046.35739699358</v>
      </c>
      <c r="D101" s="50">
        <f>IFERROR((st_DL/(k_decay_w_state*Rad_Spec!AN101*st_IRA_w*(1/s_PEFm_pp_state)*st_SLF*st_ET_w*st_EF_w))*Rad_Spec!BF101,".")</f>
        <v>38359.933970562568</v>
      </c>
      <c r="E101" s="50">
        <f>IFERROR((st_DL/(k_decay_w_state*Rad_Spec!AN101*st_IRA_w*(1/s_PEF)*st_SLF*st_ET_w*st_EF_w))*Rad_Spec!BF101,".")</f>
        <v>3544786.2835996537</v>
      </c>
      <c r="F101" s="50">
        <f>IFERROR((st_DL/(k_decay_w_state*Rad_Spec!AY101*st_GSF_s*st_Fam*st_Foffset*acf!H101*st_ET_w*(1/24)*st_EF_w*(1/365)))*Rad_Spec!BF101,".")</f>
        <v>16346.457520296482</v>
      </c>
      <c r="G101" s="50">
        <f t="shared" si="2"/>
        <v>14894.747629761549</v>
      </c>
      <c r="H101" s="50">
        <f t="shared" si="3"/>
        <v>10761.421972050051</v>
      </c>
    </row>
    <row r="102" spans="1:8">
      <c r="A102" s="48" t="s">
        <v>107</v>
      </c>
      <c r="B102" s="48"/>
      <c r="C102" s="50">
        <f>IFERROR((st_DL/(k_decay_w_state*Rad_Spec!V102*st_IFD_w*st_EF_w))*Rad_Spec!BF102,".")</f>
        <v>3769521.5311752078</v>
      </c>
      <c r="D102" s="50">
        <f>IFERROR((st_DL/(k_decay_w_state*Rad_Spec!AN102*st_IRA_w*(1/s_PEFm_pp_state)*st_SLF*st_ET_w*st_EF_w))*Rad_Spec!BF102,".")</f>
        <v>609806.57640852127</v>
      </c>
      <c r="E102" s="50">
        <f>IFERROR((st_DL/(k_decay_w_state*Rad_Spec!AN102*st_IRA_w*(1/s_PEF)*st_SLF*st_ET_w*st_EF_w))*Rad_Spec!BF102,".")</f>
        <v>56351347.980959222</v>
      </c>
      <c r="F102" s="50">
        <f>IFERROR((st_DL/(k_decay_w_state*Rad_Spec!AY102*st_GSF_s*st_Fam*st_Foffset*acf!H102*st_ET_w*(1/24)*st_EF_w*(1/365)))*Rad_Spec!BF102,".")</f>
        <v>264496.17388632015</v>
      </c>
      <c r="G102" s="50">
        <f t="shared" si="2"/>
        <v>246074.8302638375</v>
      </c>
      <c r="H102" s="50">
        <f t="shared" si="3"/>
        <v>175872.94315725847</v>
      </c>
    </row>
    <row r="103" spans="1:8">
      <c r="A103" s="48" t="s">
        <v>108</v>
      </c>
      <c r="B103" s="48"/>
      <c r="C103" s="50">
        <f>IFERROR((st_DL/(k_decay_w_state*Rad_Spec!V103*st_IFD_w*st_EF_w))*Rad_Spec!BF103,".")</f>
        <v>71.371396839302861</v>
      </c>
      <c r="D103" s="50">
        <f>IFERROR((st_DL/(k_decay_w_state*Rad_Spec!AN103*st_IRA_w*(1/s_PEFm_pp_state)*st_SLF*st_ET_w*st_EF_w))*Rad_Spec!BF103,".")</f>
        <v>4.8352330925766997E-2</v>
      </c>
      <c r="E103" s="50">
        <f>IFERROR((st_DL/(k_decay_w_state*Rad_Spec!AN103*st_IRA_w*(1/s_PEF)*st_SLF*st_ET_w*st_EF_w))*Rad_Spec!BF103,".")</f>
        <v>4.468169303348164</v>
      </c>
      <c r="F103" s="50">
        <f>IFERROR((st_DL/(k_decay_w_state*Rad_Spec!AY103*st_GSF_s*st_Fam*st_Foffset*acf!H103*st_ET_w*(1/24)*st_EF_w*(1/365)))*Rad_Spec!BF103,".")</f>
        <v>747151.13425233227</v>
      </c>
      <c r="G103" s="50">
        <f t="shared" si="2"/>
        <v>4.2048986561620652</v>
      </c>
      <c r="H103" s="50">
        <f t="shared" si="3"/>
        <v>4.8319592486977918E-2</v>
      </c>
    </row>
    <row r="104" spans="1:8">
      <c r="A104" s="48" t="s">
        <v>109</v>
      </c>
      <c r="B104" s="48"/>
      <c r="C104" s="50" t="str">
        <f>IFERROR((st_DL/(k_decay_w_state*Rad_Spec!V104*st_IFD_w*st_EF_w))*Rad_Spec!BF104,".")</f>
        <v>.</v>
      </c>
      <c r="D104" s="50" t="str">
        <f>IFERROR((st_DL/(k_decay_w_state*Rad_Spec!AN104*st_IRA_w*(1/s_PEFm_pp_state)*st_SLF*st_ET_w*st_EF_w))*Rad_Spec!BF104,".")</f>
        <v>.</v>
      </c>
      <c r="E104" s="50" t="str">
        <f>IFERROR((st_DL/(k_decay_w_state*Rad_Spec!AN104*st_IRA_w*(1/s_PEF)*st_SLF*st_ET_w*st_EF_w))*Rad_Spec!BF104,".")</f>
        <v>.</v>
      </c>
      <c r="F104" s="50">
        <f>IFERROR((st_DL/(k_decay_w_state*Rad_Spec!AY104*st_GSF_s*st_Fam*st_Foffset*acf!H104*st_ET_w*(1/24)*st_EF_w*(1/365)))*Rad_Spec!BF104,".")</f>
        <v>1537093.0656139548</v>
      </c>
      <c r="G104" s="50">
        <f t="shared" si="2"/>
        <v>1537093.0656139548</v>
      </c>
      <c r="H104" s="50">
        <f t="shared" si="3"/>
        <v>1537093.0656139548</v>
      </c>
    </row>
    <row r="105" spans="1:8">
      <c r="A105" s="48" t="s">
        <v>110</v>
      </c>
      <c r="B105" s="48"/>
      <c r="C105" s="50">
        <f>IFERROR((st_DL/(k_decay_w_state*Rad_Spec!V105*st_IFD_w*st_EF_w))*Rad_Spec!BF105,".")</f>
        <v>165428.73024043374</v>
      </c>
      <c r="D105" s="50">
        <f>IFERROR((st_DL/(k_decay_w_state*Rad_Spec!AN105*st_IRA_w*(1/s_PEFm_pp_state)*st_SLF*st_ET_w*st_EF_w))*Rad_Spec!BF105,".")</f>
        <v>40504.309364389534</v>
      </c>
      <c r="E105" s="50">
        <f>IFERROR((st_DL/(k_decay_w_state*Rad_Spec!AN105*st_IRA_w*(1/s_PEF)*st_SLF*st_ET_w*st_EF_w))*Rad_Spec!BF105,".")</f>
        <v>3742944.9271666547</v>
      </c>
      <c r="F105" s="50">
        <f>IFERROR((st_DL/(k_decay_w_state*Rad_Spec!AY105*st_GSF_s*st_Fam*st_Foffset*acf!H105*st_ET_w*(1/24)*st_EF_w*(1/365)))*Rad_Spec!BF105,".")</f>
        <v>113952.00013712894</v>
      </c>
      <c r="G105" s="50">
        <f t="shared" si="2"/>
        <v>66279.183862294711</v>
      </c>
      <c r="H105" s="50">
        <f t="shared" si="3"/>
        <v>25310.525303677576</v>
      </c>
    </row>
    <row r="106" spans="1:8">
      <c r="A106" s="48" t="s">
        <v>111</v>
      </c>
      <c r="B106" s="48"/>
      <c r="C106" s="50" t="str">
        <f>IFERROR((st_DL/(k_decay_w_state*Rad_Spec!V106*st_IFD_w*st_EF_w))*Rad_Spec!BF106,".")</f>
        <v>.</v>
      </c>
      <c r="D106" s="50" t="str">
        <f>IFERROR((st_DL/(k_decay_w_state*Rad_Spec!AN106*st_IRA_w*(1/s_PEFm_pp_state)*st_SLF*st_ET_w*st_EF_w))*Rad_Spec!BF106,".")</f>
        <v>.</v>
      </c>
      <c r="E106" s="50" t="str">
        <f>IFERROR((st_DL/(k_decay_w_state*Rad_Spec!AN106*st_IRA_w*(1/s_PEF)*st_SLF*st_ET_w*st_EF_w))*Rad_Spec!BF106,".")</f>
        <v>.</v>
      </c>
      <c r="F106" s="50">
        <f>IFERROR((st_DL/(k_decay_w_state*Rad_Spec!AY106*st_GSF_s*st_Fam*st_Foffset*acf!H106*st_ET_w*(1/24)*st_EF_w*(1/365)))*Rad_Spec!BF106,".")</f>
        <v>2595957.3226133124</v>
      </c>
      <c r="G106" s="50">
        <f t="shared" si="2"/>
        <v>2595957.3226133124</v>
      </c>
      <c r="H106" s="50">
        <f t="shared" si="3"/>
        <v>2595957.3226133124</v>
      </c>
    </row>
    <row r="107" spans="1:8">
      <c r="A107" s="48" t="s">
        <v>112</v>
      </c>
      <c r="B107" s="48"/>
      <c r="C107" s="50">
        <f>IFERROR((st_DL/(k_decay_w_state*Rad_Spec!V107*st_IFD_w*st_EF_w))*Rad_Spec!BF107,".")</f>
        <v>1.5113692772546328</v>
      </c>
      <c r="D107" s="50">
        <f>IFERROR((st_DL/(k_decay_w_state*Rad_Spec!AN107*st_IRA_w*(1/s_PEFm_pp_state)*st_SLF*st_ET_w*st_EF_w))*Rad_Spec!BF107,".")</f>
        <v>3.4522995182746756E-2</v>
      </c>
      <c r="E107" s="50">
        <f>IFERROR((st_DL/(k_decay_w_state*Rad_Spec!AN107*st_IRA_w*(1/s_PEF)*st_SLF*st_ET_w*st_EF_w))*Rad_Spec!BF107,".")</f>
        <v>3.1902202930403765</v>
      </c>
      <c r="F107" s="50">
        <f>IFERROR((st_DL/(k_decay_w_state*Rad_Spec!AY107*st_GSF_s*st_Fam*st_Foffset*acf!H107*st_ET_w*(1/24)*st_EF_w*(1/365)))*Rad_Spec!BF107,".")</f>
        <v>13198.464853290665</v>
      </c>
      <c r="G107" s="50">
        <f t="shared" si="2"/>
        <v>1.0254460231771392</v>
      </c>
      <c r="H107" s="50">
        <f t="shared" si="3"/>
        <v>3.3751938461713794E-2</v>
      </c>
    </row>
    <row r="108" spans="1:8">
      <c r="A108" s="48" t="s">
        <v>113</v>
      </c>
      <c r="B108" s="48"/>
      <c r="C108" s="50">
        <f>IFERROR((st_DL/(k_decay_w_state*Rad_Spec!V108*st_IFD_w*st_EF_w))*Rad_Spec!BF108,".")</f>
        <v>99704.18247222605</v>
      </c>
      <c r="D108" s="50">
        <f>IFERROR((st_DL/(k_decay_w_state*Rad_Spec!AN108*st_IRA_w*(1/s_PEFm_pp_state)*st_SLF*st_ET_w*st_EF_w))*Rad_Spec!BF108,".")</f>
        <v>18068.865732098315</v>
      </c>
      <c r="E108" s="50">
        <f>IFERROR((st_DL/(k_decay_w_state*Rad_Spec!AN108*st_IRA_w*(1/s_PEF)*st_SLF*st_ET_w*st_EF_w))*Rad_Spec!BF108,".")</f>
        <v>1669717.8742929562</v>
      </c>
      <c r="F108" s="50">
        <f>IFERROR((st_DL/(k_decay_w_state*Rad_Spec!AY108*st_GSF_s*st_Fam*st_Foffset*acf!H108*st_ET_w*(1/24)*st_EF_w*(1/365)))*Rad_Spec!BF108,".")</f>
        <v>12475.420895980014</v>
      </c>
      <c r="G108" s="50">
        <f t="shared" si="2"/>
        <v>11014.891228373399</v>
      </c>
      <c r="H108" s="50">
        <f t="shared" si="3"/>
        <v>6871.3833729657963</v>
      </c>
    </row>
    <row r="109" spans="1:8">
      <c r="A109" s="48" t="s">
        <v>114</v>
      </c>
      <c r="B109" s="48"/>
      <c r="C109" s="50">
        <f>IFERROR((st_DL/(k_decay_w_state*Rad_Spec!V109*st_IFD_w*st_EF_w))*Rad_Spec!BF109,".")</f>
        <v>329810.77443062776</v>
      </c>
      <c r="D109" s="50">
        <f>IFERROR((st_DL/(k_decay_w_state*Rad_Spec!AN109*st_IRA_w*(1/s_PEFm_pp_state)*st_SLF*st_ET_w*st_EF_w))*Rad_Spec!BF109,".")</f>
        <v>75649.187257147816</v>
      </c>
      <c r="E109" s="50">
        <f>IFERROR((st_DL/(k_decay_w_state*Rad_Spec!AN109*st_IRA_w*(1/s_PEF)*st_SLF*st_ET_w*st_EF_w))*Rad_Spec!BF109,".")</f>
        <v>6990632.5063120686</v>
      </c>
      <c r="F109" s="50">
        <f>IFERROR((st_DL/(k_decay_w_state*Rad_Spec!AY109*st_GSF_s*st_Fam*st_Foffset*acf!H109*st_ET_w*(1/24)*st_EF_w*(1/365)))*Rad_Spec!BF109,".")</f>
        <v>17519.831365765145</v>
      </c>
      <c r="G109" s="50">
        <f t="shared" si="2"/>
        <v>16596.610941765179</v>
      </c>
      <c r="H109" s="50">
        <f t="shared" si="3"/>
        <v>13637.145428684938</v>
      </c>
    </row>
    <row r="110" spans="1:8">
      <c r="A110" s="48" t="s">
        <v>115</v>
      </c>
      <c r="B110" s="48"/>
      <c r="C110" s="50" t="str">
        <f>IFERROR((st_DL/(k_decay_w_state*Rad_Spec!V110*st_IFD_w*st_EF_w))*Rad_Spec!BF110,".")</f>
        <v>.</v>
      </c>
      <c r="D110" s="50" t="str">
        <f>IFERROR((st_DL/(k_decay_w_state*Rad_Spec!AN110*st_IRA_w*(1/s_PEFm_pp_state)*st_SLF*st_ET_w*st_EF_w))*Rad_Spec!BF110,".")</f>
        <v>.</v>
      </c>
      <c r="E110" s="50" t="str">
        <f>IFERROR((st_DL/(k_decay_w_state*Rad_Spec!AN110*st_IRA_w*(1/s_PEF)*st_SLF*st_ET_w*st_EF_w))*Rad_Spec!BF110,".")</f>
        <v>.</v>
      </c>
      <c r="F110" s="50">
        <f>IFERROR((st_DL/(k_decay_w_state*Rad_Spec!AY110*st_GSF_s*st_Fam*st_Foffset*acf!H110*st_ET_w*(1/24)*st_EF_w*(1/365)))*Rad_Spec!BF110,".")</f>
        <v>1078586.6547861744</v>
      </c>
      <c r="G110" s="50">
        <f t="shared" si="2"/>
        <v>1078586.6547861744</v>
      </c>
      <c r="H110" s="50">
        <f t="shared" si="3"/>
        <v>1078586.6547861744</v>
      </c>
    </row>
    <row r="111" spans="1:8">
      <c r="A111" s="48" t="s">
        <v>116</v>
      </c>
      <c r="B111" s="48"/>
      <c r="C111" s="50">
        <f>IFERROR((st_DL/(k_decay_w_state*Rad_Spec!V111*st_IFD_w*st_EF_w))*Rad_Spec!BF111,".")</f>
        <v>64.199097200460727</v>
      </c>
      <c r="D111" s="50">
        <f>IFERROR((st_DL/(k_decay_w_state*Rad_Spec!AN111*st_IRA_w*(1/s_PEFm_pp_state)*st_SLF*st_ET_w*st_EF_w))*Rad_Spec!BF111,".")</f>
        <v>0.3939564800566564</v>
      </c>
      <c r="E111" s="50">
        <f>IFERROR((st_DL/(k_decay_w_state*Rad_Spec!AN111*st_IRA_w*(1/s_PEF)*st_SLF*st_ET_w*st_EF_w))*Rad_Spec!BF111,".")</f>
        <v>36.404951267948064</v>
      </c>
      <c r="F111" s="50">
        <f>IFERROR((st_DL/(k_decay_w_state*Rad_Spec!AY111*st_GSF_s*st_Fam*st_Foffset*acf!H111*st_ET_w*(1/24)*st_EF_w*(1/365)))*Rad_Spec!BF111,".")</f>
        <v>302773.40992855671</v>
      </c>
      <c r="G111" s="50">
        <f t="shared" si="2"/>
        <v>23.22953924237115</v>
      </c>
      <c r="H111" s="50">
        <f t="shared" si="3"/>
        <v>0.39155321210367811</v>
      </c>
    </row>
    <row r="112" spans="1:8">
      <c r="A112" s="48" t="s">
        <v>117</v>
      </c>
      <c r="B112" s="48"/>
      <c r="C112" s="50">
        <f>IFERROR((st_DL/(k_decay_w_state*Rad_Spec!V112*st_IFD_w*st_EF_w))*Rad_Spec!BF112,".")</f>
        <v>14874424.099202484</v>
      </c>
      <c r="D112" s="50">
        <f>IFERROR((st_DL/(k_decay_w_state*Rad_Spec!AN112*st_IRA_w*(1/s_PEFm_pp_state)*st_SLF*st_ET_w*st_EF_w))*Rad_Spec!BF112,".")</f>
        <v>3509275.9517234922</v>
      </c>
      <c r="E112" s="50">
        <f>IFERROR((st_DL/(k_decay_w_state*Rad_Spec!AN112*st_IRA_w*(1/s_PEF)*st_SLF*st_ET_w*st_EF_w))*Rad_Spec!BF112,".")</f>
        <v>324287139.50815791</v>
      </c>
      <c r="F112" s="50">
        <f>IFERROR((st_DL/(k_decay_w_state*Rad_Spec!AY112*st_GSF_s*st_Fam*st_Foffset*acf!H112*st_ET_w*(1/24)*st_EF_w*(1/365)))*Rad_Spec!BF112,".")</f>
        <v>441329.22589759383</v>
      </c>
      <c r="G112" s="50">
        <f t="shared" si="2"/>
        <v>428046.4059317456</v>
      </c>
      <c r="H112" s="50">
        <f t="shared" si="3"/>
        <v>381960.65875723195</v>
      </c>
    </row>
    <row r="113" spans="1:8">
      <c r="A113" s="48" t="s">
        <v>118</v>
      </c>
      <c r="B113" s="48"/>
      <c r="C113" s="50">
        <f>IFERROR((st_DL/(k_decay_w_state*Rad_Spec!V113*st_IFD_w*st_EF_w))*Rad_Spec!BF113,".")</f>
        <v>0.68245833327142624</v>
      </c>
      <c r="D113" s="50">
        <f>IFERROR((st_DL/(k_decay_w_state*Rad_Spec!AN113*st_IRA_w*(1/s_PEFm_pp_state)*st_SLF*st_ET_w*st_EF_w))*Rad_Spec!BF113,".")</f>
        <v>1.5331760432614342E-4</v>
      </c>
      <c r="E113" s="50">
        <f>IFERROR((st_DL/(k_decay_w_state*Rad_Spec!AN113*st_IRA_w*(1/s_PEF)*st_SLF*st_ET_w*st_EF_w))*Rad_Spec!BF113,".")</f>
        <v>1.4167859133092807E-2</v>
      </c>
      <c r="F113" s="50">
        <f>IFERROR((st_DL/(k_decay_w_state*Rad_Spec!AY113*st_GSF_s*st_Fam*st_Foffset*acf!H113*st_ET_w*(1/24)*st_EF_w*(1/365)))*Rad_Spec!BF113,".")</f>
        <v>10623.924908592167</v>
      </c>
      <c r="G113" s="50">
        <f t="shared" si="2"/>
        <v>1.3879697610171484E-2</v>
      </c>
      <c r="H113" s="50">
        <f t="shared" si="3"/>
        <v>1.5328316630062644E-4</v>
      </c>
    </row>
    <row r="114" spans="1:8">
      <c r="A114" s="51" t="s">
        <v>119</v>
      </c>
      <c r="B114" s="48" t="s">
        <v>7</v>
      </c>
      <c r="C114" s="50">
        <f>IFERROR((st_DL/(k_decay_w_state*Rad_Spec!V114*st_IFD_w*st_EF_w))*Rad_Spec!BF114,".")</f>
        <v>8.2600598111656653E-2</v>
      </c>
      <c r="D114" s="50">
        <f>IFERROR((st_DL/(k_decay_w_state*Rad_Spec!AN114*st_IRA_w*(1/s_PEFm_pp_state)*st_SLF*st_ET_w*st_EF_w))*Rad_Spec!BF114,".")</f>
        <v>7.4098502295777909E-5</v>
      </c>
      <c r="E114" s="50">
        <f>IFERROR((st_DL/(k_decay_w_state*Rad_Spec!AN114*st_IRA_w*(1/s_PEF)*st_SLF*st_ET_w*st_EF_w))*Rad_Spec!BF114,".")</f>
        <v>6.8473359410607653E-3</v>
      </c>
      <c r="F114" s="50">
        <f>IFERROR((st_DL/(k_decay_w_state*Rad_Spec!AY114*st_GSF_s*st_Fam*st_Foffset*acf!H114*st_ET_w*(1/24)*st_EF_w*(1/365)))*Rad_Spec!BF114,".")</f>
        <v>254.64563719829181</v>
      </c>
      <c r="G114" s="50">
        <f t="shared" si="2"/>
        <v>6.3230079726753789E-3</v>
      </c>
      <c r="H114" s="50">
        <f t="shared" si="3"/>
        <v>7.4032068820017934E-5</v>
      </c>
    </row>
    <row r="115" spans="1:8">
      <c r="A115" s="48" t="s">
        <v>120</v>
      </c>
      <c r="B115" s="48"/>
      <c r="C115" s="50">
        <f>IFERROR((st_DL/(k_decay_w_state*Rad_Spec!V115*st_IFD_w*st_EF_w))*Rad_Spec!BF115,".")</f>
        <v>0.19259786078825264</v>
      </c>
      <c r="D115" s="50">
        <f>IFERROR((st_DL/(k_decay_w_state*Rad_Spec!AN115*st_IRA_w*(1/s_PEFm_pp_state)*st_SLF*st_ET_w*st_EF_w))*Rad_Spec!BF115,".")</f>
        <v>5.3790370667399665E-5</v>
      </c>
      <c r="E115" s="50">
        <f>IFERROR((st_DL/(k_decay_w_state*Rad_Spec!AN115*st_IRA_w*(1/s_PEF)*st_SLF*st_ET_w*st_EF_w))*Rad_Spec!BF115,".")</f>
        <v>4.9706907284528656E-3</v>
      </c>
      <c r="F115" s="50">
        <f>IFERROR((st_DL/(k_decay_w_state*Rad_Spec!AY115*st_GSF_s*st_Fam*st_Foffset*acf!H115*st_ET_w*(1/24)*st_EF_w*(1/365)))*Rad_Spec!BF115,".")</f>
        <v>30028.753769614868</v>
      </c>
      <c r="G115" s="50">
        <f t="shared" si="2"/>
        <v>4.8456307398492601E-3</v>
      </c>
      <c r="H115" s="50">
        <f t="shared" si="3"/>
        <v>5.3775351732905164E-5</v>
      </c>
    </row>
    <row r="116" spans="1:8">
      <c r="A116" s="48" t="s">
        <v>121</v>
      </c>
      <c r="B116" s="48"/>
      <c r="C116" s="50">
        <f>IFERROR((st_DL/(k_decay_w_state*Rad_Spec!V116*st_IFD_w*st_EF_w))*Rad_Spec!BF116,".")</f>
        <v>0.17842304584316854</v>
      </c>
      <c r="D116" s="50">
        <f>IFERROR((st_DL/(k_decay_w_state*Rad_Spec!AN116*st_IRA_w*(1/s_PEFm_pp_state)*st_SLF*st_ET_w*st_EF_w))*Rad_Spec!BF116,".")</f>
        <v>2.1852222173763064E-4</v>
      </c>
      <c r="E116" s="50">
        <f>IFERROR((st_DL/(k_decay_w_state*Rad_Spec!AN116*st_IRA_w*(1/s_PEF)*st_SLF*st_ET_w*st_EF_w))*Rad_Spec!BF116,".")</f>
        <v>2.0193323973699082E-2</v>
      </c>
      <c r="F116" s="50">
        <f>IFERROR((st_DL/(k_decay_w_state*Rad_Spec!AY116*st_GSF_s*st_Fam*st_Foffset*acf!H116*st_ET_w*(1/24)*st_EF_w*(1/365)))*Rad_Spec!BF116,".")</f>
        <v>42490.792644991452</v>
      </c>
      <c r="G116" s="50">
        <f t="shared" si="2"/>
        <v>1.8140261219285463E-2</v>
      </c>
      <c r="H116" s="50">
        <f t="shared" si="3"/>
        <v>2.1825491462551587E-4</v>
      </c>
    </row>
    <row r="117" spans="1:8">
      <c r="A117" s="48" t="s">
        <v>122</v>
      </c>
      <c r="B117" s="48"/>
      <c r="C117" s="50">
        <f>IFERROR((st_DL/(k_decay_w_state*Rad_Spec!V117*st_IFD_w*st_EF_w))*Rad_Spec!BF117,".")</f>
        <v>7.1472813643255053</v>
      </c>
      <c r="D117" s="50">
        <f>IFERROR((st_DL/(k_decay_w_state*Rad_Spec!AN117*st_IRA_w*(1/s_PEFm_pp_state)*st_SLF*st_ET_w*st_EF_w))*Rad_Spec!BF117,".")</f>
        <v>4.2304822348044835E-2</v>
      </c>
      <c r="E117" s="50">
        <f>IFERROR((st_DL/(k_decay_w_state*Rad_Spec!AN117*st_IRA_w*(1/s_PEF)*st_SLF*st_ET_w*st_EF_w))*Rad_Spec!BF117,".")</f>
        <v>3.9093277403592488</v>
      </c>
      <c r="F117" s="50">
        <f>IFERROR((st_DL/(k_decay_w_state*Rad_Spec!AY117*st_GSF_s*st_Fam*st_Foffset*acf!H117*st_ET_w*(1/24)*st_EF_w*(1/365)))*Rad_Spec!BF117,".")</f>
        <v>168.85694222967862</v>
      </c>
      <c r="G117" s="50">
        <f t="shared" si="2"/>
        <v>2.4898292479657025</v>
      </c>
      <c r="H117" s="50">
        <f t="shared" si="3"/>
        <v>4.2045421212237873E-2</v>
      </c>
    </row>
    <row r="118" spans="1:8">
      <c r="A118" s="48" t="s">
        <v>123</v>
      </c>
      <c r="B118" s="48"/>
      <c r="C118" s="50">
        <f>IFERROR((st_DL/(k_decay_w_state*Rad_Spec!V118*st_IFD_w*st_EF_w))*Rad_Spec!BF118,".")</f>
        <v>47457.92001708044</v>
      </c>
      <c r="D118" s="50">
        <f>IFERROR((st_DL/(k_decay_w_state*Rad_Spec!AN118*st_IRA_w*(1/s_PEFm_pp_state)*st_SLF*st_ET_w*st_EF_w))*Rad_Spec!BF118,".")</f>
        <v>6080.2150505744994</v>
      </c>
      <c r="E118" s="50">
        <f>IFERROR((st_DL/(k_decay_w_state*Rad_Spec!AN118*st_IRA_w*(1/s_PEF)*st_SLF*st_ET_w*st_EF_w))*Rad_Spec!BF118,".")</f>
        <v>561863.92106807267</v>
      </c>
      <c r="F118" s="50">
        <f>IFERROR((st_DL/(k_decay_w_state*Rad_Spec!AY118*st_GSF_s*st_Fam*st_Foffset*acf!H118*st_ET_w*(1/24)*st_EF_w*(1/365)))*Rad_Spec!BF118,".")</f>
        <v>4182.9426641097807</v>
      </c>
      <c r="G118" s="50">
        <f t="shared" si="2"/>
        <v>3817.9999251549953</v>
      </c>
      <c r="H118" s="50">
        <f t="shared" si="3"/>
        <v>2355.1283100594396</v>
      </c>
    </row>
    <row r="119" spans="1:8">
      <c r="A119" s="51" t="s">
        <v>124</v>
      </c>
      <c r="B119" s="53" t="s">
        <v>7</v>
      </c>
      <c r="C119" s="50" t="str">
        <f>IFERROR((st_DL/(k_decay_w_state*Rad_Spec!V119*st_IFD_w*st_EF_w))*Rad_Spec!BF119,".")</f>
        <v>.</v>
      </c>
      <c r="D119" s="50" t="str">
        <f>IFERROR((st_DL/(k_decay_w_state*Rad_Spec!AN119*st_IRA_w*(1/s_PEFm_pp_state)*st_SLF*st_ET_w*st_EF_w))*Rad_Spec!BF119,".")</f>
        <v>.</v>
      </c>
      <c r="E119" s="50" t="str">
        <f>IFERROR((st_DL/(k_decay_w_state*Rad_Spec!AN119*st_IRA_w*(1/s_PEF)*st_SLF*st_ET_w*st_EF_w))*Rad_Spec!BF119,".")</f>
        <v>.</v>
      </c>
      <c r="F119" s="50">
        <f>IFERROR((st_DL/(k_decay_w_state*Rad_Spec!AY119*st_GSF_s*st_Fam*st_Foffset*acf!H119*st_ET_w*(1/24)*st_EF_w*(1/365)))*Rad_Spec!BF119,".")</f>
        <v>28954559.002747573</v>
      </c>
      <c r="G119" s="50">
        <f t="shared" si="2"/>
        <v>28954559.002747577</v>
      </c>
      <c r="H119" s="50">
        <f t="shared" si="3"/>
        <v>28954559.002747577</v>
      </c>
    </row>
    <row r="120" spans="1:8">
      <c r="A120" s="51" t="s">
        <v>125</v>
      </c>
      <c r="B120" s="48" t="s">
        <v>7</v>
      </c>
      <c r="C120" s="50" t="str">
        <f>IFERROR((st_DL/(k_decay_w_state*Rad_Spec!V120*st_IFD_w*st_EF_w))*Rad_Spec!BF120,".")</f>
        <v>.</v>
      </c>
      <c r="D120" s="50" t="str">
        <f>IFERROR((st_DL/(k_decay_w_state*Rad_Spec!AN120*st_IRA_w*(1/s_PEFm_pp_state)*st_SLF*st_ET_w*st_EF_w))*Rad_Spec!BF120,".")</f>
        <v>.</v>
      </c>
      <c r="E120" s="50" t="str">
        <f>IFERROR((st_DL/(k_decay_w_state*Rad_Spec!AN120*st_IRA_w*(1/s_PEF)*st_SLF*st_ET_w*st_EF_w))*Rad_Spec!BF120,".")</f>
        <v>.</v>
      </c>
      <c r="F120" s="50">
        <f>IFERROR((st_DL/(k_decay_w_state*Rad_Spec!AY120*st_GSF_s*st_Fam*st_Foffset*acf!H120*st_ET_w*(1/24)*st_EF_w*(1/365)))*Rad_Spec!BF120,".")</f>
        <v>1850852.7479982972</v>
      </c>
      <c r="G120" s="50">
        <f t="shared" si="2"/>
        <v>1850852.7479982972</v>
      </c>
      <c r="H120" s="50">
        <f t="shared" si="3"/>
        <v>1850852.7479982972</v>
      </c>
    </row>
    <row r="121" spans="1:8">
      <c r="A121" s="51" t="s">
        <v>126</v>
      </c>
      <c r="B121" s="53" t="s">
        <v>7</v>
      </c>
      <c r="C121" s="50" t="str">
        <f>IFERROR((st_DL/(k_decay_w_state*Rad_Spec!V121*st_IFD_w*st_EF_w))*Rad_Spec!BF121,".")</f>
        <v>.</v>
      </c>
      <c r="D121" s="50" t="str">
        <f>IFERROR((st_DL/(k_decay_w_state*Rad_Spec!AN121*st_IRA_w*(1/s_PEFm_pp_state)*st_SLF*st_ET_w*st_EF_w))*Rad_Spec!BF121,".")</f>
        <v>.</v>
      </c>
      <c r="E121" s="50" t="str">
        <f>IFERROR((st_DL/(k_decay_w_state*Rad_Spec!AN121*st_IRA_w*(1/s_PEF)*st_SLF*st_ET_w*st_EF_w))*Rad_Spec!BF121,".")</f>
        <v>.</v>
      </c>
      <c r="F121" s="50">
        <f>IFERROR((st_DL/(k_decay_w_state*Rad_Spec!AY121*st_GSF_s*st_Fam*st_Foffset*acf!H121*st_ET_w*(1/24)*st_EF_w*(1/365)))*Rad_Spec!BF121,".")</f>
        <v>2339981.9853783543</v>
      </c>
      <c r="G121" s="50">
        <f t="shared" si="2"/>
        <v>2339981.9853783543</v>
      </c>
      <c r="H121" s="50">
        <f t="shared" si="3"/>
        <v>2339981.9853783543</v>
      </c>
    </row>
    <row r="122" spans="1:8">
      <c r="A122" s="48" t="s">
        <v>127</v>
      </c>
      <c r="B122" s="48"/>
      <c r="C122" s="50">
        <f>IFERROR((st_DL/(k_decay_w_state*Rad_Spec!V122*st_IFD_w*st_EF_w))*Rad_Spec!BF122,".")</f>
        <v>23250.300694147183</v>
      </c>
      <c r="D122" s="50">
        <f>IFERROR((st_DL/(k_decay_w_state*Rad_Spec!AN122*st_IRA_w*(1/s_PEFm_pp_state)*st_SLF*st_ET_w*st_EF_w))*Rad_Spec!BF122,".")</f>
        <v>4123.193168830071</v>
      </c>
      <c r="E122" s="50">
        <f>IFERROR((st_DL/(k_decay_w_state*Rad_Spec!AN122*st_IRA_w*(1/s_PEF)*st_SLF*st_ET_w*st_EF_w))*Rad_Spec!BF122,".")</f>
        <v>381018.34587924019</v>
      </c>
      <c r="F122" s="50">
        <f>IFERROR((st_DL/(k_decay_w_state*Rad_Spec!AY122*st_GSF_s*st_Fam*st_Foffset*acf!H122*st_ET_w*(1/24)*st_EF_w*(1/365)))*Rad_Spec!BF122,".")</f>
        <v>8207.8919317248638</v>
      </c>
      <c r="G122" s="50">
        <f t="shared" si="2"/>
        <v>5971.2649092075653</v>
      </c>
      <c r="H122" s="50">
        <f t="shared" si="3"/>
        <v>2454.742918949185</v>
      </c>
    </row>
    <row r="123" spans="1:8">
      <c r="A123" s="51" t="s">
        <v>128</v>
      </c>
      <c r="B123" s="48" t="s">
        <v>7</v>
      </c>
      <c r="C123" s="50">
        <f>IFERROR((st_DL/(k_decay_w_state*Rad_Spec!V123*st_IFD_w*st_EF_w))*Rad_Spec!BF123,".")</f>
        <v>0.80499692301702874</v>
      </c>
      <c r="D123" s="50">
        <f>IFERROR((st_DL/(k_decay_w_state*Rad_Spec!AN123*st_IRA_w*(1/s_PEFm_pp_state)*st_SLF*st_ET_w*st_EF_w))*Rad_Spec!BF123,".")</f>
        <v>5.431247582925161E-4</v>
      </c>
      <c r="E123" s="50">
        <f>IFERROR((st_DL/(k_decay_w_state*Rad_Spec!AN123*st_IRA_w*(1/s_PEF)*st_SLF*st_ET_w*st_EF_w))*Rad_Spec!BF123,".")</f>
        <v>5.0189377149505367E-2</v>
      </c>
      <c r="F123" s="50">
        <f>IFERROR((st_DL/(k_decay_w_state*Rad_Spec!AY123*st_GSF_s*st_Fam*st_Foffset*acf!H123*st_ET_w*(1/24)*st_EF_w*(1/365)))*Rad_Spec!BF123,".")</f>
        <v>40437.782734358181</v>
      </c>
      <c r="G123" s="50">
        <f t="shared" si="2"/>
        <v>4.7243795841082847E-2</v>
      </c>
      <c r="H123" s="50">
        <f t="shared" si="3"/>
        <v>5.4275855629896334E-4</v>
      </c>
    </row>
    <row r="124" spans="1:8">
      <c r="A124" s="48" t="s">
        <v>129</v>
      </c>
      <c r="B124" s="48"/>
      <c r="C124" s="50">
        <f>IFERROR((st_DL/(k_decay_w_state*Rad_Spec!V124*st_IFD_w*st_EF_w))*Rad_Spec!BF124,".")</f>
        <v>0.83264264493717088</v>
      </c>
      <c r="D124" s="50">
        <f>IFERROR((st_DL/(k_decay_w_state*Rad_Spec!AN124*st_IRA_w*(1/s_PEFm_pp_state)*st_SLF*st_ET_w*st_EF_w))*Rad_Spec!BF124,".")</f>
        <v>5.5387928023005603E-4</v>
      </c>
      <c r="E124" s="50">
        <f>IFERROR((st_DL/(k_decay_w_state*Rad_Spec!AN124*st_IRA_w*(1/s_PEF)*st_SLF*st_ET_w*st_EF_w))*Rad_Spec!BF124,".")</f>
        <v>5.1183187041882093E-2</v>
      </c>
      <c r="F124" s="50">
        <f>IFERROR((st_DL/(k_decay_w_state*Rad_Spec!AY124*st_GSF_s*st_Fam*st_Foffset*acf!H124*st_ET_w*(1/24)*st_EF_w*(1/365)))*Rad_Spec!BF124,".")</f>
        <v>33186.84457705135</v>
      </c>
      <c r="G124" s="50">
        <f t="shared" si="2"/>
        <v>4.821905037368962E-2</v>
      </c>
      <c r="H124" s="50">
        <f t="shared" si="3"/>
        <v>5.5351107184216689E-4</v>
      </c>
    </row>
    <row r="125" spans="1:8">
      <c r="A125" s="48" t="s">
        <v>130</v>
      </c>
      <c r="B125" s="48"/>
      <c r="C125" s="50">
        <f>IFERROR((st_DL/(k_decay_w_state*Rad_Spec!V125*st_IFD_w*st_EF_w))*Rad_Spec!BF125,".")</f>
        <v>0.88256427549546923</v>
      </c>
      <c r="D125" s="50">
        <f>IFERROR((st_DL/(k_decay_w_state*Rad_Spec!AN125*st_IRA_w*(1/s_PEFm_pp_state)*st_SLF*st_ET_w*st_EF_w))*Rad_Spec!BF125,".")</f>
        <v>6.1272428118210064E-4</v>
      </c>
      <c r="E125" s="50">
        <f>IFERROR((st_DL/(k_decay_w_state*Rad_Spec!AN125*st_IRA_w*(1/s_PEF)*st_SLF*st_ET_w*st_EF_w))*Rad_Spec!BF125,".")</f>
        <v>5.6620968879392317E-2</v>
      </c>
      <c r="F125" s="50">
        <f>IFERROR((st_DL/(k_decay_w_state*Rad_Spec!AY125*st_GSF_s*st_Fam*st_Foffset*acf!H125*st_ET_w*(1/24)*st_EF_w*(1/365)))*Rad_Spec!BF125,".")</f>
        <v>136.81057494397803</v>
      </c>
      <c r="G125" s="50">
        <f t="shared" si="2"/>
        <v>5.3186756923763991E-2</v>
      </c>
      <c r="H125" s="50">
        <f t="shared" si="3"/>
        <v>6.1229644932348989E-4</v>
      </c>
    </row>
    <row r="126" spans="1:8">
      <c r="A126" s="48" t="s">
        <v>131</v>
      </c>
      <c r="B126" s="48"/>
      <c r="C126" s="50">
        <f>IFERROR((st_DL/(k_decay_w_state*Rad_Spec!V126*st_IFD_w*st_EF_w))*Rad_Spec!BF126,".")</f>
        <v>0.92412015891015753</v>
      </c>
      <c r="D126" s="50">
        <f>IFERROR((st_DL/(k_decay_w_state*Rad_Spec!AN126*st_IRA_w*(1/s_PEFm_pp_state)*st_SLF*st_ET_w*st_EF_w))*Rad_Spec!BF126,".")</f>
        <v>6.4449005697464262E-4</v>
      </c>
      <c r="E126" s="50">
        <f>IFERROR((st_DL/(k_decay_w_state*Rad_Spec!AN126*st_IRA_w*(1/s_PEF)*st_SLF*st_ET_w*st_EF_w))*Rad_Spec!BF126,".")</f>
        <v>5.9556398497277382E-2</v>
      </c>
      <c r="F126" s="50">
        <f>IFERROR((st_DL/(k_decay_w_state*Rad_Spec!AY126*st_GSF_s*st_Fam*st_Foffset*acf!H126*st_ET_w*(1/24)*st_EF_w*(1/365)))*Rad_Spec!BF126,".")</f>
        <v>49228.505488682888</v>
      </c>
      <c r="G126" s="50">
        <f t="shared" si="2"/>
        <v>5.5950510842743835E-2</v>
      </c>
      <c r="H126" s="50">
        <f t="shared" si="3"/>
        <v>6.4404088839335142E-4</v>
      </c>
    </row>
    <row r="127" spans="1:8">
      <c r="A127" s="48" t="s">
        <v>132</v>
      </c>
      <c r="B127" s="48"/>
      <c r="C127" s="50" t="str">
        <f>IFERROR((st_DL/(k_decay_w_state*Rad_Spec!V127*st_IFD_w*st_EF_w))*Rad_Spec!BF127,".")</f>
        <v>.</v>
      </c>
      <c r="D127" s="50" t="str">
        <f>IFERROR((st_DL/(k_decay_w_state*Rad_Spec!AN127*st_IRA_w*(1/s_PEFm_pp_state)*st_SLF*st_ET_w*st_EF_w))*Rad_Spec!BF127,".")</f>
        <v>.</v>
      </c>
      <c r="E127" s="50" t="str">
        <f>IFERROR((st_DL/(k_decay_w_state*Rad_Spec!AN127*st_IRA_w*(1/s_PEF)*st_SLF*st_ET_w*st_EF_w))*Rad_Spec!BF127,".")</f>
        <v>.</v>
      </c>
      <c r="F127" s="50" t="str">
        <f>IFERROR((st_DL/(k_decay_w_state*Rad_Spec!AY127*st_GSF_s*st_Fam*st_Foffset*acf!H127*st_ET_w*(1/24)*st_EF_w*(1/365)))*Rad_Spec!BF127,".")</f>
        <v>.</v>
      </c>
      <c r="G127" s="50" t="str">
        <f t="shared" si="2"/>
        <v>.</v>
      </c>
      <c r="H127" s="50" t="str">
        <f t="shared" si="3"/>
        <v>.</v>
      </c>
    </row>
    <row r="128" spans="1:8">
      <c r="A128" s="48" t="s">
        <v>133</v>
      </c>
      <c r="B128" s="48"/>
      <c r="C128" s="50">
        <f>IFERROR((st_DL/(k_decay_w_state*Rad_Spec!V128*st_IFD_w*st_EF_w))*Rad_Spec!BF128,".")</f>
        <v>323.81263022615269</v>
      </c>
      <c r="D128" s="50">
        <f>IFERROR((st_DL/(k_decay_w_state*Rad_Spec!AN128*st_IRA_w*(1/s_PEFm_pp_state)*st_SLF*st_ET_w*st_EF_w))*Rad_Spec!BF128,".")</f>
        <v>4.6023913175160951</v>
      </c>
      <c r="E128" s="50">
        <f>IFERROR((st_DL/(k_decay_w_state*Rad_Spec!AN128*st_IRA_w*(1/s_PEF)*st_SLF*st_ET_w*st_EF_w))*Rad_Spec!BF128,".")</f>
        <v>425.3003570498567</v>
      </c>
      <c r="F128" s="50">
        <f>IFERROR((st_DL/(k_decay_w_state*Rad_Spec!AY128*st_GSF_s*st_Fam*st_Foffset*acf!H128*st_ET_w*(1/24)*st_EF_w*(1/365)))*Rad_Spec!BF128,".")</f>
        <v>424230.3909403102</v>
      </c>
      <c r="G128" s="50">
        <f t="shared" si="2"/>
        <v>183.76129540476029</v>
      </c>
      <c r="H128" s="50">
        <f t="shared" si="3"/>
        <v>4.5378451006765763</v>
      </c>
    </row>
    <row r="129" spans="1:8">
      <c r="A129" s="48" t="s">
        <v>134</v>
      </c>
      <c r="B129" s="48"/>
      <c r="C129" s="50" t="str">
        <f>IFERROR((st_DL/(k_decay_w_state*Rad_Spec!V129*st_IFD_w*st_EF_w))*Rad_Spec!BF129,".")</f>
        <v>.</v>
      </c>
      <c r="D129" s="50" t="str">
        <f>IFERROR((st_DL/(k_decay_w_state*Rad_Spec!AN129*st_IRA_w*(1/s_PEFm_pp_state)*st_SLF*st_ET_w*st_EF_w))*Rad_Spec!BF129,".")</f>
        <v>.</v>
      </c>
      <c r="E129" s="50" t="str">
        <f>IFERROR((st_DL/(k_decay_w_state*Rad_Spec!AN129*st_IRA_w*(1/s_PEF)*st_SLF*st_ET_w*st_EF_w))*Rad_Spec!BF129,".")</f>
        <v>.</v>
      </c>
      <c r="F129" s="50">
        <f>IFERROR((st_DL/(k_decay_w_state*Rad_Spec!AY129*st_GSF_s*st_Fam*st_Foffset*acf!H129*st_ET_w*(1/24)*st_EF_w*(1/365)))*Rad_Spec!BF129,".")</f>
        <v>511938.20821000502</v>
      </c>
      <c r="G129" s="50">
        <f t="shared" si="2"/>
        <v>511938.20821000508</v>
      </c>
      <c r="H129" s="50">
        <f t="shared" si="3"/>
        <v>511938.20821000508</v>
      </c>
    </row>
    <row r="130" spans="1:8">
      <c r="A130" s="48" t="s">
        <v>135</v>
      </c>
      <c r="B130" s="48"/>
      <c r="C130" s="50">
        <f>IFERROR((st_DL/(k_decay_w_state*Rad_Spec!V130*st_IFD_w*st_EF_w))*Rad_Spec!BF130,".")</f>
        <v>510169.73720343172</v>
      </c>
      <c r="D130" s="50">
        <f>IFERROR((st_DL/(k_decay_w_state*Rad_Spec!AN130*st_IRA_w*(1/s_PEFm_pp_state)*st_SLF*st_ET_w*st_EF_w))*Rad_Spec!BF130,".")</f>
        <v>109239.68458401556</v>
      </c>
      <c r="E130" s="50">
        <f>IFERROR((st_DL/(k_decay_w_state*Rad_Spec!AN130*st_IRA_w*(1/s_PEF)*st_SLF*st_ET_w*st_EF_w))*Rad_Spec!BF130,".")</f>
        <v>10094682.014711816</v>
      </c>
      <c r="F130" s="50">
        <f>IFERROR((st_DL/(k_decay_w_state*Rad_Spec!AY130*st_GSF_s*st_Fam*st_Foffset*acf!H130*st_ET_w*(1/24)*st_EF_w*(1/365)))*Rad_Spec!BF130,".")</f>
        <v>44866.950432294841</v>
      </c>
      <c r="G130" s="50">
        <f t="shared" si="2"/>
        <v>41072.291468270261</v>
      </c>
      <c r="H130" s="50">
        <f t="shared" si="3"/>
        <v>29937.93723470296</v>
      </c>
    </row>
    <row r="131" spans="1:8">
      <c r="A131" s="48" t="s">
        <v>136</v>
      </c>
      <c r="B131" s="48"/>
      <c r="C131" s="50">
        <f>IFERROR((st_DL/(k_decay_w_state*Rad_Spec!V131*st_IFD_w*st_EF_w))*Rad_Spec!BF131,".")</f>
        <v>2162156.6111179553</v>
      </c>
      <c r="D131" s="50">
        <f>IFERROR((st_DL/(k_decay_w_state*Rad_Spec!AN131*st_IRA_w*(1/s_PEFm_pp_state)*st_SLF*st_ET_w*st_EF_w))*Rad_Spec!BF131,".")</f>
        <v>506244.99714501097</v>
      </c>
      <c r="E131" s="50">
        <f>IFERROR((st_DL/(k_decay_w_state*Rad_Spec!AN131*st_IRA_w*(1/s_PEF)*st_SLF*st_ET_w*st_EF_w))*Rad_Spec!BF131,".")</f>
        <v>46781371.50594952</v>
      </c>
      <c r="F131" s="50">
        <f>IFERROR((st_DL/(k_decay_w_state*Rad_Spec!AY131*st_GSF_s*st_Fam*st_Foffset*acf!H131*st_ET_w*(1/24)*st_EF_w*(1/365)))*Rad_Spec!BF131,".")</f>
        <v>2032899.9989745033</v>
      </c>
      <c r="G131" s="50">
        <f t="shared" ref="G131:G134" si="4">(IF(AND(C131&lt;&gt;".",E131&lt;&gt;".",F131&lt;&gt;"."),1/((1/C131)+(1/E131)+(1/F131)),IF(AND(C131&lt;&gt;".",E131&lt;&gt;".",F131="."), 1/((1/C131)+(1/E131)),IF(AND(C131&lt;&gt;".",E131=".",F131&lt;&gt;"."),1/((1/C131)+(1/F131)),IF(AND(C131=".",E131&lt;&gt;".",F131&lt;&gt;"."),1/((1/E131)+(1/F131)),IF(AND(C131&lt;&gt;".",E131=".",F131="."),1/(1/C131),IF(AND(C131=".",E131&lt;&gt;".",F131="."),1/(1/E131),IF(AND(C131=".",E131=".",F131&lt;&gt;"."),1/(1/F131),IF(AND(C131=".",E131=".",F131="."),".")))))))))</f>
        <v>1024815.571696349</v>
      </c>
      <c r="H131" s="50">
        <f t="shared" ref="H131:H134" si="5">(IF(AND(C131&lt;&gt;".",D131&lt;&gt;".",F131&lt;&gt;"."),1/((1/C131)+(1/D131)+(1/F131)),IF(AND(C131&lt;&gt;".",D131&lt;&gt;".",F131="."), 1/((1/C131)+(1/D131)),IF(AND(C131&lt;&gt;".",D131=".",F131&lt;&gt;"."),1/((1/C131)+(1/F131)),IF(AND(C131=".",D131&lt;&gt;".",F131&lt;&gt;"."),1/((1/D131)+(1/F131)),IF(AND(C131&lt;&gt;".",D131=".",F131="."),1/(1/C131),IF(AND(C131=".",D131&lt;&gt;".",F131="."),1/(1/D131),IF(AND(C131=".",D131=".",F131&lt;&gt;"."),1/(1/F131),IF(AND(C131=".",D131=".",F131="."),".")))))))))</f>
        <v>341327.51246704801</v>
      </c>
    </row>
    <row r="132" spans="1:8">
      <c r="A132" s="48" t="s">
        <v>137</v>
      </c>
      <c r="B132" s="48"/>
      <c r="C132" s="50">
        <f>IFERROR((st_DL/(k_decay_w_state*Rad_Spec!V132*st_IFD_w*st_EF_w))*Rad_Spec!BF132,".")</f>
        <v>16.887431545463869</v>
      </c>
      <c r="D132" s="50">
        <f>IFERROR((st_DL/(k_decay_w_state*Rad_Spec!AN132*st_IRA_w*(1/s_PEFm_pp_state)*st_SLF*st_ET_w*st_EF_w))*Rad_Spec!BF132,".")</f>
        <v>3.5097998186684638</v>
      </c>
      <c r="E132" s="50">
        <f>IFERROR((st_DL/(k_decay_w_state*Rad_Spec!AN132*st_IRA_w*(1/s_PEF)*st_SLF*st_ET_w*st_EF_w))*Rad_Spec!BF132,".")</f>
        <v>324.33554929849788</v>
      </c>
      <c r="F132" s="50">
        <f>IFERROR((st_DL/(k_decay_w_state*Rad_Spec!AY132*st_GSF_s*st_Fam*st_Foffset*acf!H132*st_ET_w*(1/24)*st_EF_w*(1/365)))*Rad_Spec!BF132,".")</f>
        <v>65.41346194310745</v>
      </c>
      <c r="G132" s="50">
        <f t="shared" si="4"/>
        <v>12.888884090308268</v>
      </c>
      <c r="H132" s="50">
        <f t="shared" si="5"/>
        <v>2.7822638432698752</v>
      </c>
    </row>
    <row r="133" spans="1:8">
      <c r="A133" s="48" t="s">
        <v>138</v>
      </c>
      <c r="B133" s="48"/>
      <c r="C133" s="50">
        <f>IFERROR((st_DL/(k_decay_w_state*Rad_Spec!V133*st_IFD_w*st_EF_w))*Rad_Spec!BF133,".")</f>
        <v>38.519403820426291</v>
      </c>
      <c r="D133" s="50">
        <f>IFERROR((st_DL/(k_decay_w_state*Rad_Spec!AN133*st_IRA_w*(1/s_PEFm_pp_state)*st_SLF*st_ET_w*st_EF_w))*Rad_Spec!BF133,".")</f>
        <v>0.25428064099044312</v>
      </c>
      <c r="E133" s="50">
        <f>IFERROR((st_DL/(k_decay_w_state*Rad_Spec!AN133*st_IRA_w*(1/s_PEF)*st_SLF*st_ET_w*st_EF_w))*Rad_Spec!BF133,".")</f>
        <v>23.497708026806372</v>
      </c>
      <c r="F133" s="50" t="str">
        <f>IFERROR((st_DL/(k_decay_w_state*Rad_Spec!AY133*st_GSF_s*st_Fam*st_Foffset*acf!H133*st_ET_w*(1/24)*st_EF_w*(1/365)))*Rad_Spec!BF133,".")</f>
        <v>.</v>
      </c>
      <c r="G133" s="50">
        <f t="shared" si="4"/>
        <v>14.594644564690661</v>
      </c>
      <c r="H133" s="50">
        <f t="shared" si="5"/>
        <v>0.25261305006426088</v>
      </c>
    </row>
    <row r="134" spans="1:8">
      <c r="A134" s="48" t="s">
        <v>139</v>
      </c>
      <c r="B134" s="48"/>
      <c r="C134" s="50">
        <f>IFERROR((st_DL/(k_decay_w_state*Rad_Spec!V134*st_IFD_w*st_EF_w))*Rad_Spec!BF134,".")</f>
        <v>7253.9430415894976</v>
      </c>
      <c r="D134" s="50">
        <f>IFERROR((st_DL/(k_decay_w_state*Rad_Spec!AN134*st_IRA_w*(1/s_PEFm_pp_state)*st_SLF*st_ET_w*st_EF_w))*Rad_Spec!BF134,".")</f>
        <v>1733.5171544280081</v>
      </c>
      <c r="E134" s="50">
        <f>IFERROR((st_DL/(k_decay_w_state*Rad_Spec!AN134*st_IRA_w*(1/s_PEF)*st_SLF*st_ET_w*st_EF_w))*Rad_Spec!BF134,".")</f>
        <v>160191.82504632935</v>
      </c>
      <c r="F134" s="50">
        <f>IFERROR((st_DL/(k_decay_w_state*Rad_Spec!AY134*st_GSF_s*st_Fam*st_Foffset*acf!H134*st_ET_w*(1/24)*st_EF_w*(1/365)))*Rad_Spec!BF134,".")</f>
        <v>8733.2048346560532</v>
      </c>
      <c r="G134" s="50">
        <f t="shared" si="4"/>
        <v>3866.9150692739327</v>
      </c>
      <c r="H134" s="50">
        <f t="shared" si="5"/>
        <v>1205.9475486376</v>
      </c>
    </row>
  </sheetData>
  <sheetProtection algorithmName="SHA-512" hashValue="D2Q9MbdxwYFLF0ZHKbfL588q2GUA0OWa+VXTUAmEgcBpOau1NfeiW30P+jv4iw7ao80uzz+pYplAZQlz9Fpdkg==" saltValue="yULwXWmfzTm5jF+jSUPb4Q==" spinCount="100000" sheet="1" objects="1" scenarios="1"/>
  <autoFilter ref="A1:H134" xr:uid="{00000000-0009-0000-0000-00000D000000}"/>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7" tint="0.79998168889431442"/>
  </sheetPr>
  <dimension ref="A1:I134"/>
  <sheetViews>
    <sheetView workbookViewId="0">
      <pane xSplit="3" ySplit="1" topLeftCell="D2" activePane="bottomRight" state="frozen"/>
      <selection pane="topRight" activeCell="C1" sqref="C1"/>
      <selection pane="bottomLeft" activeCell="A2" sqref="A2"/>
      <selection pane="bottomRight" activeCell="D2" sqref="D2"/>
    </sheetView>
  </sheetViews>
  <sheetFormatPr defaultRowHeight="15"/>
  <cols>
    <col min="1" max="1" width="12.5703125" style="2" bestFit="1" customWidth="1"/>
    <col min="2" max="2" width="8" style="2" bestFit="1" customWidth="1"/>
    <col min="3" max="3" width="8.140625" style="2" bestFit="1" customWidth="1"/>
    <col min="4" max="4" width="15" style="2" bestFit="1" customWidth="1"/>
    <col min="5" max="5" width="17.85546875" style="2" bestFit="1" customWidth="1"/>
    <col min="6" max="6" width="17.7109375" style="2" bestFit="1" customWidth="1"/>
    <col min="7" max="7" width="15" style="2" bestFit="1" customWidth="1"/>
    <col min="8" max="8" width="16.7109375" style="2" bestFit="1" customWidth="1"/>
    <col min="9" max="9" width="16.5703125" style="2" bestFit="1" customWidth="1"/>
    <col min="10" max="246" width="9.140625" style="2"/>
    <col min="247" max="247" width="15.42578125" style="2" bestFit="1" customWidth="1"/>
    <col min="248" max="248" width="11.140625" style="2" bestFit="1" customWidth="1"/>
    <col min="249" max="249" width="14.5703125" style="2" bestFit="1" customWidth="1"/>
    <col min="250" max="250" width="17.42578125" style="2" bestFit="1" customWidth="1"/>
    <col min="251" max="251" width="17.5703125" style="2" bestFit="1" customWidth="1"/>
    <col min="252" max="252" width="14.7109375" style="2" bestFit="1" customWidth="1"/>
    <col min="253" max="253" width="14.42578125" style="2" bestFit="1" customWidth="1"/>
    <col min="254" max="254" width="12.140625" style="2" bestFit="1" customWidth="1"/>
    <col min="255" max="255" width="12.42578125" style="2" bestFit="1" customWidth="1"/>
    <col min="256" max="257" width="13.85546875" style="2" bestFit="1" customWidth="1"/>
    <col min="258" max="258" width="14.85546875" style="2" bestFit="1" customWidth="1"/>
    <col min="259" max="259" width="12.140625" style="2" bestFit="1" customWidth="1"/>
    <col min="260" max="260" width="12.42578125" style="2" bestFit="1" customWidth="1"/>
    <col min="261" max="262" width="13.85546875" style="2" bestFit="1" customWidth="1"/>
    <col min="263" max="263" width="14.85546875" style="2" bestFit="1" customWidth="1"/>
    <col min="264" max="502" width="9.140625" style="2"/>
    <col min="503" max="503" width="15.42578125" style="2" bestFit="1" customWidth="1"/>
    <col min="504" max="504" width="11.140625" style="2" bestFit="1" customWidth="1"/>
    <col min="505" max="505" width="14.5703125" style="2" bestFit="1" customWidth="1"/>
    <col min="506" max="506" width="17.42578125" style="2" bestFit="1" customWidth="1"/>
    <col min="507" max="507" width="17.5703125" style="2" bestFit="1" customWidth="1"/>
    <col min="508" max="508" width="14.7109375" style="2" bestFit="1" customWidth="1"/>
    <col min="509" max="509" width="14.42578125" style="2" bestFit="1" customWidth="1"/>
    <col min="510" max="510" width="12.140625" style="2" bestFit="1" customWidth="1"/>
    <col min="511" max="511" width="12.42578125" style="2" bestFit="1" customWidth="1"/>
    <col min="512" max="513" width="13.85546875" style="2" bestFit="1" customWidth="1"/>
    <col min="514" max="514" width="14.85546875" style="2" bestFit="1" customWidth="1"/>
    <col min="515" max="515" width="12.140625" style="2" bestFit="1" customWidth="1"/>
    <col min="516" max="516" width="12.42578125" style="2" bestFit="1" customWidth="1"/>
    <col min="517" max="518" width="13.85546875" style="2" bestFit="1" customWidth="1"/>
    <col min="519" max="519" width="14.85546875" style="2" bestFit="1" customWidth="1"/>
    <col min="520" max="758" width="9.140625" style="2"/>
    <col min="759" max="759" width="15.42578125" style="2" bestFit="1" customWidth="1"/>
    <col min="760" max="760" width="11.140625" style="2" bestFit="1" customWidth="1"/>
    <col min="761" max="761" width="14.5703125" style="2" bestFit="1" customWidth="1"/>
    <col min="762" max="762" width="17.42578125" style="2" bestFit="1" customWidth="1"/>
    <col min="763" max="763" width="17.5703125" style="2" bestFit="1" customWidth="1"/>
    <col min="764" max="764" width="14.7109375" style="2" bestFit="1" customWidth="1"/>
    <col min="765" max="765" width="14.42578125" style="2" bestFit="1" customWidth="1"/>
    <col min="766" max="766" width="12.140625" style="2" bestFit="1" customWidth="1"/>
    <col min="767" max="767" width="12.42578125" style="2" bestFit="1" customWidth="1"/>
    <col min="768" max="769" width="13.85546875" style="2" bestFit="1" customWidth="1"/>
    <col min="770" max="770" width="14.85546875" style="2" bestFit="1" customWidth="1"/>
    <col min="771" max="771" width="12.140625" style="2" bestFit="1" customWidth="1"/>
    <col min="772" max="772" width="12.42578125" style="2" bestFit="1" customWidth="1"/>
    <col min="773" max="774" width="13.85546875" style="2" bestFit="1" customWidth="1"/>
    <col min="775" max="775" width="14.85546875" style="2" bestFit="1" customWidth="1"/>
    <col min="776" max="1014" width="9.140625" style="2"/>
    <col min="1015" max="1015" width="15.42578125" style="2" bestFit="1" customWidth="1"/>
    <col min="1016" max="1016" width="11.140625" style="2" bestFit="1" customWidth="1"/>
    <col min="1017" max="1017" width="14.5703125" style="2" bestFit="1" customWidth="1"/>
    <col min="1018" max="1018" width="17.42578125" style="2" bestFit="1" customWidth="1"/>
    <col min="1019" max="1019" width="17.5703125" style="2" bestFit="1" customWidth="1"/>
    <col min="1020" max="1020" width="14.7109375" style="2" bestFit="1" customWidth="1"/>
    <col min="1021" max="1021" width="14.42578125" style="2" bestFit="1" customWidth="1"/>
    <col min="1022" max="1022" width="12.140625" style="2" bestFit="1" customWidth="1"/>
    <col min="1023" max="1023" width="12.42578125" style="2" bestFit="1" customWidth="1"/>
    <col min="1024" max="1025" width="13.85546875" style="2" bestFit="1" customWidth="1"/>
    <col min="1026" max="1026" width="14.85546875" style="2" bestFit="1" customWidth="1"/>
    <col min="1027" max="1027" width="12.140625" style="2" bestFit="1" customWidth="1"/>
    <col min="1028" max="1028" width="12.42578125" style="2" bestFit="1" customWidth="1"/>
    <col min="1029" max="1030" width="13.85546875" style="2" bestFit="1" customWidth="1"/>
    <col min="1031" max="1031" width="14.85546875" style="2" bestFit="1" customWidth="1"/>
    <col min="1032" max="1270" width="9.140625" style="2"/>
    <col min="1271" max="1271" width="15.42578125" style="2" bestFit="1" customWidth="1"/>
    <col min="1272" max="1272" width="11.140625" style="2" bestFit="1" customWidth="1"/>
    <col min="1273" max="1273" width="14.5703125" style="2" bestFit="1" customWidth="1"/>
    <col min="1274" max="1274" width="17.42578125" style="2" bestFit="1" customWidth="1"/>
    <col min="1275" max="1275" width="17.5703125" style="2" bestFit="1" customWidth="1"/>
    <col min="1276" max="1276" width="14.7109375" style="2" bestFit="1" customWidth="1"/>
    <col min="1277" max="1277" width="14.42578125" style="2" bestFit="1" customWidth="1"/>
    <col min="1278" max="1278" width="12.140625" style="2" bestFit="1" customWidth="1"/>
    <col min="1279" max="1279" width="12.42578125" style="2" bestFit="1" customWidth="1"/>
    <col min="1280" max="1281" width="13.85546875" style="2" bestFit="1" customWidth="1"/>
    <col min="1282" max="1282" width="14.85546875" style="2" bestFit="1" customWidth="1"/>
    <col min="1283" max="1283" width="12.140625" style="2" bestFit="1" customWidth="1"/>
    <col min="1284" max="1284" width="12.42578125" style="2" bestFit="1" customWidth="1"/>
    <col min="1285" max="1286" width="13.85546875" style="2" bestFit="1" customWidth="1"/>
    <col min="1287" max="1287" width="14.85546875" style="2" bestFit="1" customWidth="1"/>
    <col min="1288" max="1526" width="9.140625" style="2"/>
    <col min="1527" max="1527" width="15.42578125" style="2" bestFit="1" customWidth="1"/>
    <col min="1528" max="1528" width="11.140625" style="2" bestFit="1" customWidth="1"/>
    <col min="1529" max="1529" width="14.5703125" style="2" bestFit="1" customWidth="1"/>
    <col min="1530" max="1530" width="17.42578125" style="2" bestFit="1" customWidth="1"/>
    <col min="1531" max="1531" width="17.5703125" style="2" bestFit="1" customWidth="1"/>
    <col min="1532" max="1532" width="14.7109375" style="2" bestFit="1" customWidth="1"/>
    <col min="1533" max="1533" width="14.42578125" style="2" bestFit="1" customWidth="1"/>
    <col min="1534" max="1534" width="12.140625" style="2" bestFit="1" customWidth="1"/>
    <col min="1535" max="1535" width="12.42578125" style="2" bestFit="1" customWidth="1"/>
    <col min="1536" max="1537" width="13.85546875" style="2" bestFit="1" customWidth="1"/>
    <col min="1538" max="1538" width="14.85546875" style="2" bestFit="1" customWidth="1"/>
    <col min="1539" max="1539" width="12.140625" style="2" bestFit="1" customWidth="1"/>
    <col min="1540" max="1540" width="12.42578125" style="2" bestFit="1" customWidth="1"/>
    <col min="1541" max="1542" width="13.85546875" style="2" bestFit="1" customWidth="1"/>
    <col min="1543" max="1543" width="14.85546875" style="2" bestFit="1" customWidth="1"/>
    <col min="1544" max="1782" width="9.140625" style="2"/>
    <col min="1783" max="1783" width="15.42578125" style="2" bestFit="1" customWidth="1"/>
    <col min="1784" max="1784" width="11.140625" style="2" bestFit="1" customWidth="1"/>
    <col min="1785" max="1785" width="14.5703125" style="2" bestFit="1" customWidth="1"/>
    <col min="1786" max="1786" width="17.42578125" style="2" bestFit="1" customWidth="1"/>
    <col min="1787" max="1787" width="17.5703125" style="2" bestFit="1" customWidth="1"/>
    <col min="1788" max="1788" width="14.7109375" style="2" bestFit="1" customWidth="1"/>
    <col min="1789" max="1789" width="14.42578125" style="2" bestFit="1" customWidth="1"/>
    <col min="1790" max="1790" width="12.140625" style="2" bestFit="1" customWidth="1"/>
    <col min="1791" max="1791" width="12.42578125" style="2" bestFit="1" customWidth="1"/>
    <col min="1792" max="1793" width="13.85546875" style="2" bestFit="1" customWidth="1"/>
    <col min="1794" max="1794" width="14.85546875" style="2" bestFit="1" customWidth="1"/>
    <col min="1795" max="1795" width="12.140625" style="2" bestFit="1" customWidth="1"/>
    <col min="1796" max="1796" width="12.42578125" style="2" bestFit="1" customWidth="1"/>
    <col min="1797" max="1798" width="13.85546875" style="2" bestFit="1" customWidth="1"/>
    <col min="1799" max="1799" width="14.85546875" style="2" bestFit="1" customWidth="1"/>
    <col min="1800" max="2038" width="9.140625" style="2"/>
    <col min="2039" max="2039" width="15.42578125" style="2" bestFit="1" customWidth="1"/>
    <col min="2040" max="2040" width="11.140625" style="2" bestFit="1" customWidth="1"/>
    <col min="2041" max="2041" width="14.5703125" style="2" bestFit="1" customWidth="1"/>
    <col min="2042" max="2042" width="17.42578125" style="2" bestFit="1" customWidth="1"/>
    <col min="2043" max="2043" width="17.5703125" style="2" bestFit="1" customWidth="1"/>
    <col min="2044" max="2044" width="14.7109375" style="2" bestFit="1" customWidth="1"/>
    <col min="2045" max="2045" width="14.42578125" style="2" bestFit="1" customWidth="1"/>
    <col min="2046" max="2046" width="12.140625" style="2" bestFit="1" customWidth="1"/>
    <col min="2047" max="2047" width="12.42578125" style="2" bestFit="1" customWidth="1"/>
    <col min="2048" max="2049" width="13.85546875" style="2" bestFit="1" customWidth="1"/>
    <col min="2050" max="2050" width="14.85546875" style="2" bestFit="1" customWidth="1"/>
    <col min="2051" max="2051" width="12.140625" style="2" bestFit="1" customWidth="1"/>
    <col min="2052" max="2052" width="12.42578125" style="2" bestFit="1" customWidth="1"/>
    <col min="2053" max="2054" width="13.85546875" style="2" bestFit="1" customWidth="1"/>
    <col min="2055" max="2055" width="14.85546875" style="2" bestFit="1" customWidth="1"/>
    <col min="2056" max="2294" width="9.140625" style="2"/>
    <col min="2295" max="2295" width="15.42578125" style="2" bestFit="1" customWidth="1"/>
    <col min="2296" max="2296" width="11.140625" style="2" bestFit="1" customWidth="1"/>
    <col min="2297" max="2297" width="14.5703125" style="2" bestFit="1" customWidth="1"/>
    <col min="2298" max="2298" width="17.42578125" style="2" bestFit="1" customWidth="1"/>
    <col min="2299" max="2299" width="17.5703125" style="2" bestFit="1" customWidth="1"/>
    <col min="2300" max="2300" width="14.7109375" style="2" bestFit="1" customWidth="1"/>
    <col min="2301" max="2301" width="14.42578125" style="2" bestFit="1" customWidth="1"/>
    <col min="2302" max="2302" width="12.140625" style="2" bestFit="1" customWidth="1"/>
    <col min="2303" max="2303" width="12.42578125" style="2" bestFit="1" customWidth="1"/>
    <col min="2304" max="2305" width="13.85546875" style="2" bestFit="1" customWidth="1"/>
    <col min="2306" max="2306" width="14.85546875" style="2" bestFit="1" customWidth="1"/>
    <col min="2307" max="2307" width="12.140625" style="2" bestFit="1" customWidth="1"/>
    <col min="2308" max="2308" width="12.42578125" style="2" bestFit="1" customWidth="1"/>
    <col min="2309" max="2310" width="13.85546875" style="2" bestFit="1" customWidth="1"/>
    <col min="2311" max="2311" width="14.85546875" style="2" bestFit="1" customWidth="1"/>
    <col min="2312" max="2550" width="9.140625" style="2"/>
    <col min="2551" max="2551" width="15.42578125" style="2" bestFit="1" customWidth="1"/>
    <col min="2552" max="2552" width="11.140625" style="2" bestFit="1" customWidth="1"/>
    <col min="2553" max="2553" width="14.5703125" style="2" bestFit="1" customWidth="1"/>
    <col min="2554" max="2554" width="17.42578125" style="2" bestFit="1" customWidth="1"/>
    <col min="2555" max="2555" width="17.5703125" style="2" bestFit="1" customWidth="1"/>
    <col min="2556" max="2556" width="14.7109375" style="2" bestFit="1" customWidth="1"/>
    <col min="2557" max="2557" width="14.42578125" style="2" bestFit="1" customWidth="1"/>
    <col min="2558" max="2558" width="12.140625" style="2" bestFit="1" customWidth="1"/>
    <col min="2559" max="2559" width="12.42578125" style="2" bestFit="1" customWidth="1"/>
    <col min="2560" max="2561" width="13.85546875" style="2" bestFit="1" customWidth="1"/>
    <col min="2562" max="2562" width="14.85546875" style="2" bestFit="1" customWidth="1"/>
    <col min="2563" max="2563" width="12.140625" style="2" bestFit="1" customWidth="1"/>
    <col min="2564" max="2564" width="12.42578125" style="2" bestFit="1" customWidth="1"/>
    <col min="2565" max="2566" width="13.85546875" style="2" bestFit="1" customWidth="1"/>
    <col min="2567" max="2567" width="14.85546875" style="2" bestFit="1" customWidth="1"/>
    <col min="2568" max="2806" width="9.140625" style="2"/>
    <col min="2807" max="2807" width="15.42578125" style="2" bestFit="1" customWidth="1"/>
    <col min="2808" max="2808" width="11.140625" style="2" bestFit="1" customWidth="1"/>
    <col min="2809" max="2809" width="14.5703125" style="2" bestFit="1" customWidth="1"/>
    <col min="2810" max="2810" width="17.42578125" style="2" bestFit="1" customWidth="1"/>
    <col min="2811" max="2811" width="17.5703125" style="2" bestFit="1" customWidth="1"/>
    <col min="2812" max="2812" width="14.7109375" style="2" bestFit="1" customWidth="1"/>
    <col min="2813" max="2813" width="14.42578125" style="2" bestFit="1" customWidth="1"/>
    <col min="2814" max="2814" width="12.140625" style="2" bestFit="1" customWidth="1"/>
    <col min="2815" max="2815" width="12.42578125" style="2" bestFit="1" customWidth="1"/>
    <col min="2816" max="2817" width="13.85546875" style="2" bestFit="1" customWidth="1"/>
    <col min="2818" max="2818" width="14.85546875" style="2" bestFit="1" customWidth="1"/>
    <col min="2819" max="2819" width="12.140625" style="2" bestFit="1" customWidth="1"/>
    <col min="2820" max="2820" width="12.42578125" style="2" bestFit="1" customWidth="1"/>
    <col min="2821" max="2822" width="13.85546875" style="2" bestFit="1" customWidth="1"/>
    <col min="2823" max="2823" width="14.85546875" style="2" bestFit="1" customWidth="1"/>
    <col min="2824" max="3062" width="9.140625" style="2"/>
    <col min="3063" max="3063" width="15.42578125" style="2" bestFit="1" customWidth="1"/>
    <col min="3064" max="3064" width="11.140625" style="2" bestFit="1" customWidth="1"/>
    <col min="3065" max="3065" width="14.5703125" style="2" bestFit="1" customWidth="1"/>
    <col min="3066" max="3066" width="17.42578125" style="2" bestFit="1" customWidth="1"/>
    <col min="3067" max="3067" width="17.5703125" style="2" bestFit="1" customWidth="1"/>
    <col min="3068" max="3068" width="14.7109375" style="2" bestFit="1" customWidth="1"/>
    <col min="3069" max="3069" width="14.42578125" style="2" bestFit="1" customWidth="1"/>
    <col min="3070" max="3070" width="12.140625" style="2" bestFit="1" customWidth="1"/>
    <col min="3071" max="3071" width="12.42578125" style="2" bestFit="1" customWidth="1"/>
    <col min="3072" max="3073" width="13.85546875" style="2" bestFit="1" customWidth="1"/>
    <col min="3074" max="3074" width="14.85546875" style="2" bestFit="1" customWidth="1"/>
    <col min="3075" max="3075" width="12.140625" style="2" bestFit="1" customWidth="1"/>
    <col min="3076" max="3076" width="12.42578125" style="2" bestFit="1" customWidth="1"/>
    <col min="3077" max="3078" width="13.85546875" style="2" bestFit="1" customWidth="1"/>
    <col min="3079" max="3079" width="14.85546875" style="2" bestFit="1" customWidth="1"/>
    <col min="3080" max="3318" width="9.140625" style="2"/>
    <col min="3319" max="3319" width="15.42578125" style="2" bestFit="1" customWidth="1"/>
    <col min="3320" max="3320" width="11.140625" style="2" bestFit="1" customWidth="1"/>
    <col min="3321" max="3321" width="14.5703125" style="2" bestFit="1" customWidth="1"/>
    <col min="3322" max="3322" width="17.42578125" style="2" bestFit="1" customWidth="1"/>
    <col min="3323" max="3323" width="17.5703125" style="2" bestFit="1" customWidth="1"/>
    <col min="3324" max="3324" width="14.7109375" style="2" bestFit="1" customWidth="1"/>
    <col min="3325" max="3325" width="14.42578125" style="2" bestFit="1" customWidth="1"/>
    <col min="3326" max="3326" width="12.140625" style="2" bestFit="1" customWidth="1"/>
    <col min="3327" max="3327" width="12.42578125" style="2" bestFit="1" customWidth="1"/>
    <col min="3328" max="3329" width="13.85546875" style="2" bestFit="1" customWidth="1"/>
    <col min="3330" max="3330" width="14.85546875" style="2" bestFit="1" customWidth="1"/>
    <col min="3331" max="3331" width="12.140625" style="2" bestFit="1" customWidth="1"/>
    <col min="3332" max="3332" width="12.42578125" style="2" bestFit="1" customWidth="1"/>
    <col min="3333" max="3334" width="13.85546875" style="2" bestFit="1" customWidth="1"/>
    <col min="3335" max="3335" width="14.85546875" style="2" bestFit="1" customWidth="1"/>
    <col min="3336" max="3574" width="9.140625" style="2"/>
    <col min="3575" max="3575" width="15.42578125" style="2" bestFit="1" customWidth="1"/>
    <col min="3576" max="3576" width="11.140625" style="2" bestFit="1" customWidth="1"/>
    <col min="3577" max="3577" width="14.5703125" style="2" bestFit="1" customWidth="1"/>
    <col min="3578" max="3578" width="17.42578125" style="2" bestFit="1" customWidth="1"/>
    <col min="3579" max="3579" width="17.5703125" style="2" bestFit="1" customWidth="1"/>
    <col min="3580" max="3580" width="14.7109375" style="2" bestFit="1" customWidth="1"/>
    <col min="3581" max="3581" width="14.42578125" style="2" bestFit="1" customWidth="1"/>
    <col min="3582" max="3582" width="12.140625" style="2" bestFit="1" customWidth="1"/>
    <col min="3583" max="3583" width="12.42578125" style="2" bestFit="1" customWidth="1"/>
    <col min="3584" max="3585" width="13.85546875" style="2" bestFit="1" customWidth="1"/>
    <col min="3586" max="3586" width="14.85546875" style="2" bestFit="1" customWidth="1"/>
    <col min="3587" max="3587" width="12.140625" style="2" bestFit="1" customWidth="1"/>
    <col min="3588" max="3588" width="12.42578125" style="2" bestFit="1" customWidth="1"/>
    <col min="3589" max="3590" width="13.85546875" style="2" bestFit="1" customWidth="1"/>
    <col min="3591" max="3591" width="14.85546875" style="2" bestFit="1" customWidth="1"/>
    <col min="3592" max="3830" width="9.140625" style="2"/>
    <col min="3831" max="3831" width="15.42578125" style="2" bestFit="1" customWidth="1"/>
    <col min="3832" max="3832" width="11.140625" style="2" bestFit="1" customWidth="1"/>
    <col min="3833" max="3833" width="14.5703125" style="2" bestFit="1" customWidth="1"/>
    <col min="3834" max="3834" width="17.42578125" style="2" bestFit="1" customWidth="1"/>
    <col min="3835" max="3835" width="17.5703125" style="2" bestFit="1" customWidth="1"/>
    <col min="3836" max="3836" width="14.7109375" style="2" bestFit="1" customWidth="1"/>
    <col min="3837" max="3837" width="14.42578125" style="2" bestFit="1" customWidth="1"/>
    <col min="3838" max="3838" width="12.140625" style="2" bestFit="1" customWidth="1"/>
    <col min="3839" max="3839" width="12.42578125" style="2" bestFit="1" customWidth="1"/>
    <col min="3840" max="3841" width="13.85546875" style="2" bestFit="1" customWidth="1"/>
    <col min="3842" max="3842" width="14.85546875" style="2" bestFit="1" customWidth="1"/>
    <col min="3843" max="3843" width="12.140625" style="2" bestFit="1" customWidth="1"/>
    <col min="3844" max="3844" width="12.42578125" style="2" bestFit="1" customWidth="1"/>
    <col min="3845" max="3846" width="13.85546875" style="2" bestFit="1" customWidth="1"/>
    <col min="3847" max="3847" width="14.85546875" style="2" bestFit="1" customWidth="1"/>
    <col min="3848" max="4086" width="9.140625" style="2"/>
    <col min="4087" max="4087" width="15.42578125" style="2" bestFit="1" customWidth="1"/>
    <col min="4088" max="4088" width="11.140625" style="2" bestFit="1" customWidth="1"/>
    <col min="4089" max="4089" width="14.5703125" style="2" bestFit="1" customWidth="1"/>
    <col min="4090" max="4090" width="17.42578125" style="2" bestFit="1" customWidth="1"/>
    <col min="4091" max="4091" width="17.5703125" style="2" bestFit="1" customWidth="1"/>
    <col min="4092" max="4092" width="14.7109375" style="2" bestFit="1" customWidth="1"/>
    <col min="4093" max="4093" width="14.42578125" style="2" bestFit="1" customWidth="1"/>
    <col min="4094" max="4094" width="12.140625" style="2" bestFit="1" customWidth="1"/>
    <col min="4095" max="4095" width="12.42578125" style="2" bestFit="1" customWidth="1"/>
    <col min="4096" max="4097" width="13.85546875" style="2" bestFit="1" customWidth="1"/>
    <col min="4098" max="4098" width="14.85546875" style="2" bestFit="1" customWidth="1"/>
    <col min="4099" max="4099" width="12.140625" style="2" bestFit="1" customWidth="1"/>
    <col min="4100" max="4100" width="12.42578125" style="2" bestFit="1" customWidth="1"/>
    <col min="4101" max="4102" width="13.85546875" style="2" bestFit="1" customWidth="1"/>
    <col min="4103" max="4103" width="14.85546875" style="2" bestFit="1" customWidth="1"/>
    <col min="4104" max="4342" width="9.140625" style="2"/>
    <col min="4343" max="4343" width="15.42578125" style="2" bestFit="1" customWidth="1"/>
    <col min="4344" max="4344" width="11.140625" style="2" bestFit="1" customWidth="1"/>
    <col min="4345" max="4345" width="14.5703125" style="2" bestFit="1" customWidth="1"/>
    <col min="4346" max="4346" width="17.42578125" style="2" bestFit="1" customWidth="1"/>
    <col min="4347" max="4347" width="17.5703125" style="2" bestFit="1" customWidth="1"/>
    <col min="4348" max="4348" width="14.7109375" style="2" bestFit="1" customWidth="1"/>
    <col min="4349" max="4349" width="14.42578125" style="2" bestFit="1" customWidth="1"/>
    <col min="4350" max="4350" width="12.140625" style="2" bestFit="1" customWidth="1"/>
    <col min="4351" max="4351" width="12.42578125" style="2" bestFit="1" customWidth="1"/>
    <col min="4352" max="4353" width="13.85546875" style="2" bestFit="1" customWidth="1"/>
    <col min="4354" max="4354" width="14.85546875" style="2" bestFit="1" customWidth="1"/>
    <col min="4355" max="4355" width="12.140625" style="2" bestFit="1" customWidth="1"/>
    <col min="4356" max="4356" width="12.42578125" style="2" bestFit="1" customWidth="1"/>
    <col min="4357" max="4358" width="13.85546875" style="2" bestFit="1" customWidth="1"/>
    <col min="4359" max="4359" width="14.85546875" style="2" bestFit="1" customWidth="1"/>
    <col min="4360" max="4598" width="9.140625" style="2"/>
    <col min="4599" max="4599" width="15.42578125" style="2" bestFit="1" customWidth="1"/>
    <col min="4600" max="4600" width="11.140625" style="2" bestFit="1" customWidth="1"/>
    <col min="4601" max="4601" width="14.5703125" style="2" bestFit="1" customWidth="1"/>
    <col min="4602" max="4602" width="17.42578125" style="2" bestFit="1" customWidth="1"/>
    <col min="4603" max="4603" width="17.5703125" style="2" bestFit="1" customWidth="1"/>
    <col min="4604" max="4604" width="14.7109375" style="2" bestFit="1" customWidth="1"/>
    <col min="4605" max="4605" width="14.42578125" style="2" bestFit="1" customWidth="1"/>
    <col min="4606" max="4606" width="12.140625" style="2" bestFit="1" customWidth="1"/>
    <col min="4607" max="4607" width="12.42578125" style="2" bestFit="1" customWidth="1"/>
    <col min="4608" max="4609" width="13.85546875" style="2" bestFit="1" customWidth="1"/>
    <col min="4610" max="4610" width="14.85546875" style="2" bestFit="1" customWidth="1"/>
    <col min="4611" max="4611" width="12.140625" style="2" bestFit="1" customWidth="1"/>
    <col min="4612" max="4612" width="12.42578125" style="2" bestFit="1" customWidth="1"/>
    <col min="4613" max="4614" width="13.85546875" style="2" bestFit="1" customWidth="1"/>
    <col min="4615" max="4615" width="14.85546875" style="2" bestFit="1" customWidth="1"/>
    <col min="4616" max="4854" width="9.140625" style="2"/>
    <col min="4855" max="4855" width="15.42578125" style="2" bestFit="1" customWidth="1"/>
    <col min="4856" max="4856" width="11.140625" style="2" bestFit="1" customWidth="1"/>
    <col min="4857" max="4857" width="14.5703125" style="2" bestFit="1" customWidth="1"/>
    <col min="4858" max="4858" width="17.42578125" style="2" bestFit="1" customWidth="1"/>
    <col min="4859" max="4859" width="17.5703125" style="2" bestFit="1" customWidth="1"/>
    <col min="4860" max="4860" width="14.7109375" style="2" bestFit="1" customWidth="1"/>
    <col min="4861" max="4861" width="14.42578125" style="2" bestFit="1" customWidth="1"/>
    <col min="4862" max="4862" width="12.140625" style="2" bestFit="1" customWidth="1"/>
    <col min="4863" max="4863" width="12.42578125" style="2" bestFit="1" customWidth="1"/>
    <col min="4864" max="4865" width="13.85546875" style="2" bestFit="1" customWidth="1"/>
    <col min="4866" max="4866" width="14.85546875" style="2" bestFit="1" customWidth="1"/>
    <col min="4867" max="4867" width="12.140625" style="2" bestFit="1" customWidth="1"/>
    <col min="4868" max="4868" width="12.42578125" style="2" bestFit="1" customWidth="1"/>
    <col min="4869" max="4870" width="13.85546875" style="2" bestFit="1" customWidth="1"/>
    <col min="4871" max="4871" width="14.85546875" style="2" bestFit="1" customWidth="1"/>
    <col min="4872" max="5110" width="9.140625" style="2"/>
    <col min="5111" max="5111" width="15.42578125" style="2" bestFit="1" customWidth="1"/>
    <col min="5112" max="5112" width="11.140625" style="2" bestFit="1" customWidth="1"/>
    <col min="5113" max="5113" width="14.5703125" style="2" bestFit="1" customWidth="1"/>
    <col min="5114" max="5114" width="17.42578125" style="2" bestFit="1" customWidth="1"/>
    <col min="5115" max="5115" width="17.5703125" style="2" bestFit="1" customWidth="1"/>
    <col min="5116" max="5116" width="14.7109375" style="2" bestFit="1" customWidth="1"/>
    <col min="5117" max="5117" width="14.42578125" style="2" bestFit="1" customWidth="1"/>
    <col min="5118" max="5118" width="12.140625" style="2" bestFit="1" customWidth="1"/>
    <col min="5119" max="5119" width="12.42578125" style="2" bestFit="1" customWidth="1"/>
    <col min="5120" max="5121" width="13.85546875" style="2" bestFit="1" customWidth="1"/>
    <col min="5122" max="5122" width="14.85546875" style="2" bestFit="1" customWidth="1"/>
    <col min="5123" max="5123" width="12.140625" style="2" bestFit="1" customWidth="1"/>
    <col min="5124" max="5124" width="12.42578125" style="2" bestFit="1" customWidth="1"/>
    <col min="5125" max="5126" width="13.85546875" style="2" bestFit="1" customWidth="1"/>
    <col min="5127" max="5127" width="14.85546875" style="2" bestFit="1" customWidth="1"/>
    <col min="5128" max="5366" width="9.140625" style="2"/>
    <col min="5367" max="5367" width="15.42578125" style="2" bestFit="1" customWidth="1"/>
    <col min="5368" max="5368" width="11.140625" style="2" bestFit="1" customWidth="1"/>
    <col min="5369" max="5369" width="14.5703125" style="2" bestFit="1" customWidth="1"/>
    <col min="5370" max="5370" width="17.42578125" style="2" bestFit="1" customWidth="1"/>
    <col min="5371" max="5371" width="17.5703125" style="2" bestFit="1" customWidth="1"/>
    <col min="5372" max="5372" width="14.7109375" style="2" bestFit="1" customWidth="1"/>
    <col min="5373" max="5373" width="14.42578125" style="2" bestFit="1" customWidth="1"/>
    <col min="5374" max="5374" width="12.140625" style="2" bestFit="1" customWidth="1"/>
    <col min="5375" max="5375" width="12.42578125" style="2" bestFit="1" customWidth="1"/>
    <col min="5376" max="5377" width="13.85546875" style="2" bestFit="1" customWidth="1"/>
    <col min="5378" max="5378" width="14.85546875" style="2" bestFit="1" customWidth="1"/>
    <col min="5379" max="5379" width="12.140625" style="2" bestFit="1" customWidth="1"/>
    <col min="5380" max="5380" width="12.42578125" style="2" bestFit="1" customWidth="1"/>
    <col min="5381" max="5382" width="13.85546875" style="2" bestFit="1" customWidth="1"/>
    <col min="5383" max="5383" width="14.85546875" style="2" bestFit="1" customWidth="1"/>
    <col min="5384" max="5622" width="9.140625" style="2"/>
    <col min="5623" max="5623" width="15.42578125" style="2" bestFit="1" customWidth="1"/>
    <col min="5624" max="5624" width="11.140625" style="2" bestFit="1" customWidth="1"/>
    <col min="5625" max="5625" width="14.5703125" style="2" bestFit="1" customWidth="1"/>
    <col min="5626" max="5626" width="17.42578125" style="2" bestFit="1" customWidth="1"/>
    <col min="5627" max="5627" width="17.5703125" style="2" bestFit="1" customWidth="1"/>
    <col min="5628" max="5628" width="14.7109375" style="2" bestFit="1" customWidth="1"/>
    <col min="5629" max="5629" width="14.42578125" style="2" bestFit="1" customWidth="1"/>
    <col min="5630" max="5630" width="12.140625" style="2" bestFit="1" customWidth="1"/>
    <col min="5631" max="5631" width="12.42578125" style="2" bestFit="1" customWidth="1"/>
    <col min="5632" max="5633" width="13.85546875" style="2" bestFit="1" customWidth="1"/>
    <col min="5634" max="5634" width="14.85546875" style="2" bestFit="1" customWidth="1"/>
    <col min="5635" max="5635" width="12.140625" style="2" bestFit="1" customWidth="1"/>
    <col min="5636" max="5636" width="12.42578125" style="2" bestFit="1" customWidth="1"/>
    <col min="5637" max="5638" width="13.85546875" style="2" bestFit="1" customWidth="1"/>
    <col min="5639" max="5639" width="14.85546875" style="2" bestFit="1" customWidth="1"/>
    <col min="5640" max="5878" width="9.140625" style="2"/>
    <col min="5879" max="5879" width="15.42578125" style="2" bestFit="1" customWidth="1"/>
    <col min="5880" max="5880" width="11.140625" style="2" bestFit="1" customWidth="1"/>
    <col min="5881" max="5881" width="14.5703125" style="2" bestFit="1" customWidth="1"/>
    <col min="5882" max="5882" width="17.42578125" style="2" bestFit="1" customWidth="1"/>
    <col min="5883" max="5883" width="17.5703125" style="2" bestFit="1" customWidth="1"/>
    <col min="5884" max="5884" width="14.7109375" style="2" bestFit="1" customWidth="1"/>
    <col min="5885" max="5885" width="14.42578125" style="2" bestFit="1" customWidth="1"/>
    <col min="5886" max="5886" width="12.140625" style="2" bestFit="1" customWidth="1"/>
    <col min="5887" max="5887" width="12.42578125" style="2" bestFit="1" customWidth="1"/>
    <col min="5888" max="5889" width="13.85546875" style="2" bestFit="1" customWidth="1"/>
    <col min="5890" max="5890" width="14.85546875" style="2" bestFit="1" customWidth="1"/>
    <col min="5891" max="5891" width="12.140625" style="2" bestFit="1" customWidth="1"/>
    <col min="5892" max="5892" width="12.42578125" style="2" bestFit="1" customWidth="1"/>
    <col min="5893" max="5894" width="13.85546875" style="2" bestFit="1" customWidth="1"/>
    <col min="5895" max="5895" width="14.85546875" style="2" bestFit="1" customWidth="1"/>
    <col min="5896" max="6134" width="9.140625" style="2"/>
    <col min="6135" max="6135" width="15.42578125" style="2" bestFit="1" customWidth="1"/>
    <col min="6136" max="6136" width="11.140625" style="2" bestFit="1" customWidth="1"/>
    <col min="6137" max="6137" width="14.5703125" style="2" bestFit="1" customWidth="1"/>
    <col min="6138" max="6138" width="17.42578125" style="2" bestFit="1" customWidth="1"/>
    <col min="6139" max="6139" width="17.5703125" style="2" bestFit="1" customWidth="1"/>
    <col min="6140" max="6140" width="14.7109375" style="2" bestFit="1" customWidth="1"/>
    <col min="6141" max="6141" width="14.42578125" style="2" bestFit="1" customWidth="1"/>
    <col min="6142" max="6142" width="12.140625" style="2" bestFit="1" customWidth="1"/>
    <col min="6143" max="6143" width="12.42578125" style="2" bestFit="1" customWidth="1"/>
    <col min="6144" max="6145" width="13.85546875" style="2" bestFit="1" customWidth="1"/>
    <col min="6146" max="6146" width="14.85546875" style="2" bestFit="1" customWidth="1"/>
    <col min="6147" max="6147" width="12.140625" style="2" bestFit="1" customWidth="1"/>
    <col min="6148" max="6148" width="12.42578125" style="2" bestFit="1" customWidth="1"/>
    <col min="6149" max="6150" width="13.85546875" style="2" bestFit="1" customWidth="1"/>
    <col min="6151" max="6151" width="14.85546875" style="2" bestFit="1" customWidth="1"/>
    <col min="6152" max="6390" width="9.140625" style="2"/>
    <col min="6391" max="6391" width="15.42578125" style="2" bestFit="1" customWidth="1"/>
    <col min="6392" max="6392" width="11.140625" style="2" bestFit="1" customWidth="1"/>
    <col min="6393" max="6393" width="14.5703125" style="2" bestFit="1" customWidth="1"/>
    <col min="6394" max="6394" width="17.42578125" style="2" bestFit="1" customWidth="1"/>
    <col min="6395" max="6395" width="17.5703125" style="2" bestFit="1" customWidth="1"/>
    <col min="6396" max="6396" width="14.7109375" style="2" bestFit="1" customWidth="1"/>
    <col min="6397" max="6397" width="14.42578125" style="2" bestFit="1" customWidth="1"/>
    <col min="6398" max="6398" width="12.140625" style="2" bestFit="1" customWidth="1"/>
    <col min="6399" max="6399" width="12.42578125" style="2" bestFit="1" customWidth="1"/>
    <col min="6400" max="6401" width="13.85546875" style="2" bestFit="1" customWidth="1"/>
    <col min="6402" max="6402" width="14.85546875" style="2" bestFit="1" customWidth="1"/>
    <col min="6403" max="6403" width="12.140625" style="2" bestFit="1" customWidth="1"/>
    <col min="6404" max="6404" width="12.42578125" style="2" bestFit="1" customWidth="1"/>
    <col min="6405" max="6406" width="13.85546875" style="2" bestFit="1" customWidth="1"/>
    <col min="6407" max="6407" width="14.85546875" style="2" bestFit="1" customWidth="1"/>
    <col min="6408" max="6646" width="9.140625" style="2"/>
    <col min="6647" max="6647" width="15.42578125" style="2" bestFit="1" customWidth="1"/>
    <col min="6648" max="6648" width="11.140625" style="2" bestFit="1" customWidth="1"/>
    <col min="6649" max="6649" width="14.5703125" style="2" bestFit="1" customWidth="1"/>
    <col min="6650" max="6650" width="17.42578125" style="2" bestFit="1" customWidth="1"/>
    <col min="6651" max="6651" width="17.5703125" style="2" bestFit="1" customWidth="1"/>
    <col min="6652" max="6652" width="14.7109375" style="2" bestFit="1" customWidth="1"/>
    <col min="6653" max="6653" width="14.42578125" style="2" bestFit="1" customWidth="1"/>
    <col min="6654" max="6654" width="12.140625" style="2" bestFit="1" customWidth="1"/>
    <col min="6655" max="6655" width="12.42578125" style="2" bestFit="1" customWidth="1"/>
    <col min="6656" max="6657" width="13.85546875" style="2" bestFit="1" customWidth="1"/>
    <col min="6658" max="6658" width="14.85546875" style="2" bestFit="1" customWidth="1"/>
    <col min="6659" max="6659" width="12.140625" style="2" bestFit="1" customWidth="1"/>
    <col min="6660" max="6660" width="12.42578125" style="2" bestFit="1" customWidth="1"/>
    <col min="6661" max="6662" width="13.85546875" style="2" bestFit="1" customWidth="1"/>
    <col min="6663" max="6663" width="14.85546875" style="2" bestFit="1" customWidth="1"/>
    <col min="6664" max="6902" width="9.140625" style="2"/>
    <col min="6903" max="6903" width="15.42578125" style="2" bestFit="1" customWidth="1"/>
    <col min="6904" max="6904" width="11.140625" style="2" bestFit="1" customWidth="1"/>
    <col min="6905" max="6905" width="14.5703125" style="2" bestFit="1" customWidth="1"/>
    <col min="6906" max="6906" width="17.42578125" style="2" bestFit="1" customWidth="1"/>
    <col min="6907" max="6907" width="17.5703125" style="2" bestFit="1" customWidth="1"/>
    <col min="6908" max="6908" width="14.7109375" style="2" bestFit="1" customWidth="1"/>
    <col min="6909" max="6909" width="14.42578125" style="2" bestFit="1" customWidth="1"/>
    <col min="6910" max="6910" width="12.140625" style="2" bestFit="1" customWidth="1"/>
    <col min="6911" max="6911" width="12.42578125" style="2" bestFit="1" customWidth="1"/>
    <col min="6912" max="6913" width="13.85546875" style="2" bestFit="1" customWidth="1"/>
    <col min="6914" max="6914" width="14.85546875" style="2" bestFit="1" customWidth="1"/>
    <col min="6915" max="6915" width="12.140625" style="2" bestFit="1" customWidth="1"/>
    <col min="6916" max="6916" width="12.42578125" style="2" bestFit="1" customWidth="1"/>
    <col min="6917" max="6918" width="13.85546875" style="2" bestFit="1" customWidth="1"/>
    <col min="6919" max="6919" width="14.85546875" style="2" bestFit="1" customWidth="1"/>
    <col min="6920" max="7158" width="9.140625" style="2"/>
    <col min="7159" max="7159" width="15.42578125" style="2" bestFit="1" customWidth="1"/>
    <col min="7160" max="7160" width="11.140625" style="2" bestFit="1" customWidth="1"/>
    <col min="7161" max="7161" width="14.5703125" style="2" bestFit="1" customWidth="1"/>
    <col min="7162" max="7162" width="17.42578125" style="2" bestFit="1" customWidth="1"/>
    <col min="7163" max="7163" width="17.5703125" style="2" bestFit="1" customWidth="1"/>
    <col min="7164" max="7164" width="14.7109375" style="2" bestFit="1" customWidth="1"/>
    <col min="7165" max="7165" width="14.42578125" style="2" bestFit="1" customWidth="1"/>
    <col min="7166" max="7166" width="12.140625" style="2" bestFit="1" customWidth="1"/>
    <col min="7167" max="7167" width="12.42578125" style="2" bestFit="1" customWidth="1"/>
    <col min="7168" max="7169" width="13.85546875" style="2" bestFit="1" customWidth="1"/>
    <col min="7170" max="7170" width="14.85546875" style="2" bestFit="1" customWidth="1"/>
    <col min="7171" max="7171" width="12.140625" style="2" bestFit="1" customWidth="1"/>
    <col min="7172" max="7172" width="12.42578125" style="2" bestFit="1" customWidth="1"/>
    <col min="7173" max="7174" width="13.85546875" style="2" bestFit="1" customWidth="1"/>
    <col min="7175" max="7175" width="14.85546875" style="2" bestFit="1" customWidth="1"/>
    <col min="7176" max="7414" width="9.140625" style="2"/>
    <col min="7415" max="7415" width="15.42578125" style="2" bestFit="1" customWidth="1"/>
    <col min="7416" max="7416" width="11.140625" style="2" bestFit="1" customWidth="1"/>
    <col min="7417" max="7417" width="14.5703125" style="2" bestFit="1" customWidth="1"/>
    <col min="7418" max="7418" width="17.42578125" style="2" bestFit="1" customWidth="1"/>
    <col min="7419" max="7419" width="17.5703125" style="2" bestFit="1" customWidth="1"/>
    <col min="7420" max="7420" width="14.7109375" style="2" bestFit="1" customWidth="1"/>
    <col min="7421" max="7421" width="14.42578125" style="2" bestFit="1" customWidth="1"/>
    <col min="7422" max="7422" width="12.140625" style="2" bestFit="1" customWidth="1"/>
    <col min="7423" max="7423" width="12.42578125" style="2" bestFit="1" customWidth="1"/>
    <col min="7424" max="7425" width="13.85546875" style="2" bestFit="1" customWidth="1"/>
    <col min="7426" max="7426" width="14.85546875" style="2" bestFit="1" customWidth="1"/>
    <col min="7427" max="7427" width="12.140625" style="2" bestFit="1" customWidth="1"/>
    <col min="7428" max="7428" width="12.42578125" style="2" bestFit="1" customWidth="1"/>
    <col min="7429" max="7430" width="13.85546875" style="2" bestFit="1" customWidth="1"/>
    <col min="7431" max="7431" width="14.85546875" style="2" bestFit="1" customWidth="1"/>
    <col min="7432" max="7670" width="9.140625" style="2"/>
    <col min="7671" max="7671" width="15.42578125" style="2" bestFit="1" customWidth="1"/>
    <col min="7672" max="7672" width="11.140625" style="2" bestFit="1" customWidth="1"/>
    <col min="7673" max="7673" width="14.5703125" style="2" bestFit="1" customWidth="1"/>
    <col min="7674" max="7674" width="17.42578125" style="2" bestFit="1" customWidth="1"/>
    <col min="7675" max="7675" width="17.5703125" style="2" bestFit="1" customWidth="1"/>
    <col min="7676" max="7676" width="14.7109375" style="2" bestFit="1" customWidth="1"/>
    <col min="7677" max="7677" width="14.42578125" style="2" bestFit="1" customWidth="1"/>
    <col min="7678" max="7678" width="12.140625" style="2" bestFit="1" customWidth="1"/>
    <col min="7679" max="7679" width="12.42578125" style="2" bestFit="1" customWidth="1"/>
    <col min="7680" max="7681" width="13.85546875" style="2" bestFit="1" customWidth="1"/>
    <col min="7682" max="7682" width="14.85546875" style="2" bestFit="1" customWidth="1"/>
    <col min="7683" max="7683" width="12.140625" style="2" bestFit="1" customWidth="1"/>
    <col min="7684" max="7684" width="12.42578125" style="2" bestFit="1" customWidth="1"/>
    <col min="7685" max="7686" width="13.85546875" style="2" bestFit="1" customWidth="1"/>
    <col min="7687" max="7687" width="14.85546875" style="2" bestFit="1" customWidth="1"/>
    <col min="7688" max="7926" width="9.140625" style="2"/>
    <col min="7927" max="7927" width="15.42578125" style="2" bestFit="1" customWidth="1"/>
    <col min="7928" max="7928" width="11.140625" style="2" bestFit="1" customWidth="1"/>
    <col min="7929" max="7929" width="14.5703125" style="2" bestFit="1" customWidth="1"/>
    <col min="7930" max="7930" width="17.42578125" style="2" bestFit="1" customWidth="1"/>
    <col min="7931" max="7931" width="17.5703125" style="2" bestFit="1" customWidth="1"/>
    <col min="7932" max="7932" width="14.7109375" style="2" bestFit="1" customWidth="1"/>
    <col min="7933" max="7933" width="14.42578125" style="2" bestFit="1" customWidth="1"/>
    <col min="7934" max="7934" width="12.140625" style="2" bestFit="1" customWidth="1"/>
    <col min="7935" max="7935" width="12.42578125" style="2" bestFit="1" customWidth="1"/>
    <col min="7936" max="7937" width="13.85546875" style="2" bestFit="1" customWidth="1"/>
    <col min="7938" max="7938" width="14.85546875" style="2" bestFit="1" customWidth="1"/>
    <col min="7939" max="7939" width="12.140625" style="2" bestFit="1" customWidth="1"/>
    <col min="7940" max="7940" width="12.42578125" style="2" bestFit="1" customWidth="1"/>
    <col min="7941" max="7942" width="13.85546875" style="2" bestFit="1" customWidth="1"/>
    <col min="7943" max="7943" width="14.85546875" style="2" bestFit="1" customWidth="1"/>
    <col min="7944" max="8182" width="9.140625" style="2"/>
    <col min="8183" max="8183" width="15.42578125" style="2" bestFit="1" customWidth="1"/>
    <col min="8184" max="8184" width="11.140625" style="2" bestFit="1" customWidth="1"/>
    <col min="8185" max="8185" width="14.5703125" style="2" bestFit="1" customWidth="1"/>
    <col min="8186" max="8186" width="17.42578125" style="2" bestFit="1" customWidth="1"/>
    <col min="8187" max="8187" width="17.5703125" style="2" bestFit="1" customWidth="1"/>
    <col min="8188" max="8188" width="14.7109375" style="2" bestFit="1" customWidth="1"/>
    <col min="8189" max="8189" width="14.42578125" style="2" bestFit="1" customWidth="1"/>
    <col min="8190" max="8190" width="12.140625" style="2" bestFit="1" customWidth="1"/>
    <col min="8191" max="8191" width="12.42578125" style="2" bestFit="1" customWidth="1"/>
    <col min="8192" max="8193" width="13.85546875" style="2" bestFit="1" customWidth="1"/>
    <col min="8194" max="8194" width="14.85546875" style="2" bestFit="1" customWidth="1"/>
    <col min="8195" max="8195" width="12.140625" style="2" bestFit="1" customWidth="1"/>
    <col min="8196" max="8196" width="12.42578125" style="2" bestFit="1" customWidth="1"/>
    <col min="8197" max="8198" width="13.85546875" style="2" bestFit="1" customWidth="1"/>
    <col min="8199" max="8199" width="14.85546875" style="2" bestFit="1" customWidth="1"/>
    <col min="8200" max="8438" width="9.140625" style="2"/>
    <col min="8439" max="8439" width="15.42578125" style="2" bestFit="1" customWidth="1"/>
    <col min="8440" max="8440" width="11.140625" style="2" bestFit="1" customWidth="1"/>
    <col min="8441" max="8441" width="14.5703125" style="2" bestFit="1" customWidth="1"/>
    <col min="8442" max="8442" width="17.42578125" style="2" bestFit="1" customWidth="1"/>
    <col min="8443" max="8443" width="17.5703125" style="2" bestFit="1" customWidth="1"/>
    <col min="8444" max="8444" width="14.7109375" style="2" bestFit="1" customWidth="1"/>
    <col min="8445" max="8445" width="14.42578125" style="2" bestFit="1" customWidth="1"/>
    <col min="8446" max="8446" width="12.140625" style="2" bestFit="1" customWidth="1"/>
    <col min="8447" max="8447" width="12.42578125" style="2" bestFit="1" customWidth="1"/>
    <col min="8448" max="8449" width="13.85546875" style="2" bestFit="1" customWidth="1"/>
    <col min="8450" max="8450" width="14.85546875" style="2" bestFit="1" customWidth="1"/>
    <col min="8451" max="8451" width="12.140625" style="2" bestFit="1" customWidth="1"/>
    <col min="8452" max="8452" width="12.42578125" style="2" bestFit="1" customWidth="1"/>
    <col min="8453" max="8454" width="13.85546875" style="2" bestFit="1" customWidth="1"/>
    <col min="8455" max="8455" width="14.85546875" style="2" bestFit="1" customWidth="1"/>
    <col min="8456" max="8694" width="9.140625" style="2"/>
    <col min="8695" max="8695" width="15.42578125" style="2" bestFit="1" customWidth="1"/>
    <col min="8696" max="8696" width="11.140625" style="2" bestFit="1" customWidth="1"/>
    <col min="8697" max="8697" width="14.5703125" style="2" bestFit="1" customWidth="1"/>
    <col min="8698" max="8698" width="17.42578125" style="2" bestFit="1" customWidth="1"/>
    <col min="8699" max="8699" width="17.5703125" style="2" bestFit="1" customWidth="1"/>
    <col min="8700" max="8700" width="14.7109375" style="2" bestFit="1" customWidth="1"/>
    <col min="8701" max="8701" width="14.42578125" style="2" bestFit="1" customWidth="1"/>
    <col min="8702" max="8702" width="12.140625" style="2" bestFit="1" customWidth="1"/>
    <col min="8703" max="8703" width="12.42578125" style="2" bestFit="1" customWidth="1"/>
    <col min="8704" max="8705" width="13.85546875" style="2" bestFit="1" customWidth="1"/>
    <col min="8706" max="8706" width="14.85546875" style="2" bestFit="1" customWidth="1"/>
    <col min="8707" max="8707" width="12.140625" style="2" bestFit="1" customWidth="1"/>
    <col min="8708" max="8708" width="12.42578125" style="2" bestFit="1" customWidth="1"/>
    <col min="8709" max="8710" width="13.85546875" style="2" bestFit="1" customWidth="1"/>
    <col min="8711" max="8711" width="14.85546875" style="2" bestFit="1" customWidth="1"/>
    <col min="8712" max="8950" width="9.140625" style="2"/>
    <col min="8951" max="8951" width="15.42578125" style="2" bestFit="1" customWidth="1"/>
    <col min="8952" max="8952" width="11.140625" style="2" bestFit="1" customWidth="1"/>
    <col min="8953" max="8953" width="14.5703125" style="2" bestFit="1" customWidth="1"/>
    <col min="8954" max="8954" width="17.42578125" style="2" bestFit="1" customWidth="1"/>
    <col min="8955" max="8955" width="17.5703125" style="2" bestFit="1" customWidth="1"/>
    <col min="8956" max="8956" width="14.7109375" style="2" bestFit="1" customWidth="1"/>
    <col min="8957" max="8957" width="14.42578125" style="2" bestFit="1" customWidth="1"/>
    <col min="8958" max="8958" width="12.140625" style="2" bestFit="1" customWidth="1"/>
    <col min="8959" max="8959" width="12.42578125" style="2" bestFit="1" customWidth="1"/>
    <col min="8960" max="8961" width="13.85546875" style="2" bestFit="1" customWidth="1"/>
    <col min="8962" max="8962" width="14.85546875" style="2" bestFit="1" customWidth="1"/>
    <col min="8963" max="8963" width="12.140625" style="2" bestFit="1" customWidth="1"/>
    <col min="8964" max="8964" width="12.42578125" style="2" bestFit="1" customWidth="1"/>
    <col min="8965" max="8966" width="13.85546875" style="2" bestFit="1" customWidth="1"/>
    <col min="8967" max="8967" width="14.85546875" style="2" bestFit="1" customWidth="1"/>
    <col min="8968" max="9206" width="9.140625" style="2"/>
    <col min="9207" max="9207" width="15.42578125" style="2" bestFit="1" customWidth="1"/>
    <col min="9208" max="9208" width="11.140625" style="2" bestFit="1" customWidth="1"/>
    <col min="9209" max="9209" width="14.5703125" style="2" bestFit="1" customWidth="1"/>
    <col min="9210" max="9210" width="17.42578125" style="2" bestFit="1" customWidth="1"/>
    <col min="9211" max="9211" width="17.5703125" style="2" bestFit="1" customWidth="1"/>
    <col min="9212" max="9212" width="14.7109375" style="2" bestFit="1" customWidth="1"/>
    <col min="9213" max="9213" width="14.42578125" style="2" bestFit="1" customWidth="1"/>
    <col min="9214" max="9214" width="12.140625" style="2" bestFit="1" customWidth="1"/>
    <col min="9215" max="9215" width="12.42578125" style="2" bestFit="1" customWidth="1"/>
    <col min="9216" max="9217" width="13.85546875" style="2" bestFit="1" customWidth="1"/>
    <col min="9218" max="9218" width="14.85546875" style="2" bestFit="1" customWidth="1"/>
    <col min="9219" max="9219" width="12.140625" style="2" bestFit="1" customWidth="1"/>
    <col min="9220" max="9220" width="12.42578125" style="2" bestFit="1" customWidth="1"/>
    <col min="9221" max="9222" width="13.85546875" style="2" bestFit="1" customWidth="1"/>
    <col min="9223" max="9223" width="14.85546875" style="2" bestFit="1" customWidth="1"/>
    <col min="9224" max="9462" width="9.140625" style="2"/>
    <col min="9463" max="9463" width="15.42578125" style="2" bestFit="1" customWidth="1"/>
    <col min="9464" max="9464" width="11.140625" style="2" bestFit="1" customWidth="1"/>
    <col min="9465" max="9465" width="14.5703125" style="2" bestFit="1" customWidth="1"/>
    <col min="9466" max="9466" width="17.42578125" style="2" bestFit="1" customWidth="1"/>
    <col min="9467" max="9467" width="17.5703125" style="2" bestFit="1" customWidth="1"/>
    <col min="9468" max="9468" width="14.7109375" style="2" bestFit="1" customWidth="1"/>
    <col min="9469" max="9469" width="14.42578125" style="2" bestFit="1" customWidth="1"/>
    <col min="9470" max="9470" width="12.140625" style="2" bestFit="1" customWidth="1"/>
    <col min="9471" max="9471" width="12.42578125" style="2" bestFit="1" customWidth="1"/>
    <col min="9472" max="9473" width="13.85546875" style="2" bestFit="1" customWidth="1"/>
    <col min="9474" max="9474" width="14.85546875" style="2" bestFit="1" customWidth="1"/>
    <col min="9475" max="9475" width="12.140625" style="2" bestFit="1" customWidth="1"/>
    <col min="9476" max="9476" width="12.42578125" style="2" bestFit="1" customWidth="1"/>
    <col min="9477" max="9478" width="13.85546875" style="2" bestFit="1" customWidth="1"/>
    <col min="9479" max="9479" width="14.85546875" style="2" bestFit="1" customWidth="1"/>
    <col min="9480" max="9718" width="9.140625" style="2"/>
    <col min="9719" max="9719" width="15.42578125" style="2" bestFit="1" customWidth="1"/>
    <col min="9720" max="9720" width="11.140625" style="2" bestFit="1" customWidth="1"/>
    <col min="9721" max="9721" width="14.5703125" style="2" bestFit="1" customWidth="1"/>
    <col min="9722" max="9722" width="17.42578125" style="2" bestFit="1" customWidth="1"/>
    <col min="9723" max="9723" width="17.5703125" style="2" bestFit="1" customWidth="1"/>
    <col min="9724" max="9724" width="14.7109375" style="2" bestFit="1" customWidth="1"/>
    <col min="9725" max="9725" width="14.42578125" style="2" bestFit="1" customWidth="1"/>
    <col min="9726" max="9726" width="12.140625" style="2" bestFit="1" customWidth="1"/>
    <col min="9727" max="9727" width="12.42578125" style="2" bestFit="1" customWidth="1"/>
    <col min="9728" max="9729" width="13.85546875" style="2" bestFit="1" customWidth="1"/>
    <col min="9730" max="9730" width="14.85546875" style="2" bestFit="1" customWidth="1"/>
    <col min="9731" max="9731" width="12.140625" style="2" bestFit="1" customWidth="1"/>
    <col min="9732" max="9732" width="12.42578125" style="2" bestFit="1" customWidth="1"/>
    <col min="9733" max="9734" width="13.85546875" style="2" bestFit="1" customWidth="1"/>
    <col min="9735" max="9735" width="14.85546875" style="2" bestFit="1" customWidth="1"/>
    <col min="9736" max="9974" width="9.140625" style="2"/>
    <col min="9975" max="9975" width="15.42578125" style="2" bestFit="1" customWidth="1"/>
    <col min="9976" max="9976" width="11.140625" style="2" bestFit="1" customWidth="1"/>
    <col min="9977" max="9977" width="14.5703125" style="2" bestFit="1" customWidth="1"/>
    <col min="9978" max="9978" width="17.42578125" style="2" bestFit="1" customWidth="1"/>
    <col min="9979" max="9979" width="17.5703125" style="2" bestFit="1" customWidth="1"/>
    <col min="9980" max="9980" width="14.7109375" style="2" bestFit="1" customWidth="1"/>
    <col min="9981" max="9981" width="14.42578125" style="2" bestFit="1" customWidth="1"/>
    <col min="9982" max="9982" width="12.140625" style="2" bestFit="1" customWidth="1"/>
    <col min="9983" max="9983" width="12.42578125" style="2" bestFit="1" customWidth="1"/>
    <col min="9984" max="9985" width="13.85546875" style="2" bestFit="1" customWidth="1"/>
    <col min="9986" max="9986" width="14.85546875" style="2" bestFit="1" customWidth="1"/>
    <col min="9987" max="9987" width="12.140625" style="2" bestFit="1" customWidth="1"/>
    <col min="9988" max="9988" width="12.42578125" style="2" bestFit="1" customWidth="1"/>
    <col min="9989" max="9990" width="13.85546875" style="2" bestFit="1" customWidth="1"/>
    <col min="9991" max="9991" width="14.85546875" style="2" bestFit="1" customWidth="1"/>
    <col min="9992" max="10230" width="9.140625" style="2"/>
    <col min="10231" max="10231" width="15.42578125" style="2" bestFit="1" customWidth="1"/>
    <col min="10232" max="10232" width="11.140625" style="2" bestFit="1" customWidth="1"/>
    <col min="10233" max="10233" width="14.5703125" style="2" bestFit="1" customWidth="1"/>
    <col min="10234" max="10234" width="17.42578125" style="2" bestFit="1" customWidth="1"/>
    <col min="10235" max="10235" width="17.5703125" style="2" bestFit="1" customWidth="1"/>
    <col min="10236" max="10236" width="14.7109375" style="2" bestFit="1" customWidth="1"/>
    <col min="10237" max="10237" width="14.42578125" style="2" bestFit="1" customWidth="1"/>
    <col min="10238" max="10238" width="12.140625" style="2" bestFit="1" customWidth="1"/>
    <col min="10239" max="10239" width="12.42578125" style="2" bestFit="1" customWidth="1"/>
    <col min="10240" max="10241" width="13.85546875" style="2" bestFit="1" customWidth="1"/>
    <col min="10242" max="10242" width="14.85546875" style="2" bestFit="1" customWidth="1"/>
    <col min="10243" max="10243" width="12.140625" style="2" bestFit="1" customWidth="1"/>
    <col min="10244" max="10244" width="12.42578125" style="2" bestFit="1" customWidth="1"/>
    <col min="10245" max="10246" width="13.85546875" style="2" bestFit="1" customWidth="1"/>
    <col min="10247" max="10247" width="14.85546875" style="2" bestFit="1" customWidth="1"/>
    <col min="10248" max="10486" width="9.140625" style="2"/>
    <col min="10487" max="10487" width="15.42578125" style="2" bestFit="1" customWidth="1"/>
    <col min="10488" max="10488" width="11.140625" style="2" bestFit="1" customWidth="1"/>
    <col min="10489" max="10489" width="14.5703125" style="2" bestFit="1" customWidth="1"/>
    <col min="10490" max="10490" width="17.42578125" style="2" bestFit="1" customWidth="1"/>
    <col min="10491" max="10491" width="17.5703125" style="2" bestFit="1" customWidth="1"/>
    <col min="10492" max="10492" width="14.7109375" style="2" bestFit="1" customWidth="1"/>
    <col min="10493" max="10493" width="14.42578125" style="2" bestFit="1" customWidth="1"/>
    <col min="10494" max="10494" width="12.140625" style="2" bestFit="1" customWidth="1"/>
    <col min="10495" max="10495" width="12.42578125" style="2" bestFit="1" customWidth="1"/>
    <col min="10496" max="10497" width="13.85546875" style="2" bestFit="1" customWidth="1"/>
    <col min="10498" max="10498" width="14.85546875" style="2" bestFit="1" customWidth="1"/>
    <col min="10499" max="10499" width="12.140625" style="2" bestFit="1" customWidth="1"/>
    <col min="10500" max="10500" width="12.42578125" style="2" bestFit="1" customWidth="1"/>
    <col min="10501" max="10502" width="13.85546875" style="2" bestFit="1" customWidth="1"/>
    <col min="10503" max="10503" width="14.85546875" style="2" bestFit="1" customWidth="1"/>
    <col min="10504" max="10742" width="9.140625" style="2"/>
    <col min="10743" max="10743" width="15.42578125" style="2" bestFit="1" customWidth="1"/>
    <col min="10744" max="10744" width="11.140625" style="2" bestFit="1" customWidth="1"/>
    <col min="10745" max="10745" width="14.5703125" style="2" bestFit="1" customWidth="1"/>
    <col min="10746" max="10746" width="17.42578125" style="2" bestFit="1" customWidth="1"/>
    <col min="10747" max="10747" width="17.5703125" style="2" bestFit="1" customWidth="1"/>
    <col min="10748" max="10748" width="14.7109375" style="2" bestFit="1" customWidth="1"/>
    <col min="10749" max="10749" width="14.42578125" style="2" bestFit="1" customWidth="1"/>
    <col min="10750" max="10750" width="12.140625" style="2" bestFit="1" customWidth="1"/>
    <col min="10751" max="10751" width="12.42578125" style="2" bestFit="1" customWidth="1"/>
    <col min="10752" max="10753" width="13.85546875" style="2" bestFit="1" customWidth="1"/>
    <col min="10754" max="10754" width="14.85546875" style="2" bestFit="1" customWidth="1"/>
    <col min="10755" max="10755" width="12.140625" style="2" bestFit="1" customWidth="1"/>
    <col min="10756" max="10756" width="12.42578125" style="2" bestFit="1" customWidth="1"/>
    <col min="10757" max="10758" width="13.85546875" style="2" bestFit="1" customWidth="1"/>
    <col min="10759" max="10759" width="14.85546875" style="2" bestFit="1" customWidth="1"/>
    <col min="10760" max="10998" width="9.140625" style="2"/>
    <col min="10999" max="10999" width="15.42578125" style="2" bestFit="1" customWidth="1"/>
    <col min="11000" max="11000" width="11.140625" style="2" bestFit="1" customWidth="1"/>
    <col min="11001" max="11001" width="14.5703125" style="2" bestFit="1" customWidth="1"/>
    <col min="11002" max="11002" width="17.42578125" style="2" bestFit="1" customWidth="1"/>
    <col min="11003" max="11003" width="17.5703125" style="2" bestFit="1" customWidth="1"/>
    <col min="11004" max="11004" width="14.7109375" style="2" bestFit="1" customWidth="1"/>
    <col min="11005" max="11005" width="14.42578125" style="2" bestFit="1" customWidth="1"/>
    <col min="11006" max="11006" width="12.140625" style="2" bestFit="1" customWidth="1"/>
    <col min="11007" max="11007" width="12.42578125" style="2" bestFit="1" customWidth="1"/>
    <col min="11008" max="11009" width="13.85546875" style="2" bestFit="1" customWidth="1"/>
    <col min="11010" max="11010" width="14.85546875" style="2" bestFit="1" customWidth="1"/>
    <col min="11011" max="11011" width="12.140625" style="2" bestFit="1" customWidth="1"/>
    <col min="11012" max="11012" width="12.42578125" style="2" bestFit="1" customWidth="1"/>
    <col min="11013" max="11014" width="13.85546875" style="2" bestFit="1" customWidth="1"/>
    <col min="11015" max="11015" width="14.85546875" style="2" bestFit="1" customWidth="1"/>
    <col min="11016" max="11254" width="9.140625" style="2"/>
    <col min="11255" max="11255" width="15.42578125" style="2" bestFit="1" customWidth="1"/>
    <col min="11256" max="11256" width="11.140625" style="2" bestFit="1" customWidth="1"/>
    <col min="11257" max="11257" width="14.5703125" style="2" bestFit="1" customWidth="1"/>
    <col min="11258" max="11258" width="17.42578125" style="2" bestFit="1" customWidth="1"/>
    <col min="11259" max="11259" width="17.5703125" style="2" bestFit="1" customWidth="1"/>
    <col min="11260" max="11260" width="14.7109375" style="2" bestFit="1" customWidth="1"/>
    <col min="11261" max="11261" width="14.42578125" style="2" bestFit="1" customWidth="1"/>
    <col min="11262" max="11262" width="12.140625" style="2" bestFit="1" customWidth="1"/>
    <col min="11263" max="11263" width="12.42578125" style="2" bestFit="1" customWidth="1"/>
    <col min="11264" max="11265" width="13.85546875" style="2" bestFit="1" customWidth="1"/>
    <col min="11266" max="11266" width="14.85546875" style="2" bestFit="1" customWidth="1"/>
    <col min="11267" max="11267" width="12.140625" style="2" bestFit="1" customWidth="1"/>
    <col min="11268" max="11268" width="12.42578125" style="2" bestFit="1" customWidth="1"/>
    <col min="11269" max="11270" width="13.85546875" style="2" bestFit="1" customWidth="1"/>
    <col min="11271" max="11271" width="14.85546875" style="2" bestFit="1" customWidth="1"/>
    <col min="11272" max="11510" width="9.140625" style="2"/>
    <col min="11511" max="11511" width="15.42578125" style="2" bestFit="1" customWidth="1"/>
    <col min="11512" max="11512" width="11.140625" style="2" bestFit="1" customWidth="1"/>
    <col min="11513" max="11513" width="14.5703125" style="2" bestFit="1" customWidth="1"/>
    <col min="11514" max="11514" width="17.42578125" style="2" bestFit="1" customWidth="1"/>
    <col min="11515" max="11515" width="17.5703125" style="2" bestFit="1" customWidth="1"/>
    <col min="11516" max="11516" width="14.7109375" style="2" bestFit="1" customWidth="1"/>
    <col min="11517" max="11517" width="14.42578125" style="2" bestFit="1" customWidth="1"/>
    <col min="11518" max="11518" width="12.140625" style="2" bestFit="1" customWidth="1"/>
    <col min="11519" max="11519" width="12.42578125" style="2" bestFit="1" customWidth="1"/>
    <col min="11520" max="11521" width="13.85546875" style="2" bestFit="1" customWidth="1"/>
    <col min="11522" max="11522" width="14.85546875" style="2" bestFit="1" customWidth="1"/>
    <col min="11523" max="11523" width="12.140625" style="2" bestFit="1" customWidth="1"/>
    <col min="11524" max="11524" width="12.42578125" style="2" bestFit="1" customWidth="1"/>
    <col min="11525" max="11526" width="13.85546875" style="2" bestFit="1" customWidth="1"/>
    <col min="11527" max="11527" width="14.85546875" style="2" bestFit="1" customWidth="1"/>
    <col min="11528" max="11766" width="9.140625" style="2"/>
    <col min="11767" max="11767" width="15.42578125" style="2" bestFit="1" customWidth="1"/>
    <col min="11768" max="11768" width="11.140625" style="2" bestFit="1" customWidth="1"/>
    <col min="11769" max="11769" width="14.5703125" style="2" bestFit="1" customWidth="1"/>
    <col min="11770" max="11770" width="17.42578125" style="2" bestFit="1" customWidth="1"/>
    <col min="11771" max="11771" width="17.5703125" style="2" bestFit="1" customWidth="1"/>
    <col min="11772" max="11772" width="14.7109375" style="2" bestFit="1" customWidth="1"/>
    <col min="11773" max="11773" width="14.42578125" style="2" bestFit="1" customWidth="1"/>
    <col min="11774" max="11774" width="12.140625" style="2" bestFit="1" customWidth="1"/>
    <col min="11775" max="11775" width="12.42578125" style="2" bestFit="1" customWidth="1"/>
    <col min="11776" max="11777" width="13.85546875" style="2" bestFit="1" customWidth="1"/>
    <col min="11778" max="11778" width="14.85546875" style="2" bestFit="1" customWidth="1"/>
    <col min="11779" max="11779" width="12.140625" style="2" bestFit="1" customWidth="1"/>
    <col min="11780" max="11780" width="12.42578125" style="2" bestFit="1" customWidth="1"/>
    <col min="11781" max="11782" width="13.85546875" style="2" bestFit="1" customWidth="1"/>
    <col min="11783" max="11783" width="14.85546875" style="2" bestFit="1" customWidth="1"/>
    <col min="11784" max="12022" width="9.140625" style="2"/>
    <col min="12023" max="12023" width="15.42578125" style="2" bestFit="1" customWidth="1"/>
    <col min="12024" max="12024" width="11.140625" style="2" bestFit="1" customWidth="1"/>
    <col min="12025" max="12025" width="14.5703125" style="2" bestFit="1" customWidth="1"/>
    <col min="12026" max="12026" width="17.42578125" style="2" bestFit="1" customWidth="1"/>
    <col min="12027" max="12027" width="17.5703125" style="2" bestFit="1" customWidth="1"/>
    <col min="12028" max="12028" width="14.7109375" style="2" bestFit="1" customWidth="1"/>
    <col min="12029" max="12029" width="14.42578125" style="2" bestFit="1" customWidth="1"/>
    <col min="12030" max="12030" width="12.140625" style="2" bestFit="1" customWidth="1"/>
    <col min="12031" max="12031" width="12.42578125" style="2" bestFit="1" customWidth="1"/>
    <col min="12032" max="12033" width="13.85546875" style="2" bestFit="1" customWidth="1"/>
    <col min="12034" max="12034" width="14.85546875" style="2" bestFit="1" customWidth="1"/>
    <col min="12035" max="12035" width="12.140625" style="2" bestFit="1" customWidth="1"/>
    <col min="12036" max="12036" width="12.42578125" style="2" bestFit="1" customWidth="1"/>
    <col min="12037" max="12038" width="13.85546875" style="2" bestFit="1" customWidth="1"/>
    <col min="12039" max="12039" width="14.85546875" style="2" bestFit="1" customWidth="1"/>
    <col min="12040" max="12278" width="9.140625" style="2"/>
    <col min="12279" max="12279" width="15.42578125" style="2" bestFit="1" customWidth="1"/>
    <col min="12280" max="12280" width="11.140625" style="2" bestFit="1" customWidth="1"/>
    <col min="12281" max="12281" width="14.5703125" style="2" bestFit="1" customWidth="1"/>
    <col min="12282" max="12282" width="17.42578125" style="2" bestFit="1" customWidth="1"/>
    <col min="12283" max="12283" width="17.5703125" style="2" bestFit="1" customWidth="1"/>
    <col min="12284" max="12284" width="14.7109375" style="2" bestFit="1" customWidth="1"/>
    <col min="12285" max="12285" width="14.42578125" style="2" bestFit="1" customWidth="1"/>
    <col min="12286" max="12286" width="12.140625" style="2" bestFit="1" customWidth="1"/>
    <col min="12287" max="12287" width="12.42578125" style="2" bestFit="1" customWidth="1"/>
    <col min="12288" max="12289" width="13.85546875" style="2" bestFit="1" customWidth="1"/>
    <col min="12290" max="12290" width="14.85546875" style="2" bestFit="1" customWidth="1"/>
    <col min="12291" max="12291" width="12.140625" style="2" bestFit="1" customWidth="1"/>
    <col min="12292" max="12292" width="12.42578125" style="2" bestFit="1" customWidth="1"/>
    <col min="12293" max="12294" width="13.85546875" style="2" bestFit="1" customWidth="1"/>
    <col min="12295" max="12295" width="14.85546875" style="2" bestFit="1" customWidth="1"/>
    <col min="12296" max="12534" width="9.140625" style="2"/>
    <col min="12535" max="12535" width="15.42578125" style="2" bestFit="1" customWidth="1"/>
    <col min="12536" max="12536" width="11.140625" style="2" bestFit="1" customWidth="1"/>
    <col min="12537" max="12537" width="14.5703125" style="2" bestFit="1" customWidth="1"/>
    <col min="12538" max="12538" width="17.42578125" style="2" bestFit="1" customWidth="1"/>
    <col min="12539" max="12539" width="17.5703125" style="2" bestFit="1" customWidth="1"/>
    <col min="12540" max="12540" width="14.7109375" style="2" bestFit="1" customWidth="1"/>
    <col min="12541" max="12541" width="14.42578125" style="2" bestFit="1" customWidth="1"/>
    <col min="12542" max="12542" width="12.140625" style="2" bestFit="1" customWidth="1"/>
    <col min="12543" max="12543" width="12.42578125" style="2" bestFit="1" customWidth="1"/>
    <col min="12544" max="12545" width="13.85546875" style="2" bestFit="1" customWidth="1"/>
    <col min="12546" max="12546" width="14.85546875" style="2" bestFit="1" customWidth="1"/>
    <col min="12547" max="12547" width="12.140625" style="2" bestFit="1" customWidth="1"/>
    <col min="12548" max="12548" width="12.42578125" style="2" bestFit="1" customWidth="1"/>
    <col min="12549" max="12550" width="13.85546875" style="2" bestFit="1" customWidth="1"/>
    <col min="12551" max="12551" width="14.85546875" style="2" bestFit="1" customWidth="1"/>
    <col min="12552" max="12790" width="9.140625" style="2"/>
    <col min="12791" max="12791" width="15.42578125" style="2" bestFit="1" customWidth="1"/>
    <col min="12792" max="12792" width="11.140625" style="2" bestFit="1" customWidth="1"/>
    <col min="12793" max="12793" width="14.5703125" style="2" bestFit="1" customWidth="1"/>
    <col min="12794" max="12794" width="17.42578125" style="2" bestFit="1" customWidth="1"/>
    <col min="12795" max="12795" width="17.5703125" style="2" bestFit="1" customWidth="1"/>
    <col min="12796" max="12796" width="14.7109375" style="2" bestFit="1" customWidth="1"/>
    <col min="12797" max="12797" width="14.42578125" style="2" bestFit="1" customWidth="1"/>
    <col min="12798" max="12798" width="12.140625" style="2" bestFit="1" customWidth="1"/>
    <col min="12799" max="12799" width="12.42578125" style="2" bestFit="1" customWidth="1"/>
    <col min="12800" max="12801" width="13.85546875" style="2" bestFit="1" customWidth="1"/>
    <col min="12802" max="12802" width="14.85546875" style="2" bestFit="1" customWidth="1"/>
    <col min="12803" max="12803" width="12.140625" style="2" bestFit="1" customWidth="1"/>
    <col min="12804" max="12804" width="12.42578125" style="2" bestFit="1" customWidth="1"/>
    <col min="12805" max="12806" width="13.85546875" style="2" bestFit="1" customWidth="1"/>
    <col min="12807" max="12807" width="14.85546875" style="2" bestFit="1" customWidth="1"/>
    <col min="12808" max="13046" width="9.140625" style="2"/>
    <col min="13047" max="13047" width="15.42578125" style="2" bestFit="1" customWidth="1"/>
    <col min="13048" max="13048" width="11.140625" style="2" bestFit="1" customWidth="1"/>
    <col min="13049" max="13049" width="14.5703125" style="2" bestFit="1" customWidth="1"/>
    <col min="13050" max="13050" width="17.42578125" style="2" bestFit="1" customWidth="1"/>
    <col min="13051" max="13051" width="17.5703125" style="2" bestFit="1" customWidth="1"/>
    <col min="13052" max="13052" width="14.7109375" style="2" bestFit="1" customWidth="1"/>
    <col min="13053" max="13053" width="14.42578125" style="2" bestFit="1" customWidth="1"/>
    <col min="13054" max="13054" width="12.140625" style="2" bestFit="1" customWidth="1"/>
    <col min="13055" max="13055" width="12.42578125" style="2" bestFit="1" customWidth="1"/>
    <col min="13056" max="13057" width="13.85546875" style="2" bestFit="1" customWidth="1"/>
    <col min="13058" max="13058" width="14.85546875" style="2" bestFit="1" customWidth="1"/>
    <col min="13059" max="13059" width="12.140625" style="2" bestFit="1" customWidth="1"/>
    <col min="13060" max="13060" width="12.42578125" style="2" bestFit="1" customWidth="1"/>
    <col min="13061" max="13062" width="13.85546875" style="2" bestFit="1" customWidth="1"/>
    <col min="13063" max="13063" width="14.85546875" style="2" bestFit="1" customWidth="1"/>
    <col min="13064" max="13302" width="9.140625" style="2"/>
    <col min="13303" max="13303" width="15.42578125" style="2" bestFit="1" customWidth="1"/>
    <col min="13304" max="13304" width="11.140625" style="2" bestFit="1" customWidth="1"/>
    <col min="13305" max="13305" width="14.5703125" style="2" bestFit="1" customWidth="1"/>
    <col min="13306" max="13306" width="17.42578125" style="2" bestFit="1" customWidth="1"/>
    <col min="13307" max="13307" width="17.5703125" style="2" bestFit="1" customWidth="1"/>
    <col min="13308" max="13308" width="14.7109375" style="2" bestFit="1" customWidth="1"/>
    <col min="13309" max="13309" width="14.42578125" style="2" bestFit="1" customWidth="1"/>
    <col min="13310" max="13310" width="12.140625" style="2" bestFit="1" customWidth="1"/>
    <col min="13311" max="13311" width="12.42578125" style="2" bestFit="1" customWidth="1"/>
    <col min="13312" max="13313" width="13.85546875" style="2" bestFit="1" customWidth="1"/>
    <col min="13314" max="13314" width="14.85546875" style="2" bestFit="1" customWidth="1"/>
    <col min="13315" max="13315" width="12.140625" style="2" bestFit="1" customWidth="1"/>
    <col min="13316" max="13316" width="12.42578125" style="2" bestFit="1" customWidth="1"/>
    <col min="13317" max="13318" width="13.85546875" style="2" bestFit="1" customWidth="1"/>
    <col min="13319" max="13319" width="14.85546875" style="2" bestFit="1" customWidth="1"/>
    <col min="13320" max="13558" width="9.140625" style="2"/>
    <col min="13559" max="13559" width="15.42578125" style="2" bestFit="1" customWidth="1"/>
    <col min="13560" max="13560" width="11.140625" style="2" bestFit="1" customWidth="1"/>
    <col min="13561" max="13561" width="14.5703125" style="2" bestFit="1" customWidth="1"/>
    <col min="13562" max="13562" width="17.42578125" style="2" bestFit="1" customWidth="1"/>
    <col min="13563" max="13563" width="17.5703125" style="2" bestFit="1" customWidth="1"/>
    <col min="13564" max="13564" width="14.7109375" style="2" bestFit="1" customWidth="1"/>
    <col min="13565" max="13565" width="14.42578125" style="2" bestFit="1" customWidth="1"/>
    <col min="13566" max="13566" width="12.140625" style="2" bestFit="1" customWidth="1"/>
    <col min="13567" max="13567" width="12.42578125" style="2" bestFit="1" customWidth="1"/>
    <col min="13568" max="13569" width="13.85546875" style="2" bestFit="1" customWidth="1"/>
    <col min="13570" max="13570" width="14.85546875" style="2" bestFit="1" customWidth="1"/>
    <col min="13571" max="13571" width="12.140625" style="2" bestFit="1" customWidth="1"/>
    <col min="13572" max="13572" width="12.42578125" style="2" bestFit="1" customWidth="1"/>
    <col min="13573" max="13574" width="13.85546875" style="2" bestFit="1" customWidth="1"/>
    <col min="13575" max="13575" width="14.85546875" style="2" bestFit="1" customWidth="1"/>
    <col min="13576" max="13814" width="9.140625" style="2"/>
    <col min="13815" max="13815" width="15.42578125" style="2" bestFit="1" customWidth="1"/>
    <col min="13816" max="13816" width="11.140625" style="2" bestFit="1" customWidth="1"/>
    <col min="13817" max="13817" width="14.5703125" style="2" bestFit="1" customWidth="1"/>
    <col min="13818" max="13818" width="17.42578125" style="2" bestFit="1" customWidth="1"/>
    <col min="13819" max="13819" width="17.5703125" style="2" bestFit="1" customWidth="1"/>
    <col min="13820" max="13820" width="14.7109375" style="2" bestFit="1" customWidth="1"/>
    <col min="13821" max="13821" width="14.42578125" style="2" bestFit="1" customWidth="1"/>
    <col min="13822" max="13822" width="12.140625" style="2" bestFit="1" customWidth="1"/>
    <col min="13823" max="13823" width="12.42578125" style="2" bestFit="1" customWidth="1"/>
    <col min="13824" max="13825" width="13.85546875" style="2" bestFit="1" customWidth="1"/>
    <col min="13826" max="13826" width="14.85546875" style="2" bestFit="1" customWidth="1"/>
    <col min="13827" max="13827" width="12.140625" style="2" bestFit="1" customWidth="1"/>
    <col min="13828" max="13828" width="12.42578125" style="2" bestFit="1" customWidth="1"/>
    <col min="13829" max="13830" width="13.85546875" style="2" bestFit="1" customWidth="1"/>
    <col min="13831" max="13831" width="14.85546875" style="2" bestFit="1" customWidth="1"/>
    <col min="13832" max="14070" width="9.140625" style="2"/>
    <col min="14071" max="14071" width="15.42578125" style="2" bestFit="1" customWidth="1"/>
    <col min="14072" max="14072" width="11.140625" style="2" bestFit="1" customWidth="1"/>
    <col min="14073" max="14073" width="14.5703125" style="2" bestFit="1" customWidth="1"/>
    <col min="14074" max="14074" width="17.42578125" style="2" bestFit="1" customWidth="1"/>
    <col min="14075" max="14075" width="17.5703125" style="2" bestFit="1" customWidth="1"/>
    <col min="14076" max="14076" width="14.7109375" style="2" bestFit="1" customWidth="1"/>
    <col min="14077" max="14077" width="14.42578125" style="2" bestFit="1" customWidth="1"/>
    <col min="14078" max="14078" width="12.140625" style="2" bestFit="1" customWidth="1"/>
    <col min="14079" max="14079" width="12.42578125" style="2" bestFit="1" customWidth="1"/>
    <col min="14080" max="14081" width="13.85546875" style="2" bestFit="1" customWidth="1"/>
    <col min="14082" max="14082" width="14.85546875" style="2" bestFit="1" customWidth="1"/>
    <col min="14083" max="14083" width="12.140625" style="2" bestFit="1" customWidth="1"/>
    <col min="14084" max="14084" width="12.42578125" style="2" bestFit="1" customWidth="1"/>
    <col min="14085" max="14086" width="13.85546875" style="2" bestFit="1" customWidth="1"/>
    <col min="14087" max="14087" width="14.85546875" style="2" bestFit="1" customWidth="1"/>
    <col min="14088" max="14326" width="9.140625" style="2"/>
    <col min="14327" max="14327" width="15.42578125" style="2" bestFit="1" customWidth="1"/>
    <col min="14328" max="14328" width="11.140625" style="2" bestFit="1" customWidth="1"/>
    <col min="14329" max="14329" width="14.5703125" style="2" bestFit="1" customWidth="1"/>
    <col min="14330" max="14330" width="17.42578125" style="2" bestFit="1" customWidth="1"/>
    <col min="14331" max="14331" width="17.5703125" style="2" bestFit="1" customWidth="1"/>
    <col min="14332" max="14332" width="14.7109375" style="2" bestFit="1" customWidth="1"/>
    <col min="14333" max="14333" width="14.42578125" style="2" bestFit="1" customWidth="1"/>
    <col min="14334" max="14334" width="12.140625" style="2" bestFit="1" customWidth="1"/>
    <col min="14335" max="14335" width="12.42578125" style="2" bestFit="1" customWidth="1"/>
    <col min="14336" max="14337" width="13.85546875" style="2" bestFit="1" customWidth="1"/>
    <col min="14338" max="14338" width="14.85546875" style="2" bestFit="1" customWidth="1"/>
    <col min="14339" max="14339" width="12.140625" style="2" bestFit="1" customWidth="1"/>
    <col min="14340" max="14340" width="12.42578125" style="2" bestFit="1" customWidth="1"/>
    <col min="14341" max="14342" width="13.85546875" style="2" bestFit="1" customWidth="1"/>
    <col min="14343" max="14343" width="14.85546875" style="2" bestFit="1" customWidth="1"/>
    <col min="14344" max="14582" width="9.140625" style="2"/>
    <col min="14583" max="14583" width="15.42578125" style="2" bestFit="1" customWidth="1"/>
    <col min="14584" max="14584" width="11.140625" style="2" bestFit="1" customWidth="1"/>
    <col min="14585" max="14585" width="14.5703125" style="2" bestFit="1" customWidth="1"/>
    <col min="14586" max="14586" width="17.42578125" style="2" bestFit="1" customWidth="1"/>
    <col min="14587" max="14587" width="17.5703125" style="2" bestFit="1" customWidth="1"/>
    <col min="14588" max="14588" width="14.7109375" style="2" bestFit="1" customWidth="1"/>
    <col min="14589" max="14589" width="14.42578125" style="2" bestFit="1" customWidth="1"/>
    <col min="14590" max="14590" width="12.140625" style="2" bestFit="1" customWidth="1"/>
    <col min="14591" max="14591" width="12.42578125" style="2" bestFit="1" customWidth="1"/>
    <col min="14592" max="14593" width="13.85546875" style="2" bestFit="1" customWidth="1"/>
    <col min="14594" max="14594" width="14.85546875" style="2" bestFit="1" customWidth="1"/>
    <col min="14595" max="14595" width="12.140625" style="2" bestFit="1" customWidth="1"/>
    <col min="14596" max="14596" width="12.42578125" style="2" bestFit="1" customWidth="1"/>
    <col min="14597" max="14598" width="13.85546875" style="2" bestFit="1" customWidth="1"/>
    <col min="14599" max="14599" width="14.85546875" style="2" bestFit="1" customWidth="1"/>
    <col min="14600" max="14838" width="9.140625" style="2"/>
    <col min="14839" max="14839" width="15.42578125" style="2" bestFit="1" customWidth="1"/>
    <col min="14840" max="14840" width="11.140625" style="2" bestFit="1" customWidth="1"/>
    <col min="14841" max="14841" width="14.5703125" style="2" bestFit="1" customWidth="1"/>
    <col min="14842" max="14842" width="17.42578125" style="2" bestFit="1" customWidth="1"/>
    <col min="14843" max="14843" width="17.5703125" style="2" bestFit="1" customWidth="1"/>
    <col min="14844" max="14844" width="14.7109375" style="2" bestFit="1" customWidth="1"/>
    <col min="14845" max="14845" width="14.42578125" style="2" bestFit="1" customWidth="1"/>
    <col min="14846" max="14846" width="12.140625" style="2" bestFit="1" customWidth="1"/>
    <col min="14847" max="14847" width="12.42578125" style="2" bestFit="1" customWidth="1"/>
    <col min="14848" max="14849" width="13.85546875" style="2" bestFit="1" customWidth="1"/>
    <col min="14850" max="14850" width="14.85546875" style="2" bestFit="1" customWidth="1"/>
    <col min="14851" max="14851" width="12.140625" style="2" bestFit="1" customWidth="1"/>
    <col min="14852" max="14852" width="12.42578125" style="2" bestFit="1" customWidth="1"/>
    <col min="14853" max="14854" width="13.85546875" style="2" bestFit="1" customWidth="1"/>
    <col min="14855" max="14855" width="14.85546875" style="2" bestFit="1" customWidth="1"/>
    <col min="14856" max="15094" width="9.140625" style="2"/>
    <col min="15095" max="15095" width="15.42578125" style="2" bestFit="1" customWidth="1"/>
    <col min="15096" max="15096" width="11.140625" style="2" bestFit="1" customWidth="1"/>
    <col min="15097" max="15097" width="14.5703125" style="2" bestFit="1" customWidth="1"/>
    <col min="15098" max="15098" width="17.42578125" style="2" bestFit="1" customWidth="1"/>
    <col min="15099" max="15099" width="17.5703125" style="2" bestFit="1" customWidth="1"/>
    <col min="15100" max="15100" width="14.7109375" style="2" bestFit="1" customWidth="1"/>
    <col min="15101" max="15101" width="14.42578125" style="2" bestFit="1" customWidth="1"/>
    <col min="15102" max="15102" width="12.140625" style="2" bestFit="1" customWidth="1"/>
    <col min="15103" max="15103" width="12.42578125" style="2" bestFit="1" customWidth="1"/>
    <col min="15104" max="15105" width="13.85546875" style="2" bestFit="1" customWidth="1"/>
    <col min="15106" max="15106" width="14.85546875" style="2" bestFit="1" customWidth="1"/>
    <col min="15107" max="15107" width="12.140625" style="2" bestFit="1" customWidth="1"/>
    <col min="15108" max="15108" width="12.42578125" style="2" bestFit="1" customWidth="1"/>
    <col min="15109" max="15110" width="13.85546875" style="2" bestFit="1" customWidth="1"/>
    <col min="15111" max="15111" width="14.85546875" style="2" bestFit="1" customWidth="1"/>
    <col min="15112" max="15350" width="9.140625" style="2"/>
    <col min="15351" max="15351" width="15.42578125" style="2" bestFit="1" customWidth="1"/>
    <col min="15352" max="15352" width="11.140625" style="2" bestFit="1" customWidth="1"/>
    <col min="15353" max="15353" width="14.5703125" style="2" bestFit="1" customWidth="1"/>
    <col min="15354" max="15354" width="17.42578125" style="2" bestFit="1" customWidth="1"/>
    <col min="15355" max="15355" width="17.5703125" style="2" bestFit="1" customWidth="1"/>
    <col min="15356" max="15356" width="14.7109375" style="2" bestFit="1" customWidth="1"/>
    <col min="15357" max="15357" width="14.42578125" style="2" bestFit="1" customWidth="1"/>
    <col min="15358" max="15358" width="12.140625" style="2" bestFit="1" customWidth="1"/>
    <col min="15359" max="15359" width="12.42578125" style="2" bestFit="1" customWidth="1"/>
    <col min="15360" max="15361" width="13.85546875" style="2" bestFit="1" customWidth="1"/>
    <col min="15362" max="15362" width="14.85546875" style="2" bestFit="1" customWidth="1"/>
    <col min="15363" max="15363" width="12.140625" style="2" bestFit="1" customWidth="1"/>
    <col min="15364" max="15364" width="12.42578125" style="2" bestFit="1" customWidth="1"/>
    <col min="15365" max="15366" width="13.85546875" style="2" bestFit="1" customWidth="1"/>
    <col min="15367" max="15367" width="14.85546875" style="2" bestFit="1" customWidth="1"/>
    <col min="15368" max="15606" width="9.140625" style="2"/>
    <col min="15607" max="15607" width="15.42578125" style="2" bestFit="1" customWidth="1"/>
    <col min="15608" max="15608" width="11.140625" style="2" bestFit="1" customWidth="1"/>
    <col min="15609" max="15609" width="14.5703125" style="2" bestFit="1" customWidth="1"/>
    <col min="15610" max="15610" width="17.42578125" style="2" bestFit="1" customWidth="1"/>
    <col min="15611" max="15611" width="17.5703125" style="2" bestFit="1" customWidth="1"/>
    <col min="15612" max="15612" width="14.7109375" style="2" bestFit="1" customWidth="1"/>
    <col min="15613" max="15613" width="14.42578125" style="2" bestFit="1" customWidth="1"/>
    <col min="15614" max="15614" width="12.140625" style="2" bestFit="1" customWidth="1"/>
    <col min="15615" max="15615" width="12.42578125" style="2" bestFit="1" customWidth="1"/>
    <col min="15616" max="15617" width="13.85546875" style="2" bestFit="1" customWidth="1"/>
    <col min="15618" max="15618" width="14.85546875" style="2" bestFit="1" customWidth="1"/>
    <col min="15619" max="15619" width="12.140625" style="2" bestFit="1" customWidth="1"/>
    <col min="15620" max="15620" width="12.42578125" style="2" bestFit="1" customWidth="1"/>
    <col min="15621" max="15622" width="13.85546875" style="2" bestFit="1" customWidth="1"/>
    <col min="15623" max="15623" width="14.85546875" style="2" bestFit="1" customWidth="1"/>
    <col min="15624" max="15862" width="9.140625" style="2"/>
    <col min="15863" max="15863" width="15.42578125" style="2" bestFit="1" customWidth="1"/>
    <col min="15864" max="15864" width="11.140625" style="2" bestFit="1" customWidth="1"/>
    <col min="15865" max="15865" width="14.5703125" style="2" bestFit="1" customWidth="1"/>
    <col min="15866" max="15866" width="17.42578125" style="2" bestFit="1" customWidth="1"/>
    <col min="15867" max="15867" width="17.5703125" style="2" bestFit="1" customWidth="1"/>
    <col min="15868" max="15868" width="14.7109375" style="2" bestFit="1" customWidth="1"/>
    <col min="15869" max="15869" width="14.42578125" style="2" bestFit="1" customWidth="1"/>
    <col min="15870" max="15870" width="12.140625" style="2" bestFit="1" customWidth="1"/>
    <col min="15871" max="15871" width="12.42578125" style="2" bestFit="1" customWidth="1"/>
    <col min="15872" max="15873" width="13.85546875" style="2" bestFit="1" customWidth="1"/>
    <col min="15874" max="15874" width="14.85546875" style="2" bestFit="1" customWidth="1"/>
    <col min="15875" max="15875" width="12.140625" style="2" bestFit="1" customWidth="1"/>
    <col min="15876" max="15876" width="12.42578125" style="2" bestFit="1" customWidth="1"/>
    <col min="15877" max="15878" width="13.85546875" style="2" bestFit="1" customWidth="1"/>
    <col min="15879" max="15879" width="14.85546875" style="2" bestFit="1" customWidth="1"/>
    <col min="15880" max="16118" width="9.140625" style="2"/>
    <col min="16119" max="16119" width="15.42578125" style="2" bestFit="1" customWidth="1"/>
    <col min="16120" max="16120" width="11.140625" style="2" bestFit="1" customWidth="1"/>
    <col min="16121" max="16121" width="14.5703125" style="2" bestFit="1" customWidth="1"/>
    <col min="16122" max="16122" width="17.42578125" style="2" bestFit="1" customWidth="1"/>
    <col min="16123" max="16123" width="17.5703125" style="2" bestFit="1" customWidth="1"/>
    <col min="16124" max="16124" width="14.7109375" style="2" bestFit="1" customWidth="1"/>
    <col min="16125" max="16125" width="14.42578125" style="2" bestFit="1" customWidth="1"/>
    <col min="16126" max="16126" width="12.140625" style="2" bestFit="1" customWidth="1"/>
    <col min="16127" max="16127" width="12.42578125" style="2" bestFit="1" customWidth="1"/>
    <col min="16128" max="16129" width="13.85546875" style="2" bestFit="1" customWidth="1"/>
    <col min="16130" max="16130" width="14.85546875" style="2" bestFit="1" customWidth="1"/>
    <col min="16131" max="16131" width="12.140625" style="2" bestFit="1" customWidth="1"/>
    <col min="16132" max="16132" width="12.42578125" style="2" bestFit="1" customWidth="1"/>
    <col min="16133" max="16134" width="13.85546875" style="2" bestFit="1" customWidth="1"/>
    <col min="16135" max="16135" width="14.85546875" style="2" bestFit="1" customWidth="1"/>
    <col min="16136" max="16384" width="9.140625" style="2"/>
  </cols>
  <sheetData>
    <row r="1" spans="1:9">
      <c r="A1" s="46" t="s">
        <v>438</v>
      </c>
      <c r="B1" s="47" t="s">
        <v>439</v>
      </c>
      <c r="C1" s="48" t="s">
        <v>437</v>
      </c>
      <c r="D1" s="49" t="s">
        <v>302</v>
      </c>
      <c r="E1" s="49" t="s">
        <v>304</v>
      </c>
      <c r="F1" s="49" t="s">
        <v>303</v>
      </c>
      <c r="G1" s="49" t="s">
        <v>305</v>
      </c>
      <c r="H1" s="49" t="s">
        <v>318</v>
      </c>
      <c r="I1" s="49" t="s">
        <v>317</v>
      </c>
    </row>
    <row r="2" spans="1:9">
      <c r="A2" s="48" t="s">
        <v>5</v>
      </c>
      <c r="B2" s="48"/>
      <c r="C2" s="48">
        <v>5</v>
      </c>
      <c r="D2" s="50">
        <f>IFERROR((($C2*st_DL)/st_res!C2),".")</f>
        <v>7.7219862444319288E-4</v>
      </c>
      <c r="E2" s="50">
        <f>IFERROR((($C2*st_DL)/st_res!D2),".")</f>
        <v>5.5511291391228908E-2</v>
      </c>
      <c r="F2" s="50">
        <f>IFERROR((($C2*st_DL)/st_res!E2),".")</f>
        <v>6.0071589710221709E-4</v>
      </c>
      <c r="G2" s="50">
        <f>IFERROR((($C2*st_DL)/st_res!F2),".")</f>
        <v>1.6085284806171334E-4</v>
      </c>
      <c r="H2" s="50">
        <f>IFERROR((($C2*st_DL)/st_res!G2),".")</f>
        <v>1.5337673696071232E-3</v>
      </c>
      <c r="I2" s="50">
        <f>IFERROR((($C2*st_DL)/st_res!H2),".")</f>
        <v>5.6444342863733829E-2</v>
      </c>
    </row>
    <row r="3" spans="1:9">
      <c r="A3" s="51" t="s">
        <v>6</v>
      </c>
      <c r="B3" s="48" t="s">
        <v>7</v>
      </c>
      <c r="C3" s="48">
        <v>5</v>
      </c>
      <c r="D3" s="50">
        <f>IFERROR((($C3*st_DL)/st_res!C3),".")</f>
        <v>1.2541583165869641</v>
      </c>
      <c r="E3" s="50">
        <f>IFERROR((($C3*st_DL)/st_res!D3),".")</f>
        <v>354.78787767431658</v>
      </c>
      <c r="F3" s="50">
        <f>IFERROR((($C3*st_DL)/st_res!E3),".")</f>
        <v>3.8393399410591602</v>
      </c>
      <c r="G3" s="50">
        <f>IFERROR((($C3*st_DL)/st_res!F3),".")</f>
        <v>9.3102664974146175E-4</v>
      </c>
      <c r="H3" s="50">
        <f>IFERROR((($C3*st_DL)/st_res!G3),".")</f>
        <v>5.0944292842958658</v>
      </c>
      <c r="I3" s="50">
        <f>IFERROR((($C3*st_DL)/st_res!H3),".")</f>
        <v>356.04296701755322</v>
      </c>
    </row>
    <row r="4" spans="1:9">
      <c r="A4" s="48" t="s">
        <v>8</v>
      </c>
      <c r="B4" s="48"/>
      <c r="C4" s="48">
        <v>5</v>
      </c>
      <c r="D4" s="50" t="str">
        <f>IFERROR((($C4*st_DL)/st_res!C4),".")</f>
        <v>.</v>
      </c>
      <c r="E4" s="50" t="str">
        <f>IFERROR((($C4*st_DL)/st_res!D4),".")</f>
        <v>.</v>
      </c>
      <c r="F4" s="50" t="str">
        <f>IFERROR((($C4*st_DL)/st_res!E4),".")</f>
        <v>.</v>
      </c>
      <c r="G4" s="50">
        <f>IFERROR((($C4*st_DL)/st_res!F4),".")</f>
        <v>2.7401593361547499E-5</v>
      </c>
      <c r="H4" s="50">
        <f>IFERROR((($C4*st_DL)/st_res!G4),".")</f>
        <v>2.7401593361547499E-5</v>
      </c>
      <c r="I4" s="50">
        <f>IFERROR((($C4*st_DL)/st_res!H4),".")</f>
        <v>2.7401593361547499E-5</v>
      </c>
    </row>
    <row r="5" spans="1:9">
      <c r="A5" s="48" t="s">
        <v>9</v>
      </c>
      <c r="B5" s="48"/>
      <c r="C5" s="48">
        <v>5</v>
      </c>
      <c r="D5" s="50">
        <f>IFERROR((($C5*st_DL)/st_res!C5),".")</f>
        <v>2.7841283218600985</v>
      </c>
      <c r="E5" s="50">
        <f>IFERROR((($C5*st_DL)/st_res!D5),".")</f>
        <v>111.44403598765587</v>
      </c>
      <c r="F5" s="50">
        <f>IFERROR((($C5*st_DL)/st_res!E5),".")</f>
        <v>1.2059925535364922</v>
      </c>
      <c r="G5" s="50">
        <f>IFERROR((($C5*st_DL)/st_res!F5),".")</f>
        <v>3.8462673869565225</v>
      </c>
      <c r="H5" s="50">
        <f>IFERROR((($C5*st_DL)/st_res!G5),".")</f>
        <v>7.8363882623531147</v>
      </c>
      <c r="I5" s="50">
        <f>IFERROR((($C5*st_DL)/st_res!H5),".")</f>
        <v>118.0744316964725</v>
      </c>
    </row>
    <row r="6" spans="1:9">
      <c r="A6" s="52" t="s">
        <v>10</v>
      </c>
      <c r="B6" s="48" t="s">
        <v>11</v>
      </c>
      <c r="C6" s="48">
        <v>5</v>
      </c>
      <c r="D6" s="50">
        <f>IFERROR((($C6*st_DL)/st_res!C6),".")</f>
        <v>144.24660388811819</v>
      </c>
      <c r="E6" s="50">
        <f>IFERROR((($C6*st_DL)/st_res!D6),".")</f>
        <v>95823.728473621755</v>
      </c>
      <c r="F6" s="50">
        <f>IFERROR((($C6*st_DL)/st_res!E6),".")</f>
        <v>1036.9572670904606</v>
      </c>
      <c r="G6" s="50">
        <f>IFERROR((($C6*st_DL)/st_res!F6),".")</f>
        <v>3.904619788076661E-2</v>
      </c>
      <c r="H6" s="50">
        <f>IFERROR((($C6*st_DL)/st_res!G6),".")</f>
        <v>1181.2429171764597</v>
      </c>
      <c r="I6" s="50">
        <f>IFERROR((($C6*st_DL)/st_res!H6),".")</f>
        <v>95968.014123707748</v>
      </c>
    </row>
    <row r="7" spans="1:9">
      <c r="A7" s="48" t="s">
        <v>12</v>
      </c>
      <c r="B7" s="48"/>
      <c r="C7" s="48">
        <v>5</v>
      </c>
      <c r="D7" s="50" t="str">
        <f>IFERROR((($C7*st_DL)/st_res!C7),".")</f>
        <v>.</v>
      </c>
      <c r="E7" s="50" t="str">
        <f>IFERROR((($C7*st_DL)/st_res!D7),".")</f>
        <v>.</v>
      </c>
      <c r="F7" s="50" t="str">
        <f>IFERROR((($C7*st_DL)/st_res!E7),".")</f>
        <v>.</v>
      </c>
      <c r="G7" s="50">
        <f>IFERROR((($C7*st_DL)/st_res!F7),".")</f>
        <v>9.0999568464617881E-5</v>
      </c>
      <c r="H7" s="50">
        <f>IFERROR((($C7*st_DL)/st_res!G7),".")</f>
        <v>9.0999568464617881E-5</v>
      </c>
      <c r="I7" s="50">
        <f>IFERROR((($C7*st_DL)/st_res!H7),".")</f>
        <v>9.0999568464617881E-5</v>
      </c>
    </row>
    <row r="8" spans="1:9">
      <c r="A8" s="48" t="s">
        <v>13</v>
      </c>
      <c r="B8" s="48"/>
      <c r="C8" s="48">
        <v>5</v>
      </c>
      <c r="D8" s="50">
        <f>IFERROR((($C8*st_DL)/st_res!C8),".")</f>
        <v>1.8413006457774587E-6</v>
      </c>
      <c r="E8" s="50">
        <f>IFERROR((($C8*st_DL)/st_res!D8),".")</f>
        <v>1.0505013767082621E-6</v>
      </c>
      <c r="F8" s="50">
        <f>IFERROR((($C8*st_DL)/st_res!E8),".")</f>
        <v>1.1368009302268325E-8</v>
      </c>
      <c r="G8" s="50">
        <f>IFERROR((($C8*st_DL)/st_res!F8),".")</f>
        <v>8.1869868158577767E-5</v>
      </c>
      <c r="H8" s="50">
        <f>IFERROR((($C8*st_DL)/st_res!G8),".")</f>
        <v>8.3722536813657513E-5</v>
      </c>
      <c r="I8" s="50">
        <f>IFERROR((($C8*st_DL)/st_res!H8),".")</f>
        <v>8.4761670181063501E-5</v>
      </c>
    </row>
    <row r="9" spans="1:9">
      <c r="A9" s="48" t="s">
        <v>14</v>
      </c>
      <c r="B9" s="48"/>
      <c r="C9" s="48">
        <v>5</v>
      </c>
      <c r="D9" s="50" t="str">
        <f>IFERROR((($C9*st_DL)/st_res!C9),".")</f>
        <v>.</v>
      </c>
      <c r="E9" s="50" t="str">
        <f>IFERROR((($C9*st_DL)/st_res!D9),".")</f>
        <v>.</v>
      </c>
      <c r="F9" s="50" t="str">
        <f>IFERROR((($C9*st_DL)/st_res!E9),".")</f>
        <v>.</v>
      </c>
      <c r="G9" s="50">
        <f>IFERROR((($C9*st_DL)/st_res!F9),".")</f>
        <v>9.1726229398771811E-5</v>
      </c>
      <c r="H9" s="50">
        <f>IFERROR((($C9*st_DL)/st_res!G9),".")</f>
        <v>9.1726229398771811E-5</v>
      </c>
      <c r="I9" s="50">
        <f>IFERROR((($C9*st_DL)/st_res!H9),".")</f>
        <v>9.1726229398771811E-5</v>
      </c>
    </row>
    <row r="10" spans="1:9">
      <c r="A10" s="51" t="s">
        <v>15</v>
      </c>
      <c r="B10" s="48" t="s">
        <v>7</v>
      </c>
      <c r="C10" s="48">
        <v>5</v>
      </c>
      <c r="D10" s="50" t="str">
        <f>IFERROR((($C10*st_DL)/st_res!C10),".")</f>
        <v>.</v>
      </c>
      <c r="E10" s="50" t="str">
        <f>IFERROR((($C10*st_DL)/st_res!D10),".")</f>
        <v>.</v>
      </c>
      <c r="F10" s="50" t="str">
        <f>IFERROR((($C10*st_DL)/st_res!E10),".")</f>
        <v>.</v>
      </c>
      <c r="G10" s="50">
        <f>IFERROR((($C10*st_DL)/st_res!F10),".")</f>
        <v>5.5770561815653997E-13</v>
      </c>
      <c r="H10" s="50">
        <f>IFERROR((($C10*st_DL)/st_res!G10),".")</f>
        <v>5.5770561815653997E-13</v>
      </c>
      <c r="I10" s="50">
        <f>IFERROR((($C10*st_DL)/st_res!H10),".")</f>
        <v>5.5770561815653997E-13</v>
      </c>
    </row>
    <row r="11" spans="1:9">
      <c r="A11" s="51" t="s">
        <v>16</v>
      </c>
      <c r="B11" s="53" t="s">
        <v>7</v>
      </c>
      <c r="C11" s="48">
        <v>5</v>
      </c>
      <c r="D11" s="50" t="str">
        <f>IFERROR((($C11*st_DL)/st_res!C11),".")</f>
        <v>.</v>
      </c>
      <c r="E11" s="50" t="str">
        <f>IFERROR((($C11*st_DL)/st_res!D11),".")</f>
        <v>.</v>
      </c>
      <c r="F11" s="50" t="str">
        <f>IFERROR((($C11*st_DL)/st_res!E11),".")</f>
        <v>.</v>
      </c>
      <c r="G11" s="50">
        <f>IFERROR((($C11*st_DL)/st_res!F11),".")</f>
        <v>1.4040372895725589E-11</v>
      </c>
      <c r="H11" s="50">
        <f>IFERROR((($C11*st_DL)/st_res!G11),".")</f>
        <v>1.4040372895725591E-11</v>
      </c>
      <c r="I11" s="50">
        <f>IFERROR((($C11*st_DL)/st_res!H11),".")</f>
        <v>1.4040372895725591E-11</v>
      </c>
    </row>
    <row r="12" spans="1:9">
      <c r="A12" s="48" t="s">
        <v>17</v>
      </c>
      <c r="B12" s="48"/>
      <c r="C12" s="48">
        <v>5</v>
      </c>
      <c r="D12" s="50">
        <f>IFERROR((($C12*st_DL)/st_res!C12),".")</f>
        <v>1.0530753328397917E-6</v>
      </c>
      <c r="E12" s="50">
        <f>IFERROR((($C12*st_DL)/st_res!D12),".")</f>
        <v>6.9783645057986446E-7</v>
      </c>
      <c r="F12" s="50">
        <f>IFERROR((($C12*st_DL)/st_res!E12),".")</f>
        <v>7.5516428988525837E-9</v>
      </c>
      <c r="G12" s="50">
        <f>IFERROR((($C12*st_DL)/st_res!F12),".")</f>
        <v>7.1443657459183355E-5</v>
      </c>
      <c r="H12" s="50">
        <f>IFERROR((($C12*st_DL)/st_res!G12),".")</f>
        <v>7.2504284434921995E-5</v>
      </c>
      <c r="I12" s="50">
        <f>IFERROR((($C12*st_DL)/st_res!H12),".")</f>
        <v>7.319456924260301E-5</v>
      </c>
    </row>
    <row r="13" spans="1:9">
      <c r="A13" s="48" t="s">
        <v>18</v>
      </c>
      <c r="B13" s="48"/>
      <c r="C13" s="48">
        <v>5</v>
      </c>
      <c r="D13" s="50">
        <f>IFERROR((($C13*st_DL)/st_res!C13),".")</f>
        <v>5.5953525915867229E-5</v>
      </c>
      <c r="E13" s="50">
        <f>IFERROR((($C13*st_DL)/st_res!D13),".")</f>
        <v>3.569564552406518E-5</v>
      </c>
      <c r="F13" s="50">
        <f>IFERROR((($C13*st_DL)/st_res!E13),".")</f>
        <v>3.8628072210583916E-7</v>
      </c>
      <c r="G13" s="50">
        <f>IFERROR((($C13*st_DL)/st_res!F13),".")</f>
        <v>2.4254922354686971E-4</v>
      </c>
      <c r="H13" s="50">
        <f>IFERROR((($C13*st_DL)/st_res!G13),".")</f>
        <v>2.9888903018484273E-4</v>
      </c>
      <c r="I13" s="50">
        <f>IFERROR((($C13*st_DL)/st_res!H13),".")</f>
        <v>3.3419839498680207E-4</v>
      </c>
    </row>
    <row r="14" spans="1:9">
      <c r="A14" s="51" t="s">
        <v>19</v>
      </c>
      <c r="B14" s="48" t="s">
        <v>7</v>
      </c>
      <c r="C14" s="48">
        <v>5</v>
      </c>
      <c r="D14" s="50" t="str">
        <f>IFERROR((($C14*st_DL)/st_res!C14),".")</f>
        <v>.</v>
      </c>
      <c r="E14" s="50" t="str">
        <f>IFERROR((($C14*st_DL)/st_res!D14),".")</f>
        <v>.</v>
      </c>
      <c r="F14" s="50" t="str">
        <f>IFERROR((($C14*st_DL)/st_res!E14),".")</f>
        <v>.</v>
      </c>
      <c r="G14" s="50">
        <f>IFERROR((($C14*st_DL)/st_res!F14),".")</f>
        <v>6.515601654686467E-6</v>
      </c>
      <c r="H14" s="50">
        <f>IFERROR((($C14*st_DL)/st_res!G14),".")</f>
        <v>6.515601654686467E-6</v>
      </c>
      <c r="I14" s="50">
        <f>IFERROR((($C14*st_DL)/st_res!H14),".")</f>
        <v>6.515601654686467E-6</v>
      </c>
    </row>
    <row r="15" spans="1:9">
      <c r="A15" s="48" t="s">
        <v>20</v>
      </c>
      <c r="B15" s="48"/>
      <c r="C15" s="48">
        <v>5</v>
      </c>
      <c r="D15" s="50">
        <f>IFERROR((($C15*st_DL)/st_res!C15),".")</f>
        <v>0.94623993116923122</v>
      </c>
      <c r="E15" s="50">
        <f>IFERROR((($C15*st_DL)/st_res!D15),".")</f>
        <v>35.779410105549971</v>
      </c>
      <c r="F15" s="50">
        <f>IFERROR((($C15*st_DL)/st_res!E15),".")</f>
        <v>0.38718718121444445</v>
      </c>
      <c r="G15" s="50">
        <f>IFERROR((($C15*st_DL)/st_res!F15),".")</f>
        <v>5.6295742903622846E-3</v>
      </c>
      <c r="H15" s="50">
        <f>IFERROR((($C15*st_DL)/st_res!G15),".")</f>
        <v>1.3390566866740379</v>
      </c>
      <c r="I15" s="50">
        <f>IFERROR((($C15*st_DL)/st_res!H15),".")</f>
        <v>36.731279611009555</v>
      </c>
    </row>
    <row r="16" spans="1:9">
      <c r="A16" s="48" t="s">
        <v>21</v>
      </c>
      <c r="B16" s="48"/>
      <c r="C16" s="48">
        <v>5</v>
      </c>
      <c r="D16" s="50">
        <f>IFERROR((($C16*st_DL)/st_res!C16),".")</f>
        <v>4.340128493540762E-6</v>
      </c>
      <c r="E16" s="50">
        <f>IFERROR((($C16*st_DL)/st_res!D16),".")</f>
        <v>4.288737873807151E-6</v>
      </c>
      <c r="F16" s="50">
        <f>IFERROR((($C16*st_DL)/st_res!E16),".")</f>
        <v>4.6410612232800428E-8</v>
      </c>
      <c r="G16" s="50">
        <f>IFERROR((($C16*st_DL)/st_res!F16),".")</f>
        <v>3.7104930156647701E-4</v>
      </c>
      <c r="H16" s="50">
        <f>IFERROR((($C16*st_DL)/st_res!G16),".")</f>
        <v>3.7543584067225054E-4</v>
      </c>
      <c r="I16" s="50">
        <f>IFERROR((($C16*st_DL)/st_res!H16),".")</f>
        <v>3.7967816793382493E-4</v>
      </c>
    </row>
    <row r="17" spans="1:9">
      <c r="A17" s="51" t="s">
        <v>22</v>
      </c>
      <c r="B17" s="53" t="s">
        <v>7</v>
      </c>
      <c r="C17" s="48">
        <v>5</v>
      </c>
      <c r="D17" s="50">
        <f>IFERROR((($C17*st_DL)/st_res!C17),".")</f>
        <v>2.1638187674967294E-2</v>
      </c>
      <c r="E17" s="50">
        <f>IFERROR((($C17*st_DL)/st_res!D17),".")</f>
        <v>2.8286333126009082</v>
      </c>
      <c r="F17" s="50">
        <f>IFERROR((($C17*st_DL)/st_res!E17),".")</f>
        <v>3.0610078695102284E-2</v>
      </c>
      <c r="G17" s="50">
        <f>IFERROR((($C17*st_DL)/st_res!F17),".")</f>
        <v>1.1510208871293311E-3</v>
      </c>
      <c r="H17" s="50">
        <f>IFERROR((($C17*st_DL)/st_res!G17),".")</f>
        <v>5.3399287257198912E-2</v>
      </c>
      <c r="I17" s="50">
        <f>IFERROR((($C17*st_DL)/st_res!H17),".")</f>
        <v>2.8514225211630051</v>
      </c>
    </row>
    <row r="18" spans="1:9">
      <c r="A18" s="51" t="s">
        <v>23</v>
      </c>
      <c r="B18" s="48" t="s">
        <v>7</v>
      </c>
      <c r="C18" s="48">
        <v>5</v>
      </c>
      <c r="D18" s="50">
        <f>IFERROR((($C18*st_DL)/st_res!C18),".")</f>
        <v>2.0346633751880234E-5</v>
      </c>
      <c r="E18" s="50">
        <f>IFERROR((($C18*st_DL)/st_res!D18),".")</f>
        <v>4.3437172195635847E-3</v>
      </c>
      <c r="F18" s="50">
        <f>IFERROR((($C18*st_DL)/st_res!E18),".")</f>
        <v>4.7005571675833443E-5</v>
      </c>
      <c r="G18" s="50">
        <f>IFERROR((($C18*st_DL)/st_res!F18),".")</f>
        <v>3.3103700040899372E-5</v>
      </c>
      <c r="H18" s="50">
        <f>IFERROR((($C18*st_DL)/st_res!G18),".")</f>
        <v>1.0045590546861304E-4</v>
      </c>
      <c r="I18" s="50">
        <f>IFERROR((($C18*st_DL)/st_res!H18),".")</f>
        <v>4.3971675533563646E-3</v>
      </c>
    </row>
    <row r="19" spans="1:9">
      <c r="A19" s="51" t="s">
        <v>24</v>
      </c>
      <c r="B19" s="53" t="s">
        <v>7</v>
      </c>
      <c r="C19" s="48">
        <v>5</v>
      </c>
      <c r="D19" s="50">
        <f>IFERROR((($C19*st_DL)/st_res!C19),".")</f>
        <v>4.9377321337243493E-6</v>
      </c>
      <c r="E19" s="50">
        <f>IFERROR((($C19*st_DL)/st_res!D19),".")</f>
        <v>5.2831876571830241E-4</v>
      </c>
      <c r="F19" s="50">
        <f>IFERROR((($C19*st_DL)/st_res!E19),".")</f>
        <v>5.717205875605916E-6</v>
      </c>
      <c r="G19" s="50">
        <f>IFERROR((($C19*st_DL)/st_res!F19),".")</f>
        <v>1.2214396907276486E-4</v>
      </c>
      <c r="H19" s="50">
        <f>IFERROR((($C19*st_DL)/st_res!G19),".")</f>
        <v>1.3279890708209514E-4</v>
      </c>
      <c r="I19" s="50">
        <f>IFERROR((($C19*st_DL)/st_res!H19),".")</f>
        <v>6.5540046692479158E-4</v>
      </c>
    </row>
    <row r="20" spans="1:9">
      <c r="A20" s="48" t="s">
        <v>25</v>
      </c>
      <c r="B20" s="48"/>
      <c r="C20" s="48">
        <v>5</v>
      </c>
      <c r="D20" s="50">
        <f>IFERROR((($C20*st_DL)/st_res!C20),".")</f>
        <v>9.2755438848468284E-3</v>
      </c>
      <c r="E20" s="50">
        <f>IFERROR((($C20*st_DL)/st_res!D20),".")</f>
        <v>4.734833602405826E-2</v>
      </c>
      <c r="F20" s="50">
        <f>IFERROR((($C20*st_DL)/st_res!E20),".")</f>
        <v>5.1238040834848079E-4</v>
      </c>
      <c r="G20" s="50">
        <f>IFERROR((($C20*st_DL)/st_res!F20),".")</f>
        <v>6.9411262037749081E-3</v>
      </c>
      <c r="H20" s="50">
        <f>IFERROR((($C20*st_DL)/st_res!G20),".")</f>
        <v>1.6729050496970217E-2</v>
      </c>
      <c r="I20" s="50">
        <f>IFERROR((($C20*st_DL)/st_res!H20),".")</f>
        <v>6.3565006112679998E-2</v>
      </c>
    </row>
    <row r="21" spans="1:9">
      <c r="A21" s="48" t="s">
        <v>26</v>
      </c>
      <c r="B21" s="48"/>
      <c r="C21" s="48">
        <v>5</v>
      </c>
      <c r="D21" s="50">
        <f>IFERROR((($C21*st_DL)/st_res!C21),".")</f>
        <v>6.8386399374372809E-4</v>
      </c>
      <c r="E21" s="50">
        <f>IFERROR((($C21*st_DL)/st_res!D21),".")</f>
        <v>9.8276048877217362E-4</v>
      </c>
      <c r="F21" s="50">
        <f>IFERROR((($C21*st_DL)/st_res!E21),".")</f>
        <v>1.0634950725406284E-5</v>
      </c>
      <c r="G21" s="50">
        <f>IFERROR((($C21*st_DL)/st_res!F21),".")</f>
        <v>4.66844930285125E-3</v>
      </c>
      <c r="H21" s="50">
        <f>IFERROR((($C21*st_DL)/st_res!G21),".")</f>
        <v>5.362948247320384E-3</v>
      </c>
      <c r="I21" s="50">
        <f>IFERROR((($C21*st_DL)/st_res!H21),".")</f>
        <v>6.3350737853671516E-3</v>
      </c>
    </row>
    <row r="22" spans="1:9">
      <c r="A22" s="48" t="s">
        <v>27</v>
      </c>
      <c r="B22" s="48"/>
      <c r="C22" s="48">
        <v>5</v>
      </c>
      <c r="D22" s="50">
        <f>IFERROR((($C22*st_DL)/st_res!C22),".")</f>
        <v>0.38393179765350754</v>
      </c>
      <c r="E22" s="50">
        <f>IFERROR((($C22*st_DL)/st_res!D22),".")</f>
        <v>6.0117499148299878</v>
      </c>
      <c r="F22" s="50">
        <f>IFERROR((($C22*st_DL)/st_res!E22),".")</f>
        <v>6.5056201229213101E-2</v>
      </c>
      <c r="G22" s="50">
        <f>IFERROR((($C22*st_DL)/st_res!F22),".")</f>
        <v>2.0945984661123651E-5</v>
      </c>
      <c r="H22" s="50">
        <f>IFERROR((($C22*st_DL)/st_res!G22),".")</f>
        <v>0.44900894486738174</v>
      </c>
      <c r="I22" s="50">
        <f>IFERROR((($C22*st_DL)/st_res!H22),".")</f>
        <v>6.3957026584681547</v>
      </c>
    </row>
    <row r="23" spans="1:9">
      <c r="A23" s="48" t="s">
        <v>28</v>
      </c>
      <c r="B23" s="48"/>
      <c r="C23" s="48">
        <v>5</v>
      </c>
      <c r="D23" s="50">
        <f>IFERROR((($C23*st_DL)/st_res!C23),".")</f>
        <v>0.32000689112072639</v>
      </c>
      <c r="E23" s="50">
        <f>IFERROR((($C23*st_DL)/st_res!D23),".")</f>
        <v>1.9786742628472089</v>
      </c>
      <c r="F23" s="50">
        <f>IFERROR((($C23*st_DL)/st_res!E23),".")</f>
        <v>2.1412239836076614E-2</v>
      </c>
      <c r="G23" s="50">
        <f>IFERROR((($C23*st_DL)/st_res!F23),".")</f>
        <v>3.4867091457773074E-5</v>
      </c>
      <c r="H23" s="50">
        <f>IFERROR((($C23*st_DL)/st_res!G23),".")</f>
        <v>0.34145399804826077</v>
      </c>
      <c r="I23" s="50">
        <f>IFERROR((($C23*st_DL)/st_res!H23),".")</f>
        <v>2.2987160210593931</v>
      </c>
    </row>
    <row r="24" spans="1:9">
      <c r="A24" s="48" t="s">
        <v>29</v>
      </c>
      <c r="B24" s="48"/>
      <c r="C24" s="48">
        <v>5</v>
      </c>
      <c r="D24" s="50">
        <f>IFERROR((($C24*st_DL)/st_res!C24),".")</f>
        <v>5.0555509420144492E-6</v>
      </c>
      <c r="E24" s="50">
        <f>IFERROR((($C24*st_DL)/st_res!D24),".")</f>
        <v>4.2601276797254611E-6</v>
      </c>
      <c r="F24" s="50">
        <f>IFERROR((($C24*st_DL)/st_res!E24),".")</f>
        <v>4.6101006781849493E-8</v>
      </c>
      <c r="G24" s="50">
        <f>IFERROR((($C24*st_DL)/st_res!F24),".")</f>
        <v>2.9021212803042803E-4</v>
      </c>
      <c r="H24" s="50">
        <f>IFERROR((($C24*st_DL)/st_res!G24),".")</f>
        <v>2.9531377997922434E-4</v>
      </c>
      <c r="I24" s="50">
        <f>IFERROR((($C24*st_DL)/st_res!H24),".")</f>
        <v>2.9952780665216792E-4</v>
      </c>
    </row>
    <row r="25" spans="1:9">
      <c r="A25" s="48" t="s">
        <v>30</v>
      </c>
      <c r="B25" s="48"/>
      <c r="C25" s="48">
        <v>5</v>
      </c>
      <c r="D25" s="50">
        <f>IFERROR((($C25*st_DL)/st_res!C25),".")</f>
        <v>3.5732487846266044E-6</v>
      </c>
      <c r="E25" s="50">
        <f>IFERROR((($C25*st_DL)/st_res!D25),".")</f>
        <v>2.6243814332929846E-6</v>
      </c>
      <c r="F25" s="50">
        <f>IFERROR((($C25*st_DL)/st_res!E25),".")</f>
        <v>2.8399765300507742E-8</v>
      </c>
      <c r="G25" s="50">
        <f>IFERROR((($C25*st_DL)/st_res!F25),".")</f>
        <v>4.8362447998385861E-5</v>
      </c>
      <c r="H25" s="50">
        <f>IFERROR((($C25*st_DL)/st_res!G25),".")</f>
        <v>5.196409654831297E-5</v>
      </c>
      <c r="I25" s="50">
        <f>IFERROR((($C25*st_DL)/st_res!H25),".")</f>
        <v>5.4560078216305448E-5</v>
      </c>
    </row>
    <row r="26" spans="1:9">
      <c r="A26" s="48" t="s">
        <v>31</v>
      </c>
      <c r="B26" s="48"/>
      <c r="C26" s="48">
        <v>5</v>
      </c>
      <c r="D26" s="50">
        <f>IFERROR((($C26*st_DL)/st_res!C26),".")</f>
        <v>131.15224281873276</v>
      </c>
      <c r="E26" s="50">
        <f>IFERROR((($C26*st_DL)/st_res!D26),".")</f>
        <v>14853.293525268762</v>
      </c>
      <c r="F26" s="50">
        <f>IFERROR((($C26*st_DL)/st_res!E26),".")</f>
        <v>160.73503824780764</v>
      </c>
      <c r="G26" s="50">
        <f>IFERROR((($C26*st_DL)/st_res!F26),".")</f>
        <v>1.6423441857763326E-2</v>
      </c>
      <c r="H26" s="50">
        <f>IFERROR((($C26*st_DL)/st_res!G26),".")</f>
        <v>291.90370450839816</v>
      </c>
      <c r="I26" s="50">
        <f>IFERROR((($C26*st_DL)/st_res!H26),".")</f>
        <v>14984.462191529352</v>
      </c>
    </row>
    <row r="27" spans="1:9">
      <c r="A27" s="48" t="s">
        <v>32</v>
      </c>
      <c r="B27" s="48"/>
      <c r="C27" s="48">
        <v>5</v>
      </c>
      <c r="D27" s="50">
        <f>IFERROR((($C27*st_DL)/st_res!C27),".")</f>
        <v>7.3006029052131532E-6</v>
      </c>
      <c r="E27" s="50">
        <f>IFERROR((($C27*st_DL)/st_res!D27),".")</f>
        <v>4.7236342949138893E-6</v>
      </c>
      <c r="F27" s="50">
        <f>IFERROR((($C27*st_DL)/st_res!E27),".")</f>
        <v>5.1116847436562165E-8</v>
      </c>
      <c r="G27" s="50">
        <f>IFERROR((($C27*st_DL)/st_res!F27),".")</f>
        <v>2.6066469884065448E-4</v>
      </c>
      <c r="H27" s="50">
        <f>IFERROR((($C27*st_DL)/st_res!G27),".")</f>
        <v>2.6801641859330421E-4</v>
      </c>
      <c r="I27" s="50">
        <f>IFERROR((($C27*st_DL)/st_res!H27),".")</f>
        <v>2.7268893604078149E-4</v>
      </c>
    </row>
    <row r="28" spans="1:9">
      <c r="A28" s="48" t="s">
        <v>33</v>
      </c>
      <c r="B28" s="48"/>
      <c r="C28" s="48">
        <v>5</v>
      </c>
      <c r="D28" s="50">
        <f>IFERROR((($C28*st_DL)/st_res!C28),".")</f>
        <v>3748.4102547136531</v>
      </c>
      <c r="E28" s="50">
        <f>IFERROR((($C28*st_DL)/st_res!D28),".")</f>
        <v>2453622.7033312181</v>
      </c>
      <c r="F28" s="50">
        <f>IFERROR((($C28*st_DL)/st_res!E28),".")</f>
        <v>26551.898297485273</v>
      </c>
      <c r="G28" s="50">
        <f>IFERROR((($C28*st_DL)/st_res!F28),".")</f>
        <v>19.884720275123062</v>
      </c>
      <c r="H28" s="50">
        <f>IFERROR((($C28*st_DL)/st_res!G28),".")</f>
        <v>30320.193272474051</v>
      </c>
      <c r="I28" s="50">
        <f>IFERROR((($C28*st_DL)/st_res!H28),".")</f>
        <v>2457390.9983062069</v>
      </c>
    </row>
    <row r="29" spans="1:9">
      <c r="A29" s="48" t="s">
        <v>34</v>
      </c>
      <c r="B29" s="48"/>
      <c r="C29" s="48">
        <v>5</v>
      </c>
      <c r="D29" s="50">
        <f>IFERROR((($C29*st_DL)/st_res!C29),".")</f>
        <v>3.1204283348071535</v>
      </c>
      <c r="E29" s="50">
        <f>IFERROR((($C29*st_DL)/st_res!D29),".")</f>
        <v>30.229518243394363</v>
      </c>
      <c r="F29" s="50">
        <f>IFERROR((($C29*st_DL)/st_res!E29),".")</f>
        <v>0.3271289807071171</v>
      </c>
      <c r="G29" s="50">
        <f>IFERROR((($C29*st_DL)/st_res!F29),".")</f>
        <v>3.3870762122409084</v>
      </c>
      <c r="H29" s="50">
        <f>IFERROR((($C29*st_DL)/st_res!G29),".")</f>
        <v>6.8346335277551793</v>
      </c>
      <c r="I29" s="50">
        <f>IFERROR((($C29*st_DL)/st_res!H29),".")</f>
        <v>36.737022790442424</v>
      </c>
    </row>
    <row r="30" spans="1:9">
      <c r="A30" s="48" t="s">
        <v>35</v>
      </c>
      <c r="B30" s="48"/>
      <c r="C30" s="48">
        <v>5</v>
      </c>
      <c r="D30" s="50">
        <f>IFERROR((($C30*st_DL)/st_res!C30),".")</f>
        <v>5.3209005469693864E-4</v>
      </c>
      <c r="E30" s="50">
        <f>IFERROR((($C30*st_DL)/st_res!D30),".")</f>
        <v>8.436647032430939E-4</v>
      </c>
      <c r="F30" s="50">
        <f>IFERROR((($C30*st_DL)/st_res!E30),".")</f>
        <v>9.1297245364071705E-6</v>
      </c>
      <c r="G30" s="50">
        <f>IFERROR((($C30*st_DL)/st_res!F30),".")</f>
        <v>2.3600247396223222E-3</v>
      </c>
      <c r="H30" s="50">
        <f>IFERROR((($C30*st_DL)/st_res!G30),".")</f>
        <v>2.9012445188556679E-3</v>
      </c>
      <c r="I30" s="50">
        <f>IFERROR((($C30*st_DL)/st_res!H30),".")</f>
        <v>3.7357794975623544E-3</v>
      </c>
    </row>
    <row r="31" spans="1:9">
      <c r="A31" s="52" t="s">
        <v>36</v>
      </c>
      <c r="B31" s="48" t="s">
        <v>11</v>
      </c>
      <c r="C31" s="48">
        <v>5</v>
      </c>
      <c r="D31" s="50">
        <f>IFERROR((($C31*st_DL)/st_res!C31),".")</f>
        <v>7.9753480762882116</v>
      </c>
      <c r="E31" s="50">
        <f>IFERROR((($C31*st_DL)/st_res!D31),".")</f>
        <v>40.300411280586069</v>
      </c>
      <c r="F31" s="50">
        <f>IFERROR((($C31*st_DL)/st_res!E31),".")</f>
        <v>0.43611123267492097</v>
      </c>
      <c r="G31" s="50">
        <f>IFERROR((($C31*st_DL)/st_res!F31),".")</f>
        <v>5.0932053285662523E-3</v>
      </c>
      <c r="H31" s="50">
        <f>IFERROR((($C31*st_DL)/st_res!G31),".")</f>
        <v>8.4165525142916984</v>
      </c>
      <c r="I31" s="50">
        <f>IFERROR((($C31*st_DL)/st_res!H31),".")</f>
        <v>48.280852562202853</v>
      </c>
    </row>
    <row r="32" spans="1:9">
      <c r="A32" s="48" t="s">
        <v>37</v>
      </c>
      <c r="B32" s="48"/>
      <c r="C32" s="48">
        <v>5</v>
      </c>
      <c r="D32" s="50">
        <f>IFERROR((($C32*st_DL)/st_res!C32),".")</f>
        <v>3.6822915488221608E-6</v>
      </c>
      <c r="E32" s="50">
        <f>IFERROR((($C32*st_DL)/st_res!D32),".")</f>
        <v>2.6842588657472559E-6</v>
      </c>
      <c r="F32" s="50">
        <f>IFERROR((($C32*st_DL)/st_res!E32),".")</f>
        <v>2.9047729429092739E-8</v>
      </c>
      <c r="G32" s="50">
        <f>IFERROR((($C32*st_DL)/st_res!F32),".")</f>
        <v>3.7113786413999047E-4</v>
      </c>
      <c r="H32" s="50">
        <f>IFERROR((($C32*st_DL)/st_res!G32),".")</f>
        <v>3.7484920341824168E-4</v>
      </c>
      <c r="I32" s="50">
        <f>IFERROR((($C32*st_DL)/st_res!H32),".")</f>
        <v>3.7750441455455987E-4</v>
      </c>
    </row>
    <row r="33" spans="1:9">
      <c r="A33" s="48" t="s">
        <v>38</v>
      </c>
      <c r="B33" s="48"/>
      <c r="C33" s="48">
        <v>5</v>
      </c>
      <c r="D33" s="50">
        <f>IFERROR((($C33*st_DL)/st_res!C33),".")</f>
        <v>7.511760854205189E-7</v>
      </c>
      <c r="E33" s="50">
        <f>IFERROR((($C33*st_DL)/st_res!D33),".")</f>
        <v>7.2542676907515762E-6</v>
      </c>
      <c r="F33" s="50">
        <f>IFERROR((($C33*st_DL)/st_res!E33),".")</f>
        <v>7.8502117577434177E-8</v>
      </c>
      <c r="G33" s="50">
        <f>IFERROR((($C33*st_DL)/st_res!F33),".")</f>
        <v>1.0041804793023667E-4</v>
      </c>
      <c r="H33" s="50">
        <f>IFERROR((($C33*st_DL)/st_res!G33),".")</f>
        <v>1.0124772613323464E-4</v>
      </c>
      <c r="I33" s="50">
        <f>IFERROR((($C33*st_DL)/st_res!H33),".")</f>
        <v>1.0842349170640876E-4</v>
      </c>
    </row>
    <row r="34" spans="1:9">
      <c r="A34" s="48" t="s">
        <v>39</v>
      </c>
      <c r="B34" s="48"/>
      <c r="C34" s="48">
        <v>5</v>
      </c>
      <c r="D34" s="50" t="str">
        <f>IFERROR((($C34*st_DL)/st_res!C34),".")</f>
        <v>.</v>
      </c>
      <c r="E34" s="50" t="str">
        <f>IFERROR((($C34*st_DL)/st_res!D34),".")</f>
        <v>.</v>
      </c>
      <c r="F34" s="50" t="str">
        <f>IFERROR((($C34*st_DL)/st_res!E34),".")</f>
        <v>.</v>
      </c>
      <c r="G34" s="50">
        <f>IFERROR((($C34*st_DL)/st_res!F34),".")</f>
        <v>1.2228691674156982E-6</v>
      </c>
      <c r="H34" s="50">
        <f>IFERROR((($C34*st_DL)/st_res!G34),".")</f>
        <v>1.2228691674156982E-6</v>
      </c>
      <c r="I34" s="50">
        <f>IFERROR((($C34*st_DL)/st_res!H34),".")</f>
        <v>1.2228691674156982E-6</v>
      </c>
    </row>
    <row r="35" spans="1:9">
      <c r="A35" s="48" t="s">
        <v>40</v>
      </c>
      <c r="B35" s="48"/>
      <c r="C35" s="48">
        <v>5</v>
      </c>
      <c r="D35" s="50">
        <f>IFERROR((($C35*st_DL)/st_res!C35),".")</f>
        <v>5.327575003275072E-4</v>
      </c>
      <c r="E35" s="50">
        <f>IFERROR((($C35*st_DL)/st_res!D35),".")</f>
        <v>2.0496278626930902E-3</v>
      </c>
      <c r="F35" s="50">
        <f>IFERROR((($C35*st_DL)/st_res!E35),".")</f>
        <v>2.2180064801337386E-5</v>
      </c>
      <c r="G35" s="50">
        <f>IFERROR((($C35*st_DL)/st_res!F35),".")</f>
        <v>2.6641879419921528E-3</v>
      </c>
      <c r="H35" s="50">
        <f>IFERROR((($C35*st_DL)/st_res!G35),".")</f>
        <v>3.2191255071209973E-3</v>
      </c>
      <c r="I35" s="50">
        <f>IFERROR((($C35*st_DL)/st_res!H35),".")</f>
        <v>5.2465733050127503E-3</v>
      </c>
    </row>
    <row r="36" spans="1:9">
      <c r="A36" s="48" t="s">
        <v>41</v>
      </c>
      <c r="B36" s="48"/>
      <c r="C36" s="48">
        <v>5</v>
      </c>
      <c r="D36" s="50" t="str">
        <f>IFERROR((($C36*st_DL)/st_res!C36),".")</f>
        <v>.</v>
      </c>
      <c r="E36" s="50" t="str">
        <f>IFERROR((($C36*st_DL)/st_res!D36),".")</f>
        <v>.</v>
      </c>
      <c r="F36" s="50" t="str">
        <f>IFERROR((($C36*st_DL)/st_res!E36),".")</f>
        <v>.</v>
      </c>
      <c r="G36" s="50">
        <f>IFERROR((($C36*st_DL)/st_res!F36),".")</f>
        <v>8.902781474886729E-7</v>
      </c>
      <c r="H36" s="50">
        <f>IFERROR((($C36*st_DL)/st_res!G36),".")</f>
        <v>8.902781474886729E-7</v>
      </c>
      <c r="I36" s="50">
        <f>IFERROR((($C36*st_DL)/st_res!H36),".")</f>
        <v>8.902781474886729E-7</v>
      </c>
    </row>
    <row r="37" spans="1:9">
      <c r="A37" s="48" t="s">
        <v>42</v>
      </c>
      <c r="B37" s="48"/>
      <c r="C37" s="48">
        <v>5</v>
      </c>
      <c r="D37" s="50">
        <f>IFERROR((($C37*st_DL)/st_res!C37),".")</f>
        <v>1.1406605859600228E-5</v>
      </c>
      <c r="E37" s="50">
        <f>IFERROR((($C37*st_DL)/st_res!D37),".")</f>
        <v>1.9562094060851749E-5</v>
      </c>
      <c r="F37" s="50">
        <f>IFERROR((($C37*st_DL)/st_res!E37),".")</f>
        <v>2.1169136203556723E-7</v>
      </c>
      <c r="G37" s="50">
        <f>IFERROR((($C37*st_DL)/st_res!F37),".")</f>
        <v>4.6803517900570951E-4</v>
      </c>
      <c r="H37" s="50">
        <f>IFERROR((($C37*st_DL)/st_res!G37),".")</f>
        <v>4.7965347622734529E-4</v>
      </c>
      <c r="I37" s="50">
        <f>IFERROR((($C37*st_DL)/st_res!H37),".")</f>
        <v>4.9900387892616149E-4</v>
      </c>
    </row>
    <row r="38" spans="1:9">
      <c r="A38" s="48" t="s">
        <v>43</v>
      </c>
      <c r="B38" s="48"/>
      <c r="C38" s="48">
        <v>5</v>
      </c>
      <c r="D38" s="50">
        <f>IFERROR((($C38*st_DL)/st_res!C38),".")</f>
        <v>0.29526150065105611</v>
      </c>
      <c r="E38" s="50">
        <f>IFERROR((($C38*st_DL)/st_res!D38),".")</f>
        <v>0.77986313627963777</v>
      </c>
      <c r="F38" s="50">
        <f>IFERROR((($C38*st_DL)/st_res!E38),".")</f>
        <v>8.4392953539033106E-3</v>
      </c>
      <c r="G38" s="50">
        <f>IFERROR((($C38*st_DL)/st_res!F38),".")</f>
        <v>2.3292770937210382E-10</v>
      </c>
      <c r="H38" s="50">
        <f>IFERROR((($C38*st_DL)/st_res!G38),".")</f>
        <v>0.30370079623788715</v>
      </c>
      <c r="I38" s="50">
        <f>IFERROR((($C38*st_DL)/st_res!H38),".")</f>
        <v>1.0751246371636214</v>
      </c>
    </row>
    <row r="39" spans="1:9">
      <c r="A39" s="48" t="s">
        <v>44</v>
      </c>
      <c r="B39" s="48"/>
      <c r="C39" s="48">
        <v>5</v>
      </c>
      <c r="D39" s="50">
        <f>IFERROR((($C39*st_DL)/st_res!C39),".")</f>
        <v>7.1189371271726176E-3</v>
      </c>
      <c r="E39" s="50">
        <f>IFERROR((($C39*st_DL)/st_res!D39),".")</f>
        <v>1.0309863257507739</v>
      </c>
      <c r="F39" s="50">
        <f>IFERROR((($C39*st_DL)/st_res!E39),".")</f>
        <v>1.1156827017563351E-2</v>
      </c>
      <c r="G39" s="50">
        <f>IFERROR((($C39*st_DL)/st_res!F39),".")</f>
        <v>4.304252658268248E-5</v>
      </c>
      <c r="H39" s="50">
        <f>IFERROR((($C39*st_DL)/st_res!G39),".")</f>
        <v>1.8318806671318657E-2</v>
      </c>
      <c r="I39" s="50">
        <f>IFERROR((($C39*st_DL)/st_res!H39),".")</f>
        <v>1.0381483054045293</v>
      </c>
    </row>
    <row r="40" spans="1:9">
      <c r="A40" s="48" t="s">
        <v>45</v>
      </c>
      <c r="B40" s="48"/>
      <c r="C40" s="48">
        <v>5</v>
      </c>
      <c r="D40" s="50" t="str">
        <f>IFERROR((($C40*st_DL)/st_res!C40),".")</f>
        <v>.</v>
      </c>
      <c r="E40" s="50" t="str">
        <f>IFERROR((($C40*st_DL)/st_res!D40),".")</f>
        <v>.</v>
      </c>
      <c r="F40" s="50" t="str">
        <f>IFERROR((($C40*st_DL)/st_res!E40),".")</f>
        <v>.</v>
      </c>
      <c r="G40" s="50">
        <f>IFERROR((($C40*st_DL)/st_res!F40),".")</f>
        <v>1.8776801251467822E-8</v>
      </c>
      <c r="H40" s="50">
        <f>IFERROR((($C40*st_DL)/st_res!G40),".")</f>
        <v>1.8776801251467822E-8</v>
      </c>
      <c r="I40" s="50">
        <f>IFERROR((($C40*st_DL)/st_res!H40),".")</f>
        <v>1.8776801251467822E-8</v>
      </c>
    </row>
    <row r="41" spans="1:9">
      <c r="A41" s="51" t="s">
        <v>46</v>
      </c>
      <c r="B41" s="48" t="s">
        <v>7</v>
      </c>
      <c r="C41" s="48">
        <v>5</v>
      </c>
      <c r="D41" s="50" t="str">
        <f>IFERROR((($C41*st_DL)/st_res!C41),".")</f>
        <v>.</v>
      </c>
      <c r="E41" s="50" t="str">
        <f>IFERROR((($C41*st_DL)/st_res!D41),".")</f>
        <v>.</v>
      </c>
      <c r="F41" s="50" t="str">
        <f>IFERROR((($C41*st_DL)/st_res!E41),".")</f>
        <v>.</v>
      </c>
      <c r="G41" s="50">
        <f>IFERROR((($C41*st_DL)/st_res!F41),".")</f>
        <v>6.1033089488529623E-7</v>
      </c>
      <c r="H41" s="50">
        <f>IFERROR((($C41*st_DL)/st_res!G41),".")</f>
        <v>6.1033089488529623E-7</v>
      </c>
      <c r="I41" s="50">
        <f>IFERROR((($C41*st_DL)/st_res!H41),".")</f>
        <v>6.1033089488529623E-7</v>
      </c>
    </row>
    <row r="42" spans="1:9">
      <c r="A42" s="48" t="s">
        <v>47</v>
      </c>
      <c r="B42" s="48"/>
      <c r="C42" s="48">
        <v>5</v>
      </c>
      <c r="D42" s="50" t="str">
        <f>IFERROR((($C42*st_DL)/st_res!C42),".")</f>
        <v>.</v>
      </c>
      <c r="E42" s="50" t="str">
        <f>IFERROR((($C42*st_DL)/st_res!D42),".")</f>
        <v>.</v>
      </c>
      <c r="F42" s="50" t="str">
        <f>IFERROR((($C42*st_DL)/st_res!E42),".")</f>
        <v>.</v>
      </c>
      <c r="G42" s="50">
        <f>IFERROR((($C42*st_DL)/st_res!F42),".")</f>
        <v>3.5820084566702381E-5</v>
      </c>
      <c r="H42" s="50">
        <f>IFERROR((($C42*st_DL)/st_res!G42),".")</f>
        <v>3.5820084566702381E-5</v>
      </c>
      <c r="I42" s="50">
        <f>IFERROR((($C42*st_DL)/st_res!H42),".")</f>
        <v>3.5820084566702381E-5</v>
      </c>
    </row>
    <row r="43" spans="1:9">
      <c r="A43" s="48" t="s">
        <v>48</v>
      </c>
      <c r="B43" s="48"/>
      <c r="C43" s="48">
        <v>5</v>
      </c>
      <c r="D43" s="50" t="str">
        <f>IFERROR((($C43*st_DL)/st_res!C43),".")</f>
        <v>.</v>
      </c>
      <c r="E43" s="50" t="str">
        <f>IFERROR((($C43*st_DL)/st_res!D43),".")</f>
        <v>.</v>
      </c>
      <c r="F43" s="50" t="str">
        <f>IFERROR((($C43*st_DL)/st_res!E43),".")</f>
        <v>.</v>
      </c>
      <c r="G43" s="50">
        <f>IFERROR((($C43*st_DL)/st_res!F43),".")</f>
        <v>5.4652339006477874E-6</v>
      </c>
      <c r="H43" s="50">
        <f>IFERROR((($C43*st_DL)/st_res!G43),".")</f>
        <v>5.4652339006477874E-6</v>
      </c>
      <c r="I43" s="50">
        <f>IFERROR((($C43*st_DL)/st_res!H43),".")</f>
        <v>5.4652339006477874E-6</v>
      </c>
    </row>
    <row r="44" spans="1:9">
      <c r="A44" s="48" t="s">
        <v>49</v>
      </c>
      <c r="B44" s="48"/>
      <c r="C44" s="48">
        <v>5</v>
      </c>
      <c r="D44" s="50">
        <f>IFERROR((($C44*st_DL)/st_res!C44),".")</f>
        <v>7.9415962117859284E-2</v>
      </c>
      <c r="E44" s="50">
        <f>IFERROR((($C44*st_DL)/st_res!D44),".")</f>
        <v>0.54615528388805301</v>
      </c>
      <c r="F44" s="50">
        <f>IFERROR((($C44*st_DL)/st_res!E44),".")</f>
        <v>5.9102239039203275E-3</v>
      </c>
      <c r="G44" s="50">
        <f>IFERROR((($C44*st_DL)/st_res!F44),".")</f>
        <v>4.5943762346590609E-2</v>
      </c>
      <c r="H44" s="50">
        <f>IFERROR((($C44*st_DL)/st_res!G44),".")</f>
        <v>0.13126994836837022</v>
      </c>
      <c r="I44" s="50">
        <f>IFERROR((($C44*st_DL)/st_res!H44),".")</f>
        <v>0.67151500835250277</v>
      </c>
    </row>
    <row r="45" spans="1:9">
      <c r="A45" s="48" t="s">
        <v>50</v>
      </c>
      <c r="B45" s="48"/>
      <c r="C45" s="48">
        <v>5</v>
      </c>
      <c r="D45" s="50">
        <f>IFERROR((($C45*st_DL)/st_res!C45),".")</f>
        <v>4.753351943563483E-4</v>
      </c>
      <c r="E45" s="50">
        <f>IFERROR((($C45*st_DL)/st_res!D45),".")</f>
        <v>8.1885274055581081E-4</v>
      </c>
      <c r="F45" s="50">
        <f>IFERROR((($C45*st_DL)/st_res!E45),".")</f>
        <v>8.8612216777813156E-6</v>
      </c>
      <c r="G45" s="50">
        <f>IFERROR((($C45*st_DL)/st_res!F45),".")</f>
        <v>3.2368774277951305E-3</v>
      </c>
      <c r="H45" s="50">
        <f>IFERROR((($C45*st_DL)/st_res!G45),".")</f>
        <v>3.72107384382926E-3</v>
      </c>
      <c r="I45" s="50">
        <f>IFERROR((($C45*st_DL)/st_res!H45),".")</f>
        <v>4.5310653627072895E-3</v>
      </c>
    </row>
    <row r="46" spans="1:9">
      <c r="A46" s="48" t="s">
        <v>51</v>
      </c>
      <c r="B46" s="48"/>
      <c r="C46" s="48">
        <v>5</v>
      </c>
      <c r="D46" s="50">
        <f>IFERROR((($C46*st_DL)/st_res!C46),".")</f>
        <v>2.7013755975337124E-2</v>
      </c>
      <c r="E46" s="50">
        <f>IFERROR((($C46*st_DL)/st_res!D46),".")</f>
        <v>0.27472156695884536</v>
      </c>
      <c r="F46" s="50">
        <f>IFERROR((($C46*st_DL)/st_res!E46),".")</f>
        <v>2.9729017000509773E-3</v>
      </c>
      <c r="G46" s="50" t="str">
        <f>IFERROR((($C46*st_DL)/st_res!F46),".")</f>
        <v>.</v>
      </c>
      <c r="H46" s="50">
        <f>IFERROR((($C46*st_DL)/st_res!G46),".")</f>
        <v>2.9986657675388103E-2</v>
      </c>
      <c r="I46" s="50">
        <f>IFERROR((($C46*st_DL)/st_res!H46),".")</f>
        <v>0.30173532293418254</v>
      </c>
    </row>
    <row r="47" spans="1:9">
      <c r="A47" s="48" t="s">
        <v>52</v>
      </c>
      <c r="B47" s="48"/>
      <c r="C47" s="48">
        <v>5</v>
      </c>
      <c r="D47" s="50" t="str">
        <f>IFERROR((($C47*st_DL)/st_res!C47),".")</f>
        <v>.</v>
      </c>
      <c r="E47" s="50" t="str">
        <f>IFERROR((($C47*st_DL)/st_res!D47),".")</f>
        <v>.</v>
      </c>
      <c r="F47" s="50" t="str">
        <f>IFERROR((($C47*st_DL)/st_res!E47),".")</f>
        <v>.</v>
      </c>
      <c r="G47" s="50">
        <f>IFERROR((($C47*st_DL)/st_res!F47),".")</f>
        <v>5.94674522070653E-6</v>
      </c>
      <c r="H47" s="50">
        <f>IFERROR((($C47*st_DL)/st_res!G47),".")</f>
        <v>5.94674522070653E-6</v>
      </c>
      <c r="I47" s="50">
        <f>IFERROR((($C47*st_DL)/st_res!H47),".")</f>
        <v>5.94674522070653E-6</v>
      </c>
    </row>
    <row r="48" spans="1:9">
      <c r="A48" s="48" t="s">
        <v>53</v>
      </c>
      <c r="B48" s="48"/>
      <c r="C48" s="48">
        <v>5</v>
      </c>
      <c r="D48" s="50" t="str">
        <f>IFERROR((($C48*st_DL)/st_res!C48),".")</f>
        <v>.</v>
      </c>
      <c r="E48" s="50" t="str">
        <f>IFERROR((($C48*st_DL)/st_res!D48),".")</f>
        <v>.</v>
      </c>
      <c r="F48" s="50" t="str">
        <f>IFERROR((($C48*st_DL)/st_res!E48),".")</f>
        <v>.</v>
      </c>
      <c r="G48" s="50">
        <f>IFERROR((($C48*st_DL)/st_res!F48),".")</f>
        <v>1.5697664358343521E-6</v>
      </c>
      <c r="H48" s="50">
        <f>IFERROR((($C48*st_DL)/st_res!G48),".")</f>
        <v>1.5697664358343519E-6</v>
      </c>
      <c r="I48" s="50">
        <f>IFERROR((($C48*st_DL)/st_res!H48),".")</f>
        <v>1.5697664358343519E-6</v>
      </c>
    </row>
    <row r="49" spans="1:9">
      <c r="A49" s="51" t="s">
        <v>54</v>
      </c>
      <c r="B49" s="53" t="s">
        <v>7</v>
      </c>
      <c r="C49" s="48">
        <v>5</v>
      </c>
      <c r="D49" s="50" t="str">
        <f>IFERROR((($C49*st_DL)/st_res!C49),".")</f>
        <v>.</v>
      </c>
      <c r="E49" s="50" t="str">
        <f>IFERROR((($C49*st_DL)/st_res!D49),".")</f>
        <v>.</v>
      </c>
      <c r="F49" s="50" t="str">
        <f>IFERROR((($C49*st_DL)/st_res!E49),".")</f>
        <v>.</v>
      </c>
      <c r="G49" s="50">
        <f>IFERROR((($C49*st_DL)/st_res!F49),".")</f>
        <v>5.4671340006236011E-6</v>
      </c>
      <c r="H49" s="50">
        <f>IFERROR((($C49*st_DL)/st_res!G49),".")</f>
        <v>5.4671340006236011E-6</v>
      </c>
      <c r="I49" s="50">
        <f>IFERROR((($C49*st_DL)/st_res!H49),".")</f>
        <v>5.4671340006236011E-6</v>
      </c>
    </row>
    <row r="50" spans="1:9">
      <c r="A50" s="48" t="s">
        <v>55</v>
      </c>
      <c r="B50" s="48"/>
      <c r="C50" s="48">
        <v>5</v>
      </c>
      <c r="D50" s="50" t="str">
        <f>IFERROR((($C50*st_DL)/st_res!C50),".")</f>
        <v>.</v>
      </c>
      <c r="E50" s="50" t="str">
        <f>IFERROR((($C50*st_DL)/st_res!D50),".")</f>
        <v>.</v>
      </c>
      <c r="F50" s="50" t="str">
        <f>IFERROR((($C50*st_DL)/st_res!E50),".")</f>
        <v>.</v>
      </c>
      <c r="G50" s="50">
        <f>IFERROR((($C50*st_DL)/st_res!F50),".")</f>
        <v>1.1038849338804042E-5</v>
      </c>
      <c r="H50" s="50">
        <f>IFERROR((($C50*st_DL)/st_res!G50),".")</f>
        <v>1.1038849338804042E-5</v>
      </c>
      <c r="I50" s="50">
        <f>IFERROR((($C50*st_DL)/st_res!H50),".")</f>
        <v>1.1038849338804042E-5</v>
      </c>
    </row>
    <row r="51" spans="1:9">
      <c r="A51" s="48" t="s">
        <v>56</v>
      </c>
      <c r="B51" s="48"/>
      <c r="C51" s="48">
        <v>5</v>
      </c>
      <c r="D51" s="50">
        <f>IFERROR((($C51*st_DL)/st_res!C51),".")</f>
        <v>73.394266348123395</v>
      </c>
      <c r="E51" s="50">
        <f>IFERROR((($C51*st_DL)/st_res!D51),".")</f>
        <v>105.57860917238486</v>
      </c>
      <c r="F51" s="50">
        <f>IFERROR((($C51*st_DL)/st_res!E51),".")</f>
        <v>1.1425197889345928</v>
      </c>
      <c r="G51" s="50">
        <f>IFERROR((($C51*st_DL)/st_res!F51),".")</f>
        <v>3.589545325673215E-2</v>
      </c>
      <c r="H51" s="50">
        <f>IFERROR((($C51*st_DL)/st_res!G51),".")</f>
        <v>74.572681590314716</v>
      </c>
      <c r="I51" s="50">
        <f>IFERROR((($C51*st_DL)/st_res!H51),".")</f>
        <v>179.008770973765</v>
      </c>
    </row>
    <row r="52" spans="1:9">
      <c r="A52" s="48" t="s">
        <v>57</v>
      </c>
      <c r="B52" s="48"/>
      <c r="C52" s="48">
        <v>5</v>
      </c>
      <c r="D52" s="50">
        <f>IFERROR((($C52*st_DL)/st_res!C52),".")</f>
        <v>0.60201496021324363</v>
      </c>
      <c r="E52" s="50">
        <f>IFERROR((($C52*st_DL)/st_res!D52),".")</f>
        <v>0.80905653710060177</v>
      </c>
      <c r="F52" s="50">
        <f>IFERROR((($C52*st_DL)/st_res!E52),".")</f>
        <v>8.7552119813878761E-3</v>
      </c>
      <c r="G52" s="50">
        <f>IFERROR((($C52*st_DL)/st_res!F52),".")</f>
        <v>1.8599093779272137E-2</v>
      </c>
      <c r="H52" s="50">
        <f>IFERROR((($C52*st_DL)/st_res!G52),".")</f>
        <v>0.62936926597390375</v>
      </c>
      <c r="I52" s="50">
        <f>IFERROR((($C52*st_DL)/st_res!H52),".")</f>
        <v>1.4296705910931176</v>
      </c>
    </row>
    <row r="53" spans="1:9">
      <c r="A53" s="48" t="s">
        <v>58</v>
      </c>
      <c r="B53" s="48"/>
      <c r="C53" s="48">
        <v>5</v>
      </c>
      <c r="D53" s="50" t="str">
        <f>IFERROR((($C53*st_DL)/st_res!C53),".")</f>
        <v>.</v>
      </c>
      <c r="E53" s="50" t="str">
        <f>IFERROR((($C53*st_DL)/st_res!D53),".")</f>
        <v>.</v>
      </c>
      <c r="F53" s="50" t="str">
        <f>IFERROR((($C53*st_DL)/st_res!E53),".")</f>
        <v>.</v>
      </c>
      <c r="G53" s="50">
        <f>IFERROR((($C53*st_DL)/st_res!F53),".")</f>
        <v>1.1564862443208634E-5</v>
      </c>
      <c r="H53" s="50">
        <f>IFERROR((($C53*st_DL)/st_res!G53),".")</f>
        <v>1.1564862443208634E-5</v>
      </c>
      <c r="I53" s="50">
        <f>IFERROR((($C53*st_DL)/st_res!H53),".")</f>
        <v>1.1564862443208634E-5</v>
      </c>
    </row>
    <row r="54" spans="1:9">
      <c r="A54" s="48" t="s">
        <v>59</v>
      </c>
      <c r="B54" s="48"/>
      <c r="C54" s="48">
        <v>5</v>
      </c>
      <c r="D54" s="50">
        <f>IFERROR((($C54*st_DL)/st_res!C54),".")</f>
        <v>1.0350762776272662E-2</v>
      </c>
      <c r="E54" s="50">
        <f>IFERROR((($C54*st_DL)/st_res!D54),".")</f>
        <v>3.1935546588961833E-2</v>
      </c>
      <c r="F54" s="50">
        <f>IFERROR((($C54*st_DL)/st_res!E54),".")</f>
        <v>3.4559078050324472E-4</v>
      </c>
      <c r="G54" s="50">
        <f>IFERROR((($C54*st_DL)/st_res!F54),".")</f>
        <v>6.1672018332568669E-3</v>
      </c>
      <c r="H54" s="50">
        <f>IFERROR((($C54*st_DL)/st_res!G54),".")</f>
        <v>1.6863555390032772E-2</v>
      </c>
      <c r="I54" s="50">
        <f>IFERROR((($C54*st_DL)/st_res!H54),".")</f>
        <v>4.8453511198491353E-2</v>
      </c>
    </row>
    <row r="55" spans="1:9">
      <c r="A55" s="48" t="s">
        <v>60</v>
      </c>
      <c r="B55" s="48"/>
      <c r="C55" s="48">
        <v>5</v>
      </c>
      <c r="D55" s="50">
        <f>IFERROR((($C55*st_DL)/st_res!C55),".")</f>
        <v>4.9859581175596723</v>
      </c>
      <c r="E55" s="50">
        <f>IFERROR((($C55*st_DL)/st_res!D55),".")</f>
        <v>86.711329713723288</v>
      </c>
      <c r="F55" s="50">
        <f>IFERROR((($C55*st_DL)/st_res!E55),".")</f>
        <v>0.9383473688406343</v>
      </c>
      <c r="G55" s="50">
        <f>IFERROR((($C55*st_DL)/st_res!F55),".")</f>
        <v>0.3182630374672859</v>
      </c>
      <c r="H55" s="50">
        <f>IFERROR((($C55*st_DL)/st_res!G55),".")</f>
        <v>6.2425685238675932</v>
      </c>
      <c r="I55" s="50">
        <f>IFERROR((($C55*st_DL)/st_res!H55),".")</f>
        <v>92.015550868750239</v>
      </c>
    </row>
    <row r="56" spans="1:9">
      <c r="A56" s="48" t="s">
        <v>61</v>
      </c>
      <c r="B56" s="48"/>
      <c r="C56" s="48">
        <v>5</v>
      </c>
      <c r="D56" s="50" t="str">
        <f>IFERROR((($C56*st_DL)/st_res!C56),".")</f>
        <v>.</v>
      </c>
      <c r="E56" s="50" t="str">
        <f>IFERROR((($C56*st_DL)/st_res!D56),".")</f>
        <v>.</v>
      </c>
      <c r="F56" s="50" t="str">
        <f>IFERROR((($C56*st_DL)/st_res!E56),".")</f>
        <v>.</v>
      </c>
      <c r="G56" s="50">
        <f>IFERROR((($C56*st_DL)/st_res!F56),".")</f>
        <v>2.3043006798094887E-3</v>
      </c>
      <c r="H56" s="50">
        <f>IFERROR((($C56*st_DL)/st_res!G56),".")</f>
        <v>2.3043006798094887E-3</v>
      </c>
      <c r="I56" s="50">
        <f>IFERROR((($C56*st_DL)/st_res!H56),".")</f>
        <v>2.3043006798094887E-3</v>
      </c>
    </row>
    <row r="57" spans="1:9">
      <c r="A57" s="48" t="s">
        <v>62</v>
      </c>
      <c r="B57" s="48"/>
      <c r="C57" s="48">
        <v>5</v>
      </c>
      <c r="D57" s="50" t="str">
        <f>IFERROR((($C57*st_DL)/st_res!C57),".")</f>
        <v>.</v>
      </c>
      <c r="E57" s="50" t="str">
        <f>IFERROR((($C57*st_DL)/st_res!D57),".")</f>
        <v>.</v>
      </c>
      <c r="F57" s="50" t="str">
        <f>IFERROR((($C57*st_DL)/st_res!E57),".")</f>
        <v>.</v>
      </c>
      <c r="G57" s="50">
        <f>IFERROR((($C57*st_DL)/st_res!F57),".")</f>
        <v>8.3871155518857541E-5</v>
      </c>
      <c r="H57" s="50">
        <f>IFERROR((($C57*st_DL)/st_res!G57),".")</f>
        <v>8.3871155518857541E-5</v>
      </c>
      <c r="I57" s="50">
        <f>IFERROR((($C57*st_DL)/st_res!H57),".")</f>
        <v>8.3871155518857541E-5</v>
      </c>
    </row>
    <row r="58" spans="1:9">
      <c r="A58" s="48" t="s">
        <v>63</v>
      </c>
      <c r="B58" s="48"/>
      <c r="C58" s="48">
        <v>5</v>
      </c>
      <c r="D58" s="50">
        <f>IFERROR((($C58*st_DL)/st_res!C58),".")</f>
        <v>0.69274326558833321</v>
      </c>
      <c r="E58" s="50">
        <f>IFERROR((($C58*st_DL)/st_res!D58),".")</f>
        <v>8.6563446804446365</v>
      </c>
      <c r="F58" s="50">
        <f>IFERROR((($C58*st_DL)/st_res!E58),".")</f>
        <v>9.3674705271960812E-2</v>
      </c>
      <c r="G58" s="50">
        <f>IFERROR((($C58*st_DL)/st_res!F58),".")</f>
        <v>0.76874068096081416</v>
      </c>
      <c r="H58" s="50">
        <f>IFERROR((($C58*st_DL)/st_res!G58),".")</f>
        <v>1.5551586518211082</v>
      </c>
      <c r="I58" s="50">
        <f>IFERROR((($C58*st_DL)/st_res!H58),".")</f>
        <v>10.117828626993784</v>
      </c>
    </row>
    <row r="59" spans="1:9">
      <c r="A59" s="48" t="s">
        <v>64</v>
      </c>
      <c r="B59" s="48"/>
      <c r="C59" s="48">
        <v>5</v>
      </c>
      <c r="D59" s="50">
        <f>IFERROR((($C59*st_DL)/st_res!C59),".")</f>
        <v>5.8931352581707607E-3</v>
      </c>
      <c r="E59" s="50">
        <f>IFERROR((($C59*st_DL)/st_res!D59),".")</f>
        <v>5.0520073949040694E-3</v>
      </c>
      <c r="F59" s="50">
        <f>IFERROR((($C59*st_DL)/st_res!E59),".")</f>
        <v>5.4670339643302751E-5</v>
      </c>
      <c r="G59" s="50">
        <f>IFERROR((($C59*st_DL)/st_res!F59),".")</f>
        <v>6.8888118529632295E-3</v>
      </c>
      <c r="H59" s="50">
        <f>IFERROR((($C59*st_DL)/st_res!G59),".")</f>
        <v>1.2836617450777292E-2</v>
      </c>
      <c r="I59" s="50">
        <f>IFERROR((($C59*st_DL)/st_res!H59),".")</f>
        <v>1.7833954506038058E-2</v>
      </c>
    </row>
    <row r="60" spans="1:9">
      <c r="A60" s="48" t="s">
        <v>65</v>
      </c>
      <c r="B60" s="48"/>
      <c r="C60" s="48">
        <v>5</v>
      </c>
      <c r="D60" s="50">
        <f>IFERROR((($C60*st_DL)/st_res!C60),".")</f>
        <v>9.4631400705210447E-6</v>
      </c>
      <c r="E60" s="50">
        <f>IFERROR((($C60*st_DL)/st_res!D60),".")</f>
        <v>6.4105621924850112E-6</v>
      </c>
      <c r="F60" s="50">
        <f>IFERROR((($C60*st_DL)/st_res!E60),".")</f>
        <v>6.9371951577344422E-8</v>
      </c>
      <c r="G60" s="50">
        <f>IFERROR((($C60*st_DL)/st_res!F60),".")</f>
        <v>2.1825147733390207E-4</v>
      </c>
      <c r="H60" s="50">
        <f>IFERROR((($C60*st_DL)/st_res!G60),".")</f>
        <v>2.2778398935600046E-4</v>
      </c>
      <c r="I60" s="50">
        <f>IFERROR((($C60*st_DL)/st_res!H60),".")</f>
        <v>2.341251795969081E-4</v>
      </c>
    </row>
    <row r="61" spans="1:9">
      <c r="A61" s="48" t="s">
        <v>66</v>
      </c>
      <c r="B61" s="48"/>
      <c r="C61" s="48">
        <v>5</v>
      </c>
      <c r="D61" s="50">
        <f>IFERROR((($C61*st_DL)/st_res!C61),".")</f>
        <v>1.296777917456031E-6</v>
      </c>
      <c r="E61" s="50">
        <f>IFERROR((($C61*st_DL)/st_res!D61),".")</f>
        <v>1.2116363515935094E-6</v>
      </c>
      <c r="F61" s="50">
        <f>IFERROR((($C61*st_DL)/st_res!E61),".")</f>
        <v>1.3111732760448021E-8</v>
      </c>
      <c r="G61" s="50">
        <f>IFERROR((($C61*st_DL)/st_res!F61),".")</f>
        <v>8.8816773637865763E-5</v>
      </c>
      <c r="H61" s="50">
        <f>IFERROR((($C61*st_DL)/st_res!G61),".")</f>
        <v>9.0126663288082239E-5</v>
      </c>
      <c r="I61" s="50">
        <f>IFERROR((($C61*st_DL)/st_res!H61),".")</f>
        <v>9.1325187906915285E-5</v>
      </c>
    </row>
    <row r="62" spans="1:9">
      <c r="A62" s="48" t="s">
        <v>67</v>
      </c>
      <c r="B62" s="48"/>
      <c r="C62" s="48">
        <v>5</v>
      </c>
      <c r="D62" s="50" t="str">
        <f>IFERROR((($C62*st_DL)/st_res!C62),".")</f>
        <v>.</v>
      </c>
      <c r="E62" s="50" t="str">
        <f>IFERROR((($C62*st_DL)/st_res!D62),".")</f>
        <v>.</v>
      </c>
      <c r="F62" s="50" t="str">
        <f>IFERROR((($C62*st_DL)/st_res!E62),".")</f>
        <v>.</v>
      </c>
      <c r="G62" s="50">
        <f>IFERROR((($C62*st_DL)/st_res!F62),".")</f>
        <v>4.6115099322586473E-5</v>
      </c>
      <c r="H62" s="50">
        <f>IFERROR((($C62*st_DL)/st_res!G62),".")</f>
        <v>4.6115099322586473E-5</v>
      </c>
      <c r="I62" s="50">
        <f>IFERROR((($C62*st_DL)/st_res!H62),".")</f>
        <v>4.6115099322586473E-5</v>
      </c>
    </row>
    <row r="63" spans="1:9">
      <c r="A63" s="48" t="s">
        <v>68</v>
      </c>
      <c r="B63" s="48"/>
      <c r="C63" s="48">
        <v>5</v>
      </c>
      <c r="D63" s="50">
        <f>IFERROR((($C63*st_DL)/st_res!C63),".")</f>
        <v>8.1608357432107084E-4</v>
      </c>
      <c r="E63" s="50">
        <f>IFERROR((($C63*st_DL)/st_res!D63),".")</f>
        <v>1.4043843026751337E-3</v>
      </c>
      <c r="F63" s="50">
        <f>IFERROR((($C63*st_DL)/st_res!E63),".")</f>
        <v>1.5197556300970213E-5</v>
      </c>
      <c r="G63" s="50">
        <f>IFERROR((($C63*st_DL)/st_res!F63),".")</f>
        <v>1.3753096397777003E-2</v>
      </c>
      <c r="H63" s="50">
        <f>IFERROR((($C63*st_DL)/st_res!G63),".")</f>
        <v>1.4584377528399044E-2</v>
      </c>
      <c r="I63" s="50">
        <f>IFERROR((($C63*st_DL)/st_res!H63),".")</f>
        <v>1.5973564274773207E-2</v>
      </c>
    </row>
    <row r="64" spans="1:9">
      <c r="A64" s="48" t="s">
        <v>69</v>
      </c>
      <c r="B64" s="48"/>
      <c r="C64" s="48">
        <v>5</v>
      </c>
      <c r="D64" s="50">
        <f>IFERROR((($C64*st_DL)/st_res!C64),".")</f>
        <v>2.2770254065791973E-6</v>
      </c>
      <c r="E64" s="50">
        <f>IFERROR((($C64*st_DL)/st_res!D64),".")</f>
        <v>1.4282284034309235E-6</v>
      </c>
      <c r="F64" s="50">
        <f>IFERROR((($C64*st_DL)/st_res!E64),".")</f>
        <v>1.5455585433730996E-8</v>
      </c>
      <c r="G64" s="50">
        <f>IFERROR((($C64*st_DL)/st_res!F64),".")</f>
        <v>2.6097029948405958E-4</v>
      </c>
      <c r="H64" s="50">
        <f>IFERROR((($C64*st_DL)/st_res!G64),".")</f>
        <v>2.632627804760725E-4</v>
      </c>
      <c r="I64" s="50">
        <f>IFERROR((($C64*st_DL)/st_res!H64),".")</f>
        <v>2.6467555329406971E-4</v>
      </c>
    </row>
    <row r="65" spans="1:9">
      <c r="A65" s="48" t="s">
        <v>70</v>
      </c>
      <c r="B65" s="48"/>
      <c r="C65" s="48">
        <v>5</v>
      </c>
      <c r="D65" s="50" t="str">
        <f>IFERROR((($C65*st_DL)/st_res!C65),".")</f>
        <v>.</v>
      </c>
      <c r="E65" s="50" t="str">
        <f>IFERROR((($C65*st_DL)/st_res!D65),".")</f>
        <v>.</v>
      </c>
      <c r="F65" s="50" t="str">
        <f>IFERROR((($C65*st_DL)/st_res!E65),".")</f>
        <v>.</v>
      </c>
      <c r="G65" s="50">
        <f>IFERROR((($C65*st_DL)/st_res!F65),".")</f>
        <v>2.0405725558533646E-5</v>
      </c>
      <c r="H65" s="50">
        <f>IFERROR((($C65*st_DL)/st_res!G65),".")</f>
        <v>2.0405725558533646E-5</v>
      </c>
      <c r="I65" s="50">
        <f>IFERROR((($C65*st_DL)/st_res!H65),".")</f>
        <v>2.0405725558533646E-5</v>
      </c>
    </row>
    <row r="66" spans="1:9">
      <c r="A66" s="48" t="s">
        <v>71</v>
      </c>
      <c r="B66" s="48"/>
      <c r="C66" s="48">
        <v>5</v>
      </c>
      <c r="D66" s="50" t="str">
        <f>IFERROR((($C66*st_DL)/st_res!C66),".")</f>
        <v>.</v>
      </c>
      <c r="E66" s="50" t="str">
        <f>IFERROR((($C66*st_DL)/st_res!D66),".")</f>
        <v>.</v>
      </c>
      <c r="F66" s="50" t="str">
        <f>IFERROR((($C66*st_DL)/st_res!E66),".")</f>
        <v>.</v>
      </c>
      <c r="G66" s="50">
        <f>IFERROR((($C66*st_DL)/st_res!F66),".")</f>
        <v>9.1138412737323947E-6</v>
      </c>
      <c r="H66" s="50">
        <f>IFERROR((($C66*st_DL)/st_res!G66),".")</f>
        <v>9.1138412737323947E-6</v>
      </c>
      <c r="I66" s="50">
        <f>IFERROR((($C66*st_DL)/st_res!H66),".")</f>
        <v>9.1138412737323947E-6</v>
      </c>
    </row>
    <row r="67" spans="1:9">
      <c r="A67" s="48" t="s">
        <v>72</v>
      </c>
      <c r="B67" s="48"/>
      <c r="C67" s="48">
        <v>5</v>
      </c>
      <c r="D67" s="50">
        <f>IFERROR((($C67*st_DL)/st_res!C67),".")</f>
        <v>1.573333215145737E-2</v>
      </c>
      <c r="E67" s="50">
        <f>IFERROR((($C67*st_DL)/st_res!D67),".")</f>
        <v>3.4278769946240809E-2</v>
      </c>
      <c r="F67" s="50">
        <f>IFERROR((($C67*st_DL)/st_res!E67),".")</f>
        <v>3.7094799136793609E-4</v>
      </c>
      <c r="G67" s="50">
        <f>IFERROR((($C67*st_DL)/st_res!F67),".")</f>
        <v>6.2019249597283846E-2</v>
      </c>
      <c r="H67" s="50">
        <f>IFERROR((($C67*st_DL)/st_res!G67),".")</f>
        <v>7.8123529740109152E-2</v>
      </c>
      <c r="I67" s="50">
        <f>IFERROR((($C67*st_DL)/st_res!H67),".")</f>
        <v>0.11203135169498202</v>
      </c>
    </row>
    <row r="68" spans="1:9">
      <c r="A68" s="48" t="s">
        <v>73</v>
      </c>
      <c r="B68" s="48"/>
      <c r="C68" s="48">
        <v>5</v>
      </c>
      <c r="D68" s="50">
        <f>IFERROR((($C68*st_DL)/st_res!C68),".")</f>
        <v>8.7153211966554799E-3</v>
      </c>
      <c r="E68" s="50">
        <f>IFERROR((($C68*st_DL)/st_res!D68),".")</f>
        <v>9.0637094850807703E-3</v>
      </c>
      <c r="F68" s="50">
        <f>IFERROR((($C68*st_DL)/st_res!E68),".")</f>
        <v>9.8083006861275507E-5</v>
      </c>
      <c r="G68" s="50">
        <f>IFERROR((($C68*st_DL)/st_res!F68),".")</f>
        <v>2.788104874185101E-2</v>
      </c>
      <c r="H68" s="50">
        <f>IFERROR((($C68*st_DL)/st_res!G68),".")</f>
        <v>3.6694452945367766E-2</v>
      </c>
      <c r="I68" s="50">
        <f>IFERROR((($C68*st_DL)/st_res!H68),".")</f>
        <v>4.5660079423587248E-2</v>
      </c>
    </row>
    <row r="69" spans="1:9">
      <c r="A69" s="51" t="s">
        <v>74</v>
      </c>
      <c r="B69" s="48" t="s">
        <v>7</v>
      </c>
      <c r="C69" s="48">
        <v>5</v>
      </c>
      <c r="D69" s="50">
        <f>IFERROR((($C69*st_DL)/st_res!C69),".")</f>
        <v>75.820512461323148</v>
      </c>
      <c r="E69" s="50">
        <f>IFERROR((($C69*st_DL)/st_res!D69),".")</f>
        <v>12317.502677254713</v>
      </c>
      <c r="F69" s="50">
        <f>IFERROR((($C69*st_DL)/st_res!E69),".")</f>
        <v>133.29395669572116</v>
      </c>
      <c r="G69" s="50">
        <f>IFERROR((($C69*st_DL)/st_res!F69),".")</f>
        <v>4.3910052593615037E-2</v>
      </c>
      <c r="H69" s="50">
        <f>IFERROR((($C69*st_DL)/st_res!G69),".")</f>
        <v>209.15837920963796</v>
      </c>
      <c r="I69" s="50">
        <f>IFERROR((($C69*st_DL)/st_res!H69),".")</f>
        <v>12393.367099768631</v>
      </c>
    </row>
    <row r="70" spans="1:9">
      <c r="A70" s="48" t="s">
        <v>75</v>
      </c>
      <c r="B70" s="48"/>
      <c r="C70" s="48">
        <v>5</v>
      </c>
      <c r="D70" s="50" t="str">
        <f>IFERROR((($C70*st_DL)/st_res!C70),".")</f>
        <v>.</v>
      </c>
      <c r="E70" s="50" t="str">
        <f>IFERROR((($C70*st_DL)/st_res!D70),".")</f>
        <v>.</v>
      </c>
      <c r="F70" s="50" t="str">
        <f>IFERROR((($C70*st_DL)/st_res!E70),".")</f>
        <v>.</v>
      </c>
      <c r="G70" s="50">
        <f>IFERROR((($C70*st_DL)/st_res!F70),".")</f>
        <v>9.7943245096940912E-6</v>
      </c>
      <c r="H70" s="50">
        <f>IFERROR((($C70*st_DL)/st_res!G70),".")</f>
        <v>9.7943245096940912E-6</v>
      </c>
      <c r="I70" s="50">
        <f>IFERROR((($C70*st_DL)/st_res!H70),".")</f>
        <v>9.7943245096940912E-6</v>
      </c>
    </row>
    <row r="71" spans="1:9">
      <c r="A71" s="48" t="s">
        <v>76</v>
      </c>
      <c r="B71" s="48"/>
      <c r="C71" s="48">
        <v>5</v>
      </c>
      <c r="D71" s="50">
        <f>IFERROR((($C71*st_DL)/st_res!C71),".")</f>
        <v>8.5570593130560847E-7</v>
      </c>
      <c r="E71" s="50">
        <f>IFERROR((($C71*st_DL)/st_res!D71),".")</f>
        <v>1.0213517221190251E-6</v>
      </c>
      <c r="F71" s="50">
        <f>IFERROR((($C71*st_DL)/st_res!E71),".")</f>
        <v>1.1052566074990782E-8</v>
      </c>
      <c r="G71" s="50">
        <f>IFERROR((($C71*st_DL)/st_res!F71),".")</f>
        <v>1.1377070161549748E-5</v>
      </c>
      <c r="H71" s="50">
        <f>IFERROR((($C71*st_DL)/st_res!G71),".")</f>
        <v>1.2243828658930346E-5</v>
      </c>
      <c r="I71" s="50">
        <f>IFERROR((($C71*st_DL)/st_res!H71),".")</f>
        <v>1.3254127814974379E-5</v>
      </c>
    </row>
    <row r="72" spans="1:9">
      <c r="A72" s="48" t="s">
        <v>77</v>
      </c>
      <c r="B72" s="48"/>
      <c r="C72" s="48">
        <v>5</v>
      </c>
      <c r="D72" s="50">
        <f>IFERROR((($C72*st_DL)/st_res!C72),".")</f>
        <v>2.0477036778472457E-2</v>
      </c>
      <c r="E72" s="50">
        <f>IFERROR((($C72*st_DL)/st_res!D72),".")</f>
        <v>0.19194141786286598</v>
      </c>
      <c r="F72" s="50">
        <f>IFERROR((($C72*st_DL)/st_res!E72),".")</f>
        <v>2.0770956346510333E-3</v>
      </c>
      <c r="G72" s="50">
        <f>IFERROR((($C72*st_DL)/st_res!F72),".")</f>
        <v>5.9673159409042621E-6</v>
      </c>
      <c r="H72" s="50">
        <f>IFERROR((($C72*st_DL)/st_res!G72),".")</f>
        <v>2.2560099729064392E-2</v>
      </c>
      <c r="I72" s="50">
        <f>IFERROR((($C72*st_DL)/st_res!H72),".")</f>
        <v>0.21242442195727934</v>
      </c>
    </row>
    <row r="73" spans="1:9">
      <c r="A73" s="51" t="s">
        <v>78</v>
      </c>
      <c r="B73" s="48" t="s">
        <v>7</v>
      </c>
      <c r="C73" s="48">
        <v>5</v>
      </c>
      <c r="D73" s="50">
        <f>IFERROR((($C73*st_DL)/st_res!C73),".")</f>
        <v>8.5353351436307581E-2</v>
      </c>
      <c r="E73" s="50">
        <f>IFERROR((($C73*st_DL)/st_res!D73),".")</f>
        <v>0.47521146266226749</v>
      </c>
      <c r="F73" s="50">
        <f>IFERROR((($C73*st_DL)/st_res!E73),".")</f>
        <v>5.1425047580774905E-3</v>
      </c>
      <c r="G73" s="50">
        <f>IFERROR((($C73*st_DL)/st_res!F73),".")</f>
        <v>3.6494713186387195E-2</v>
      </c>
      <c r="H73" s="50">
        <f>IFERROR((($C73*st_DL)/st_res!G73),".")</f>
        <v>0.12699056938077227</v>
      </c>
      <c r="I73" s="50">
        <f>IFERROR((($C73*st_DL)/st_res!H73),".")</f>
        <v>0.59705952728496225</v>
      </c>
    </row>
    <row r="74" spans="1:9">
      <c r="A74" s="48" t="s">
        <v>79</v>
      </c>
      <c r="B74" s="48"/>
      <c r="C74" s="48">
        <v>5</v>
      </c>
      <c r="D74" s="50" t="str">
        <f>IFERROR((($C74*st_DL)/st_res!C74),".")</f>
        <v>.</v>
      </c>
      <c r="E74" s="50" t="str">
        <f>IFERROR((($C74*st_DL)/st_res!D74),".")</f>
        <v>.</v>
      </c>
      <c r="F74" s="50" t="str">
        <f>IFERROR((($C74*st_DL)/st_res!E74),".")</f>
        <v>.</v>
      </c>
      <c r="G74" s="50">
        <f>IFERROR((($C74*st_DL)/st_res!F74),".")</f>
        <v>3.6786368397102825E-5</v>
      </c>
      <c r="H74" s="50">
        <f>IFERROR((($C74*st_DL)/st_res!G74),".")</f>
        <v>3.6786368397102825E-5</v>
      </c>
      <c r="I74" s="50">
        <f>IFERROR((($C74*st_DL)/st_res!H74),".")</f>
        <v>3.6786368397102825E-5</v>
      </c>
    </row>
    <row r="75" spans="1:9">
      <c r="A75" s="51" t="s">
        <v>80</v>
      </c>
      <c r="B75" s="48" t="s">
        <v>7</v>
      </c>
      <c r="C75" s="48">
        <v>5</v>
      </c>
      <c r="D75" s="50">
        <f>IFERROR((($C75*st_DL)/st_res!C75),".")</f>
        <v>2.427974364175427E-5</v>
      </c>
      <c r="E75" s="50">
        <f>IFERROR((($C75*st_DL)/st_res!D75),".")</f>
        <v>3.6564053482587578E-5</v>
      </c>
      <c r="F75" s="50">
        <f>IFERROR((($C75*st_DL)/st_res!E75),".")</f>
        <v>3.9567820598309059E-7</v>
      </c>
      <c r="G75" s="50">
        <f>IFERROR((($C75*st_DL)/st_res!F75),".")</f>
        <v>2.7974003014089016E-6</v>
      </c>
      <c r="H75" s="50">
        <f>IFERROR((($C75*st_DL)/st_res!G75),".")</f>
        <v>2.7472822149146269E-5</v>
      </c>
      <c r="I75" s="50">
        <f>IFERROR((($C75*st_DL)/st_res!H75),".")</f>
        <v>6.3641197425750752E-5</v>
      </c>
    </row>
    <row r="76" spans="1:9">
      <c r="A76" s="52" t="s">
        <v>81</v>
      </c>
      <c r="B76" s="53" t="s">
        <v>7</v>
      </c>
      <c r="C76" s="48">
        <v>5</v>
      </c>
      <c r="D76" s="50">
        <f>IFERROR((($C76*st_DL)/st_res!C76),".")</f>
        <v>609.13851791260151</v>
      </c>
      <c r="E76" s="50">
        <f>IFERROR((($C76*st_DL)/st_res!D76),".")</f>
        <v>5803.7489815641693</v>
      </c>
      <c r="F76" s="50">
        <f>IFERROR((($C76*st_DL)/st_res!E76),".")</f>
        <v>62.805317416327846</v>
      </c>
      <c r="G76" s="50">
        <f>IFERROR((($C76*st_DL)/st_res!F76),".")</f>
        <v>3.8848437333035492E-3</v>
      </c>
      <c r="H76" s="50">
        <f>IFERROR((($C76*st_DL)/st_res!G76),".")</f>
        <v>671.94772017266257</v>
      </c>
      <c r="I76" s="50">
        <f>IFERROR((($C76*st_DL)/st_res!H76),".")</f>
        <v>6412.8913843205037</v>
      </c>
    </row>
    <row r="77" spans="1:9">
      <c r="A77" s="51" t="s">
        <v>82</v>
      </c>
      <c r="B77" s="53" t="s">
        <v>7</v>
      </c>
      <c r="C77" s="48">
        <v>5</v>
      </c>
      <c r="D77" s="50">
        <f>IFERROR((($C77*st_DL)/st_res!C77),".")</f>
        <v>8.8812900123363845E-6</v>
      </c>
      <c r="E77" s="50">
        <f>IFERROR((($C77*st_DL)/st_res!D77),".")</f>
        <v>9.0590485230836084E-4</v>
      </c>
      <c r="F77" s="50">
        <f>IFERROR((($C77*st_DL)/st_res!E77),".")</f>
        <v>9.8032568222625354E-6</v>
      </c>
      <c r="G77" s="50">
        <f>IFERROR((($C77*st_DL)/st_res!F77),".")</f>
        <v>2.9314481245648472E-5</v>
      </c>
      <c r="H77" s="50">
        <f>IFERROR((($C77*st_DL)/st_res!G77),".")</f>
        <v>4.7999028080247389E-5</v>
      </c>
      <c r="I77" s="50">
        <f>IFERROR((($C77*st_DL)/st_res!H77),".")</f>
        <v>9.441006235663456E-4</v>
      </c>
    </row>
    <row r="78" spans="1:9">
      <c r="A78" s="48" t="s">
        <v>83</v>
      </c>
      <c r="B78" s="48"/>
      <c r="C78" s="48">
        <v>5</v>
      </c>
      <c r="D78" s="50" t="str">
        <f>IFERROR((($C78*st_DL)/st_res!C78),".")</f>
        <v>.</v>
      </c>
      <c r="E78" s="50" t="str">
        <f>IFERROR((($C78*st_DL)/st_res!D78),".")</f>
        <v>.</v>
      </c>
      <c r="F78" s="50" t="str">
        <f>IFERROR((($C78*st_DL)/st_res!E78),".")</f>
        <v>.</v>
      </c>
      <c r="G78" s="50">
        <f>IFERROR((($C78*st_DL)/st_res!F78),".")</f>
        <v>9.2085347513392189E-7</v>
      </c>
      <c r="H78" s="50">
        <f>IFERROR((($C78*st_DL)/st_res!G78),".")</f>
        <v>9.2085347513392189E-7</v>
      </c>
      <c r="I78" s="50">
        <f>IFERROR((($C78*st_DL)/st_res!H78),".")</f>
        <v>9.2085347513392189E-7</v>
      </c>
    </row>
    <row r="79" spans="1:9">
      <c r="A79" s="48" t="s">
        <v>84</v>
      </c>
      <c r="B79" s="48"/>
      <c r="C79" s="48">
        <v>5</v>
      </c>
      <c r="D79" s="50">
        <f>IFERROR((($C79*st_DL)/st_res!C79),".")</f>
        <v>1.6218862211458264E-6</v>
      </c>
      <c r="E79" s="50">
        <f>IFERROR((($C79*st_DL)/st_res!D79),".")</f>
        <v>9.7041162046137299E-7</v>
      </c>
      <c r="F79" s="50">
        <f>IFERROR((($C79*st_DL)/st_res!E79),".")</f>
        <v>1.0501317345248749E-8</v>
      </c>
      <c r="G79" s="50">
        <f>IFERROR((($C79*st_DL)/st_res!F79),".")</f>
        <v>7.0264994525394238E-5</v>
      </c>
      <c r="H79" s="50">
        <f>IFERROR((($C79*st_DL)/st_res!G79),".")</f>
        <v>7.1897382063885323E-5</v>
      </c>
      <c r="I79" s="50">
        <f>IFERROR((($C79*st_DL)/st_res!H79),".")</f>
        <v>7.2857292367001442E-5</v>
      </c>
    </row>
    <row r="80" spans="1:9">
      <c r="A80" s="48" t="s">
        <v>85</v>
      </c>
      <c r="B80" s="48"/>
      <c r="C80" s="48">
        <v>5</v>
      </c>
      <c r="D80" s="50">
        <f>IFERROR((($C80*st_DL)/st_res!C80),".")</f>
        <v>3.6180615638645764E-6</v>
      </c>
      <c r="E80" s="50">
        <f>IFERROR((($C80*st_DL)/st_res!D80),".")</f>
        <v>5.3386192735142099E-6</v>
      </c>
      <c r="F80" s="50">
        <f>IFERROR((($C80*st_DL)/st_res!E80),".")</f>
        <v>5.7771912448842747E-8</v>
      </c>
      <c r="G80" s="50">
        <f>IFERROR((($C80*st_DL)/st_res!F80),".")</f>
        <v>2.451214061351136E-4</v>
      </c>
      <c r="H80" s="50">
        <f>IFERROR((($C80*st_DL)/st_res!G80),".")</f>
        <v>2.4879723961142698E-4</v>
      </c>
      <c r="I80" s="50">
        <f>IFERROR((($C80*st_DL)/st_res!H80),".")</f>
        <v>2.5407808697249239E-4</v>
      </c>
    </row>
    <row r="81" spans="1:9">
      <c r="A81" s="51" t="s">
        <v>86</v>
      </c>
      <c r="B81" s="53" t="s">
        <v>7</v>
      </c>
      <c r="C81" s="48">
        <v>5</v>
      </c>
      <c r="D81" s="50">
        <f>IFERROR((($C81*st_DL)/st_res!C81),".")</f>
        <v>487.35446567623944</v>
      </c>
      <c r="E81" s="50">
        <f>IFERROR((($C81*st_DL)/st_res!D81),".")</f>
        <v>2100.5265346414176</v>
      </c>
      <c r="F81" s="50">
        <f>IFERROR((($C81*st_DL)/st_res!E81),".")</f>
        <v>22.730865199138655</v>
      </c>
      <c r="G81" s="50">
        <f>IFERROR((($C81*st_DL)/st_res!F81),".")</f>
        <v>6.7840194439540192E-6</v>
      </c>
      <c r="H81" s="50">
        <f>IFERROR((($C81*st_DL)/st_res!G81),".")</f>
        <v>510.08533765939762</v>
      </c>
      <c r="I81" s="50">
        <f>IFERROR((($C81*st_DL)/st_res!H81),".")</f>
        <v>2587.8810071016765</v>
      </c>
    </row>
    <row r="82" spans="1:9">
      <c r="A82" s="51" t="s">
        <v>87</v>
      </c>
      <c r="B82" s="48" t="s">
        <v>7</v>
      </c>
      <c r="C82" s="48">
        <v>5</v>
      </c>
      <c r="D82" s="50" t="str">
        <f>IFERROR((($C82*st_DL)/st_res!C82),".")</f>
        <v>.</v>
      </c>
      <c r="E82" s="50" t="str">
        <f>IFERROR((($C82*st_DL)/st_res!D82),".")</f>
        <v>.</v>
      </c>
      <c r="F82" s="50" t="str">
        <f>IFERROR((($C82*st_DL)/st_res!E82),".")</f>
        <v>.</v>
      </c>
      <c r="G82" s="50">
        <f>IFERROR((($C82*st_DL)/st_res!F82),".")</f>
        <v>1.0977209061361703E-17</v>
      </c>
      <c r="H82" s="50">
        <f>IFERROR((($C82*st_DL)/st_res!G82),".")</f>
        <v>1.0977209061361705E-17</v>
      </c>
      <c r="I82" s="50">
        <f>IFERROR((($C82*st_DL)/st_res!H82),".")</f>
        <v>1.0977209061361705E-17</v>
      </c>
    </row>
    <row r="83" spans="1:9">
      <c r="A83" s="51" t="s">
        <v>88</v>
      </c>
      <c r="B83" s="53" t="s">
        <v>7</v>
      </c>
      <c r="C83" s="48">
        <v>5</v>
      </c>
      <c r="D83" s="50" t="str">
        <f>IFERROR((($C83*st_DL)/st_res!C83),".")</f>
        <v>.</v>
      </c>
      <c r="E83" s="50" t="str">
        <f>IFERROR((($C83*st_DL)/st_res!D83),".")</f>
        <v>.</v>
      </c>
      <c r="F83" s="50" t="str">
        <f>IFERROR((($C83*st_DL)/st_res!E83),".")</f>
        <v>.</v>
      </c>
      <c r="G83" s="50">
        <f>IFERROR((($C83*st_DL)/st_res!F83),".")</f>
        <v>9.4588589335106103E-16</v>
      </c>
      <c r="H83" s="50">
        <f>IFERROR((($C83*st_DL)/st_res!G83),".")</f>
        <v>9.4588589335106103E-16</v>
      </c>
      <c r="I83" s="50">
        <f>IFERROR((($C83*st_DL)/st_res!H83),".")</f>
        <v>9.4588589335106103E-16</v>
      </c>
    </row>
    <row r="84" spans="1:9">
      <c r="A84" s="51" t="s">
        <v>89</v>
      </c>
      <c r="B84" s="53" t="s">
        <v>7</v>
      </c>
      <c r="C84" s="48">
        <v>5</v>
      </c>
      <c r="D84" s="50" t="str">
        <f>IFERROR((($C84*st_DL)/st_res!C84),".")</f>
        <v>.</v>
      </c>
      <c r="E84" s="50">
        <f>IFERROR((($C84*st_DL)/st_res!D84),".")</f>
        <v>1.7134780300131369E-5</v>
      </c>
      <c r="F84" s="50">
        <f>IFERROR((($C84*st_DL)/st_res!E84),".")</f>
        <v>1.8542416617728299E-7</v>
      </c>
      <c r="G84" s="50">
        <f>IFERROR((($C84*st_DL)/st_res!F84),".")</f>
        <v>9.2621531918522195E-14</v>
      </c>
      <c r="H84" s="50">
        <f>IFERROR((($C84*st_DL)/st_res!G84),".")</f>
        <v>1.854242587988149E-7</v>
      </c>
      <c r="I84" s="50">
        <f>IFERROR((($C84*st_DL)/st_res!H84),".")</f>
        <v>1.7134780392752897E-5</v>
      </c>
    </row>
    <row r="85" spans="1:9">
      <c r="A85" s="48" t="s">
        <v>90</v>
      </c>
      <c r="B85" s="48"/>
      <c r="C85" s="48">
        <v>5</v>
      </c>
      <c r="D85" s="50">
        <f>IFERROR((($C85*st_DL)/st_res!C85),".")</f>
        <v>2.2900978821279948E-6</v>
      </c>
      <c r="E85" s="50">
        <f>IFERROR((($C85*st_DL)/st_res!D85),".")</f>
        <v>1.5781232758007759E-6</v>
      </c>
      <c r="F85" s="50">
        <f>IFERROR((($C85*st_DL)/st_res!E85),".")</f>
        <v>1.7077674029942354E-8</v>
      </c>
      <c r="G85" s="50">
        <f>IFERROR((($C85*st_DL)/st_res!F85),".")</f>
        <v>9.6405824301068751E-5</v>
      </c>
      <c r="H85" s="50">
        <f>IFERROR((($C85*st_DL)/st_res!G85),".")</f>
        <v>9.871299985722669E-5</v>
      </c>
      <c r="I85" s="50">
        <f>IFERROR((($C85*st_DL)/st_res!H85),".")</f>
        <v>1.0027404545899751E-4</v>
      </c>
    </row>
    <row r="86" spans="1:9">
      <c r="A86" s="48" t="s">
        <v>91</v>
      </c>
      <c r="B86" s="48"/>
      <c r="C86" s="48">
        <v>5</v>
      </c>
      <c r="D86" s="50">
        <f>IFERROR((($C86*st_DL)/st_res!C86),".")</f>
        <v>1.1206858433214618E-6</v>
      </c>
      <c r="E86" s="50">
        <f>IFERROR((($C86*st_DL)/st_res!D86),".")</f>
        <v>1.4207940471826772E-6</v>
      </c>
      <c r="F86" s="50">
        <f>IFERROR((($C86*st_DL)/st_res!E86),".")</f>
        <v>1.5375134486345027E-8</v>
      </c>
      <c r="G86" s="50">
        <f>IFERROR((($C86*st_DL)/st_res!F86),".")</f>
        <v>5.3055190568929485E-5</v>
      </c>
      <c r="H86" s="50">
        <f>IFERROR((($C86*st_DL)/st_res!G86),".")</f>
        <v>5.4191251546737287E-5</v>
      </c>
      <c r="I86" s="50">
        <f>IFERROR((($C86*st_DL)/st_res!H86),".")</f>
        <v>5.5596670459433619E-5</v>
      </c>
    </row>
    <row r="87" spans="1:9">
      <c r="A87" s="48" t="s">
        <v>92</v>
      </c>
      <c r="B87" s="48"/>
      <c r="C87" s="48">
        <v>5</v>
      </c>
      <c r="D87" s="50">
        <f>IFERROR((($C87*st_DL)/st_res!C87),".")</f>
        <v>158.89775704111187</v>
      </c>
      <c r="E87" s="50">
        <f>IFERROR((($C87*st_DL)/st_res!D87),".")</f>
        <v>107110.02515938078</v>
      </c>
      <c r="F87" s="50">
        <f>IFERROR((($C87*st_DL)/st_res!E87),".")</f>
        <v>1159.0920196539505</v>
      </c>
      <c r="G87" s="50">
        <f>IFERROR((($C87*st_DL)/st_res!F87),".")</f>
        <v>1.0848926589410251E-3</v>
      </c>
      <c r="H87" s="50">
        <f>IFERROR((($C87*st_DL)/st_res!G87),".")</f>
        <v>1317.9908615877212</v>
      </c>
      <c r="I87" s="50">
        <f>IFERROR((($C87*st_DL)/st_res!H87),".")</f>
        <v>107268.92400131456</v>
      </c>
    </row>
    <row r="88" spans="1:9">
      <c r="A88" s="48" t="s">
        <v>93</v>
      </c>
      <c r="B88" s="48"/>
      <c r="C88" s="48">
        <v>5</v>
      </c>
      <c r="D88" s="50">
        <f>IFERROR((($C88*st_DL)/st_res!C88),".")</f>
        <v>174.68797837191852</v>
      </c>
      <c r="E88" s="50">
        <f>IFERROR((($C88*st_DL)/st_res!D88),".")</f>
        <v>118285.44803309448</v>
      </c>
      <c r="F88" s="50">
        <f>IFERROR((($C88*st_DL)/st_res!E88),".")</f>
        <v>1280.0269503469929</v>
      </c>
      <c r="G88" s="50">
        <f>IFERROR((($C88*st_DL)/st_res!F88),".")</f>
        <v>5.5640354369075053E-4</v>
      </c>
      <c r="H88" s="50">
        <f>IFERROR((($C88*st_DL)/st_res!G88),".")</f>
        <v>1454.7154851224552</v>
      </c>
      <c r="I88" s="50">
        <f>IFERROR((($C88*st_DL)/st_res!H88),".")</f>
        <v>118460.13656786994</v>
      </c>
    </row>
    <row r="89" spans="1:9">
      <c r="A89" s="48" t="s">
        <v>94</v>
      </c>
      <c r="B89" s="48"/>
      <c r="C89" s="48">
        <v>5</v>
      </c>
      <c r="D89" s="50">
        <f>IFERROR((($C89*st_DL)/st_res!C89),".")</f>
        <v>174.6812677095495</v>
      </c>
      <c r="E89" s="50">
        <f>IFERROR((($C89*st_DL)/st_res!D89),".")</f>
        <v>118280.90408157409</v>
      </c>
      <c r="F89" s="50">
        <f>IFERROR((($C89*st_DL)/st_res!E89),".")</f>
        <v>1279.9777779381811</v>
      </c>
      <c r="G89" s="50">
        <f>IFERROR((($C89*st_DL)/st_res!F89),".")</f>
        <v>1.0327616738692008E-3</v>
      </c>
      <c r="H89" s="50">
        <f>IFERROR((($C89*st_DL)/st_res!G89),".")</f>
        <v>1454.6600784094046</v>
      </c>
      <c r="I89" s="50">
        <f>IFERROR((($C89*st_DL)/st_res!H89),".")</f>
        <v>118455.58638204532</v>
      </c>
    </row>
    <row r="90" spans="1:9">
      <c r="A90" s="51" t="s">
        <v>95</v>
      </c>
      <c r="B90" s="48" t="s">
        <v>7</v>
      </c>
      <c r="C90" s="48">
        <v>5</v>
      </c>
      <c r="D90" s="50">
        <f>IFERROR((($C90*st_DL)/st_res!C90),".")</f>
        <v>8.5038165081522248</v>
      </c>
      <c r="E90" s="50">
        <f>IFERROR((($C90*st_DL)/st_res!D90),".")</f>
        <v>484.29316208098339</v>
      </c>
      <c r="F90" s="50">
        <f>IFERROR((($C90*st_DL)/st_res!E90),".")</f>
        <v>5.2407824431538028</v>
      </c>
      <c r="G90" s="50">
        <f>IFERROR((($C90*st_DL)/st_res!F90),".")</f>
        <v>1.163474841621933E-3</v>
      </c>
      <c r="H90" s="50">
        <f>IFERROR((($C90*st_DL)/st_res!G90),".")</f>
        <v>13.745762426147651</v>
      </c>
      <c r="I90" s="50">
        <f>IFERROR((($C90*st_DL)/st_res!H90),".")</f>
        <v>492.79814206397725</v>
      </c>
    </row>
    <row r="91" spans="1:9">
      <c r="A91" s="52" t="s">
        <v>96</v>
      </c>
      <c r="B91" s="53" t="s">
        <v>11</v>
      </c>
      <c r="C91" s="48">
        <v>5</v>
      </c>
      <c r="D91" s="50">
        <f>IFERROR((($C91*st_DL)/st_res!C91),".")</f>
        <v>274.71408449044662</v>
      </c>
      <c r="E91" s="50">
        <f>IFERROR((($C91*st_DL)/st_res!D91),".")</f>
        <v>10066.891007229653</v>
      </c>
      <c r="F91" s="50">
        <f>IFERROR((($C91*st_DL)/st_res!E91),".")</f>
        <v>108.93894396759995</v>
      </c>
      <c r="G91" s="50">
        <f>IFERROR((($C91*st_DL)/st_res!F91),".")</f>
        <v>1.1268636303934338E-2</v>
      </c>
      <c r="H91" s="50">
        <f>IFERROR((($C91*st_DL)/st_res!G91),".")</f>
        <v>383.66429709435056</v>
      </c>
      <c r="I91" s="50">
        <f>IFERROR((($C91*st_DL)/st_res!H91),".")</f>
        <v>10341.616360356404</v>
      </c>
    </row>
    <row r="92" spans="1:9">
      <c r="A92" s="48" t="s">
        <v>97</v>
      </c>
      <c r="B92" s="48"/>
      <c r="C92" s="48">
        <v>5</v>
      </c>
      <c r="D92" s="50">
        <f>IFERROR((($C92*st_DL)/st_res!C92),".")</f>
        <v>914.29976432256296</v>
      </c>
      <c r="E92" s="50">
        <f>IFERROR((($C92*st_DL)/st_res!D92),".")</f>
        <v>15748.534759986718</v>
      </c>
      <c r="F92" s="50">
        <f>IFERROR((($C92*st_DL)/st_res!E92),".")</f>
        <v>170.42289864446684</v>
      </c>
      <c r="G92" s="50">
        <f>IFERROR((($C92*st_DL)/st_res!F92),".")</f>
        <v>1.2573686121989734E-3</v>
      </c>
      <c r="H92" s="50">
        <f>IFERROR((($C92*st_DL)/st_res!G92),".")</f>
        <v>1084.7239203356421</v>
      </c>
      <c r="I92" s="50">
        <f>IFERROR((($C92*st_DL)/st_res!H92),".")</f>
        <v>16662.835781677895</v>
      </c>
    </row>
    <row r="93" spans="1:9">
      <c r="A93" s="48" t="s">
        <v>98</v>
      </c>
      <c r="B93" s="48"/>
      <c r="C93" s="48">
        <v>5</v>
      </c>
      <c r="D93" s="50">
        <f>IFERROR((($C93*st_DL)/st_res!C93),".")</f>
        <v>2.732087439492096E-6</v>
      </c>
      <c r="E93" s="50">
        <f>IFERROR((($C93*st_DL)/st_res!D93),".")</f>
        <v>1.6826068457445216E-6</v>
      </c>
      <c r="F93" s="50">
        <f>IFERROR((($C93*st_DL)/st_res!E93),".")</f>
        <v>1.8208343842843096E-8</v>
      </c>
      <c r="G93" s="50">
        <f>IFERROR((($C93*st_DL)/st_res!F93),".")</f>
        <v>2.7475322538878498E-4</v>
      </c>
      <c r="H93" s="50">
        <f>IFERROR((($C93*st_DL)/st_res!G93),".")</f>
        <v>2.7750352117211991E-4</v>
      </c>
      <c r="I93" s="50">
        <f>IFERROR((($C93*st_DL)/st_res!H93),".")</f>
        <v>2.791679196740216E-4</v>
      </c>
    </row>
    <row r="94" spans="1:9">
      <c r="A94" s="48" t="s">
        <v>99</v>
      </c>
      <c r="B94" s="48"/>
      <c r="C94" s="48">
        <v>5</v>
      </c>
      <c r="D94" s="50">
        <f>IFERROR((($C94*st_DL)/st_res!C94),".")</f>
        <v>0.11739922939040985</v>
      </c>
      <c r="E94" s="50">
        <f>IFERROR((($C94*st_DL)/st_res!D94),".")</f>
        <v>0.37695028589088125</v>
      </c>
      <c r="F94" s="50">
        <f>IFERROR((($C94*st_DL)/st_res!E94),".")</f>
        <v>4.0791706241526332E-3</v>
      </c>
      <c r="G94" s="50">
        <f>IFERROR((($C94*st_DL)/st_res!F94),".")</f>
        <v>0.20249178961852074</v>
      </c>
      <c r="H94" s="50">
        <f>IFERROR((($C94*st_DL)/st_res!G94),".")</f>
        <v>0.32397018963308322</v>
      </c>
      <c r="I94" s="50">
        <f>IFERROR((($C94*st_DL)/st_res!H94),".")</f>
        <v>0.69684130489981178</v>
      </c>
    </row>
    <row r="95" spans="1:9">
      <c r="A95" s="48" t="s">
        <v>100</v>
      </c>
      <c r="B95" s="48"/>
      <c r="C95" s="48">
        <v>5</v>
      </c>
      <c r="D95" s="50">
        <f>IFERROR((($C95*st_DL)/st_res!C95),".")</f>
        <v>1.7623761991329178E-3</v>
      </c>
      <c r="E95" s="50">
        <f>IFERROR((($C95*st_DL)/st_res!D95),".")</f>
        <v>1.3900367466032979E-3</v>
      </c>
      <c r="F95" s="50">
        <f>IFERROR((($C95*st_DL)/st_res!E95),".")</f>
        <v>1.5042294104741088E-5</v>
      </c>
      <c r="G95" s="50">
        <f>IFERROR((($C95*st_DL)/st_res!F95),".")</f>
        <v>1.3366496866439544E-2</v>
      </c>
      <c r="H95" s="50">
        <f>IFERROR((($C95*st_DL)/st_res!G95),".")</f>
        <v>1.5143915359677202E-2</v>
      </c>
      <c r="I95" s="50">
        <f>IFERROR((($C95*st_DL)/st_res!H95),".")</f>
        <v>1.6518909812175759E-2</v>
      </c>
    </row>
    <row r="96" spans="1:9">
      <c r="A96" s="51" t="s">
        <v>101</v>
      </c>
      <c r="B96" s="53" t="s">
        <v>7</v>
      </c>
      <c r="C96" s="48">
        <v>5</v>
      </c>
      <c r="D96" s="50" t="str">
        <f>IFERROR((($C96*st_DL)/st_res!C96),".")</f>
        <v>.</v>
      </c>
      <c r="E96" s="50" t="str">
        <f>IFERROR((($C96*st_DL)/st_res!D96),".")</f>
        <v>.</v>
      </c>
      <c r="F96" s="50" t="str">
        <f>IFERROR((($C96*st_DL)/st_res!E96),".")</f>
        <v>.</v>
      </c>
      <c r="G96" s="50">
        <f>IFERROR((($C96*st_DL)/st_res!F96),".")</f>
        <v>1.8681529070745853E-12</v>
      </c>
      <c r="H96" s="50">
        <f>IFERROR((($C96*st_DL)/st_res!G96),".")</f>
        <v>1.8681529070745853E-12</v>
      </c>
      <c r="I96" s="50">
        <f>IFERROR((($C96*st_DL)/st_res!H96),".")</f>
        <v>1.8681529070745853E-12</v>
      </c>
    </row>
    <row r="97" spans="1:9">
      <c r="A97" s="48" t="s">
        <v>102</v>
      </c>
      <c r="B97" s="48"/>
      <c r="C97" s="48">
        <v>5</v>
      </c>
      <c r="D97" s="50" t="str">
        <f>IFERROR((($C97*st_DL)/st_res!C97),".")</f>
        <v>.</v>
      </c>
      <c r="E97" s="50">
        <f>IFERROR((($C97*st_DL)/st_res!D97),".")</f>
        <v>5.4984302477508143E-7</v>
      </c>
      <c r="F97" s="50">
        <f>IFERROR((($C97*st_DL)/st_res!E97),".")</f>
        <v>5.9501308223095796E-9</v>
      </c>
      <c r="G97" s="50">
        <f>IFERROR((($C97*st_DL)/st_res!F97),".")</f>
        <v>2.4585119338658387E-9</v>
      </c>
      <c r="H97" s="50">
        <f>IFERROR((($C97*st_DL)/st_res!G97),".")</f>
        <v>8.4086427561754183E-9</v>
      </c>
      <c r="I97" s="50">
        <f>IFERROR((($C97*st_DL)/st_res!H97),".")</f>
        <v>5.5230153670894715E-7</v>
      </c>
    </row>
    <row r="98" spans="1:9">
      <c r="A98" s="52" t="s">
        <v>103</v>
      </c>
      <c r="B98" s="53" t="s">
        <v>11</v>
      </c>
      <c r="C98" s="48">
        <v>5</v>
      </c>
      <c r="D98" s="50" t="str">
        <f>IFERROR((($C98*st_DL)/st_res!C98),".")</f>
        <v>.</v>
      </c>
      <c r="E98" s="50">
        <f>IFERROR((($C98*st_DL)/st_res!D98),".")</f>
        <v>2.6159338748974505E-2</v>
      </c>
      <c r="F98" s="50">
        <f>IFERROR((($C98*st_DL)/st_res!E98),".")</f>
        <v>2.8308349977737964E-4</v>
      </c>
      <c r="G98" s="50">
        <f>IFERROR((($C98*st_DL)/st_res!F98),".")</f>
        <v>9.0109454263685743E-6</v>
      </c>
      <c r="H98" s="50">
        <f>IFERROR((($C98*st_DL)/st_res!G98),".")</f>
        <v>2.9209444520374817E-4</v>
      </c>
      <c r="I98" s="50">
        <f>IFERROR((($C98*st_DL)/st_res!H98),".")</f>
        <v>2.6168349694400878E-2</v>
      </c>
    </row>
    <row r="99" spans="1:9">
      <c r="A99" s="48" t="s">
        <v>104</v>
      </c>
      <c r="B99" s="48"/>
      <c r="C99" s="48">
        <v>5</v>
      </c>
      <c r="D99" s="50">
        <f>IFERROR((($C99*st_DL)/st_res!C99),".")</f>
        <v>3.448549966309717E-2</v>
      </c>
      <c r="E99" s="50">
        <f>IFERROR((($C99*st_DL)/st_res!D99),".")</f>
        <v>0.65161768082676508</v>
      </c>
      <c r="F99" s="50">
        <f>IFERROR((($C99*st_DL)/st_res!E99),".")</f>
        <v>7.051486101210854E-3</v>
      </c>
      <c r="G99" s="50">
        <f>IFERROR((($C99*st_DL)/st_res!F99),".")</f>
        <v>7.1117970519874912E-6</v>
      </c>
      <c r="H99" s="50">
        <f>IFERROR((($C99*st_DL)/st_res!G99),".")</f>
        <v>4.1544097561360009E-2</v>
      </c>
      <c r="I99" s="50">
        <f>IFERROR((($C99*st_DL)/st_res!H99),".")</f>
        <v>0.68611029228691411</v>
      </c>
    </row>
    <row r="100" spans="1:9">
      <c r="A100" s="48" t="s">
        <v>105</v>
      </c>
      <c r="B100" s="48"/>
      <c r="C100" s="48">
        <v>5</v>
      </c>
      <c r="D100" s="50">
        <f>IFERROR((($C100*st_DL)/st_res!C100),".")</f>
        <v>1.6838514205306365E-6</v>
      </c>
      <c r="E100" s="50">
        <f>IFERROR((($C100*st_DL)/st_res!D100),".")</f>
        <v>1.4042881659817067E-6</v>
      </c>
      <c r="F100" s="50">
        <f>IFERROR((($C100*st_DL)/st_res!E100),".")</f>
        <v>1.5196515956950303E-8</v>
      </c>
      <c r="G100" s="50">
        <f>IFERROR((($C100*st_DL)/st_res!F100),".")</f>
        <v>1.2486245926387302E-4</v>
      </c>
      <c r="H100" s="50">
        <f>IFERROR((($C100*st_DL)/st_res!G100),".")</f>
        <v>1.2656150720036059E-4</v>
      </c>
      <c r="I100" s="50">
        <f>IFERROR((($C100*st_DL)/st_res!H100),".")</f>
        <v>1.2795059885038534E-4</v>
      </c>
    </row>
    <row r="101" spans="1:9">
      <c r="A101" s="48" t="s">
        <v>106</v>
      </c>
      <c r="B101" s="48"/>
      <c r="C101" s="48">
        <v>5</v>
      </c>
      <c r="D101" s="50">
        <f>IFERROR((($C101*st_DL)/st_res!C101),".")</f>
        <v>1.8722849107533703E-4</v>
      </c>
      <c r="E101" s="50">
        <f>IFERROR((($C101*st_DL)/st_res!D101),".")</f>
        <v>1.4256411401012109E-4</v>
      </c>
      <c r="F101" s="50">
        <f>IFERROR((($C101*st_DL)/st_res!E101),".")</f>
        <v>1.5427587342294169E-6</v>
      </c>
      <c r="G101" s="50">
        <f>IFERROR((($C101*st_DL)/st_res!F101),".")</f>
        <v>2.14113669316685E-3</v>
      </c>
      <c r="H101" s="50">
        <f>IFERROR((($C101*st_DL)/st_res!G101),".")</f>
        <v>2.3299079429764157E-3</v>
      </c>
      <c r="I101" s="50">
        <f>IFERROR((($C101*st_DL)/st_res!H101),".")</f>
        <v>2.470929298252308E-3</v>
      </c>
    </row>
    <row r="102" spans="1:9">
      <c r="A102" s="48" t="s">
        <v>107</v>
      </c>
      <c r="B102" s="48"/>
      <c r="C102" s="48">
        <v>5</v>
      </c>
      <c r="D102" s="50">
        <f>IFERROR((($C102*st_DL)/st_res!C102),".")</f>
        <v>8.5553940295466705E-6</v>
      </c>
      <c r="E102" s="50">
        <f>IFERROR((($C102*st_DL)/st_res!D102),".")</f>
        <v>8.9680075807125736E-6</v>
      </c>
      <c r="F102" s="50">
        <f>IFERROR((($C102*st_DL)/st_res!E102),".")</f>
        <v>9.7047367914745479E-8</v>
      </c>
      <c r="G102" s="50">
        <f>IFERROR((($C102*st_DL)/st_res!F102),".")</f>
        <v>1.3232705594842716E-4</v>
      </c>
      <c r="H102" s="50">
        <f>IFERROR((($C102*st_DL)/st_res!G102),".")</f>
        <v>1.4097949734588857E-4</v>
      </c>
      <c r="I102" s="50">
        <f>IFERROR((($C102*st_DL)/st_res!H102),".")</f>
        <v>1.498504575586864E-4</v>
      </c>
    </row>
    <row r="103" spans="1:9">
      <c r="A103" s="48" t="s">
        <v>108</v>
      </c>
      <c r="B103" s="48"/>
      <c r="C103" s="48">
        <v>5</v>
      </c>
      <c r="D103" s="50">
        <f>IFERROR((($C103*st_DL)/st_res!C103),".")</f>
        <v>0.48337482478896393</v>
      </c>
      <c r="E103" s="50">
        <f>IFERROR((($C103*st_DL)/st_res!D103),".")</f>
        <v>113.10209653379292</v>
      </c>
      <c r="F103" s="50">
        <f>IFERROR((($C103*st_DL)/st_res!E103),".")</f>
        <v>1.2239352693959162</v>
      </c>
      <c r="G103" s="50">
        <f>IFERROR((($C103*st_DL)/st_res!F103),".")</f>
        <v>4.6844605322086822E-5</v>
      </c>
      <c r="H103" s="50">
        <f>IFERROR((($C103*st_DL)/st_res!G103),".")</f>
        <v>1.7073569387902023</v>
      </c>
      <c r="I103" s="50">
        <f>IFERROR((($C103*st_DL)/st_res!H103),".")</f>
        <v>113.58551820318721</v>
      </c>
    </row>
    <row r="104" spans="1:9">
      <c r="A104" s="48" t="s">
        <v>109</v>
      </c>
      <c r="B104" s="48"/>
      <c r="C104" s="48">
        <v>5</v>
      </c>
      <c r="D104" s="50" t="str">
        <f>IFERROR((($C104*st_DL)/st_res!C104),".")</f>
        <v>.</v>
      </c>
      <c r="E104" s="50" t="str">
        <f>IFERROR((($C104*st_DL)/st_res!D104),".")</f>
        <v>.</v>
      </c>
      <c r="F104" s="50" t="str">
        <f>IFERROR((($C104*st_DL)/st_res!E104),".")</f>
        <v>.</v>
      </c>
      <c r="G104" s="50">
        <f>IFERROR((($C104*st_DL)/st_res!F104),".")</f>
        <v>2.2770254308590019E-5</v>
      </c>
      <c r="H104" s="50">
        <f>IFERROR((($C104*st_DL)/st_res!G104),".")</f>
        <v>2.2770254308590019E-5</v>
      </c>
      <c r="I104" s="50">
        <f>IFERROR((($C104*st_DL)/st_res!H104),".")</f>
        <v>2.2770254308590019E-5</v>
      </c>
    </row>
    <row r="105" spans="1:9">
      <c r="A105" s="48" t="s">
        <v>110</v>
      </c>
      <c r="B105" s="48"/>
      <c r="C105" s="48">
        <v>5</v>
      </c>
      <c r="D105" s="50">
        <f>IFERROR((($C105*st_DL)/st_res!C105),".")</f>
        <v>2.0163352648835589E-4</v>
      </c>
      <c r="E105" s="50">
        <f>IFERROR((($C105*st_DL)/st_res!D105),".")</f>
        <v>1.3501649789412283E-4</v>
      </c>
      <c r="F105" s="50">
        <f>IFERROR((($C105*st_DL)/st_res!E105),".")</f>
        <v>1.4610821442515185E-6</v>
      </c>
      <c r="G105" s="50">
        <f>IFERROR((($C105*st_DL)/st_res!F105),".")</f>
        <v>3.0714686848744456E-4</v>
      </c>
      <c r="H105" s="50">
        <f>IFERROR((($C105*st_DL)/st_res!G105),".")</f>
        <v>5.1024147712005184E-4</v>
      </c>
      <c r="I105" s="50">
        <f>IFERROR((($C105*st_DL)/st_res!H105),".")</f>
        <v>6.4379689286992337E-4</v>
      </c>
    </row>
    <row r="106" spans="1:9">
      <c r="A106" s="48" t="s">
        <v>111</v>
      </c>
      <c r="B106" s="48"/>
      <c r="C106" s="48">
        <v>5</v>
      </c>
      <c r="D106" s="50" t="str">
        <f>IFERROR((($C106*st_DL)/st_res!C106),".")</f>
        <v>.</v>
      </c>
      <c r="E106" s="50" t="str">
        <f>IFERROR((($C106*st_DL)/st_res!D106),".")</f>
        <v>.</v>
      </c>
      <c r="F106" s="50" t="str">
        <f>IFERROR((($C106*st_DL)/st_res!E106),".")</f>
        <v>.</v>
      </c>
      <c r="G106" s="50">
        <f>IFERROR((($C106*st_DL)/st_res!F106),".")</f>
        <v>1.3482502079335422E-5</v>
      </c>
      <c r="H106" s="50">
        <f>IFERROR((($C106*st_DL)/st_res!G106),".")</f>
        <v>1.348250207933542E-5</v>
      </c>
      <c r="I106" s="50">
        <f>IFERROR((($C106*st_DL)/st_res!H106),".")</f>
        <v>1.348250207933542E-5</v>
      </c>
    </row>
    <row r="107" spans="1:9">
      <c r="A107" s="48" t="s">
        <v>112</v>
      </c>
      <c r="B107" s="48"/>
      <c r="C107" s="48">
        <v>5</v>
      </c>
      <c r="D107" s="50">
        <f>IFERROR((($C107*st_DL)/st_res!C107),".")</f>
        <v>21.57559779923994</v>
      </c>
      <c r="E107" s="50">
        <f>IFERROR((($C107*st_DL)/st_res!D107),".")</f>
        <v>158.40890893305419</v>
      </c>
      <c r="F107" s="50">
        <f>IFERROR((($C107*st_DL)/st_res!E107),".")</f>
        <v>1.7142233130202171</v>
      </c>
      <c r="G107" s="50">
        <f>IFERROR((($C107*st_DL)/st_res!F107),".")</f>
        <v>2.651823555924668E-3</v>
      </c>
      <c r="H107" s="50">
        <f>IFERROR((($C107*st_DL)/st_res!G107),".")</f>
        <v>23.292472935816079</v>
      </c>
      <c r="I107" s="50">
        <f>IFERROR((($C107*st_DL)/st_res!H107),".")</f>
        <v>179.98715855585007</v>
      </c>
    </row>
    <row r="108" spans="1:9">
      <c r="A108" s="48" t="s">
        <v>113</v>
      </c>
      <c r="B108" s="48"/>
      <c r="C108" s="48">
        <v>5</v>
      </c>
      <c r="D108" s="50">
        <f>IFERROR((($C108*st_DL)/st_res!C108),".")</f>
        <v>3.1893509772044329E-4</v>
      </c>
      <c r="E108" s="50">
        <f>IFERROR((($C108*st_DL)/st_res!D108),".")</f>
        <v>3.0266149968036319E-4</v>
      </c>
      <c r="F108" s="50">
        <f>IFERROR((($C108*st_DL)/st_res!E108),".")</f>
        <v>3.2752539121710891E-6</v>
      </c>
      <c r="G108" s="50">
        <f>IFERROR((($C108*st_DL)/st_res!F108),".")</f>
        <v>2.805516566681781E-3</v>
      </c>
      <c r="H108" s="50">
        <f>IFERROR((($C108*st_DL)/st_res!G108),".")</f>
        <v>3.1277269183143954E-3</v>
      </c>
      <c r="I108" s="50">
        <f>IFERROR((($C108*st_DL)/st_res!H108),".")</f>
        <v>3.4271131640825877E-3</v>
      </c>
    </row>
    <row r="109" spans="1:9">
      <c r="A109" s="48" t="s">
        <v>114</v>
      </c>
      <c r="B109" s="48"/>
      <c r="C109" s="48">
        <v>5</v>
      </c>
      <c r="D109" s="50">
        <f>IFERROR((($C109*st_DL)/st_res!C109),".")</f>
        <v>9.7706846290371809E-5</v>
      </c>
      <c r="E109" s="50">
        <f>IFERROR((($C109*st_DL)/st_res!D109),".")</f>
        <v>7.2290928670661652E-5</v>
      </c>
      <c r="F109" s="50">
        <f>IFERROR((($C109*st_DL)/st_res!E109),".")</f>
        <v>7.8229688015527747E-7</v>
      </c>
      <c r="G109" s="50">
        <f>IFERROR((($C109*st_DL)/st_res!F109),".")</f>
        <v>1.9977361236702433E-3</v>
      </c>
      <c r="H109" s="50">
        <f>IFERROR((($C109*st_DL)/st_res!G109),".")</f>
        <v>2.0962252668407701E-3</v>
      </c>
      <c r="I109" s="50">
        <f>IFERROR((($C109*st_DL)/st_res!H109),".")</f>
        <v>2.1677338986312768E-3</v>
      </c>
    </row>
    <row r="110" spans="1:9">
      <c r="A110" s="48" t="s">
        <v>115</v>
      </c>
      <c r="B110" s="48"/>
      <c r="C110" s="48">
        <v>5</v>
      </c>
      <c r="D110" s="50" t="str">
        <f>IFERROR((($C110*st_DL)/st_res!C110),".")</f>
        <v>.</v>
      </c>
      <c r="E110" s="50" t="str">
        <f>IFERROR((($C110*st_DL)/st_res!D110),".")</f>
        <v>.</v>
      </c>
      <c r="F110" s="50" t="str">
        <f>IFERROR((($C110*st_DL)/st_res!E110),".")</f>
        <v>.</v>
      </c>
      <c r="G110" s="50">
        <f>IFERROR((($C110*st_DL)/st_res!F110),".")</f>
        <v>3.2449873030311706E-5</v>
      </c>
      <c r="H110" s="50">
        <f>IFERROR((($C110*st_DL)/st_res!G110),".")</f>
        <v>3.2449873030311706E-5</v>
      </c>
      <c r="I110" s="50">
        <f>IFERROR((($C110*st_DL)/st_res!H110),".")</f>
        <v>3.2449873030311706E-5</v>
      </c>
    </row>
    <row r="111" spans="1:9">
      <c r="A111" s="48" t="s">
        <v>116</v>
      </c>
      <c r="B111" s="48"/>
      <c r="C111" s="48">
        <v>5</v>
      </c>
      <c r="D111" s="50">
        <f>IFERROR((($C111*st_DL)/st_res!C111),".")</f>
        <v>0.54590688187607583</v>
      </c>
      <c r="E111" s="50">
        <f>IFERROR((($C111*st_DL)/st_res!D111),".")</f>
        <v>13.881609459028363</v>
      </c>
      <c r="F111" s="50">
        <f>IFERROR((($C111*st_DL)/st_res!E111),".")</f>
        <v>0.15021995112007852</v>
      </c>
      <c r="G111" s="50">
        <f>IFERROR((($C111*st_DL)/st_res!F111),".")</f>
        <v>1.1559799788316515E-4</v>
      </c>
      <c r="H111" s="50">
        <f>IFERROR((($C111*st_DL)/st_res!G111),".")</f>
        <v>0.6962424309940376</v>
      </c>
      <c r="I111" s="50">
        <f>IFERROR((($C111*st_DL)/st_res!H111),".")</f>
        <v>14.427631938902321</v>
      </c>
    </row>
    <row r="112" spans="1:9">
      <c r="A112" s="48" t="s">
        <v>117</v>
      </c>
      <c r="B112" s="48"/>
      <c r="C112" s="48">
        <v>5</v>
      </c>
      <c r="D112" s="50">
        <f>IFERROR((($C112*st_DL)/st_res!C112),".")</f>
        <v>2.2047021437659195E-6</v>
      </c>
      <c r="E112" s="50">
        <f>IFERROR((($C112*st_DL)/st_res!D112),".")</f>
        <v>1.5583698960220449E-6</v>
      </c>
      <c r="F112" s="50">
        <f>IFERROR((($C112*st_DL)/st_res!E112),".")</f>
        <v>1.6863912667934908E-8</v>
      </c>
      <c r="G112" s="50">
        <f>IFERROR((($C112*st_DL)/st_res!F112),".")</f>
        <v>7.9305874041800742E-5</v>
      </c>
      <c r="H112" s="50">
        <f>IFERROR((($C112*st_DL)/st_res!G112),".")</f>
        <v>8.1527440098234596E-5</v>
      </c>
      <c r="I112" s="50">
        <f>IFERROR((($C112*st_DL)/st_res!H112),".")</f>
        <v>8.3068946081588706E-5</v>
      </c>
    </row>
    <row r="113" spans="1:9">
      <c r="A113" s="48" t="s">
        <v>118</v>
      </c>
      <c r="B113" s="48"/>
      <c r="C113" s="48">
        <v>5</v>
      </c>
      <c r="D113" s="50">
        <f>IFERROR((($C113*st_DL)/st_res!C113),".")</f>
        <v>59.018662113337506</v>
      </c>
      <c r="E113" s="50">
        <f>IFERROR((($C113*st_DL)/st_res!D113),".")</f>
        <v>35669.419855835033</v>
      </c>
      <c r="F113" s="50">
        <f>IFERROR((($C113*st_DL)/st_res!E113),".")</f>
        <v>385.99692082103491</v>
      </c>
      <c r="G113" s="50">
        <f>IFERROR((($C113*st_DL)/st_res!F113),".")</f>
        <v>3.2944509963256166E-3</v>
      </c>
      <c r="H113" s="50">
        <f>IFERROR((($C113*st_DL)/st_res!G113),".")</f>
        <v>445.01887738536874</v>
      </c>
      <c r="I113" s="50">
        <f>IFERROR((($C113*st_DL)/st_res!H113),".")</f>
        <v>35728.441812399367</v>
      </c>
    </row>
    <row r="114" spans="1:9">
      <c r="A114" s="51" t="s">
        <v>119</v>
      </c>
      <c r="B114" s="48" t="s">
        <v>7</v>
      </c>
      <c r="C114" s="48">
        <v>5</v>
      </c>
      <c r="D114" s="50">
        <f>IFERROR((($C114*st_DL)/st_res!C114),".")</f>
        <v>369.38015875919496</v>
      </c>
      <c r="E114" s="50">
        <f>IFERROR((($C114*st_DL)/st_res!D114),".")</f>
        <v>73803.785914193926</v>
      </c>
      <c r="F114" s="50">
        <f>IFERROR((($C114*st_DL)/st_res!E114),".")</f>
        <v>798.66827727935288</v>
      </c>
      <c r="G114" s="50">
        <f>IFERROR((($C114*st_DL)/st_res!F114),".")</f>
        <v>0.13744590476822349</v>
      </c>
      <c r="H114" s="50">
        <f>IFERROR((($C114*st_DL)/st_res!G114),".")</f>
        <v>1168.185881943316</v>
      </c>
      <c r="I114" s="50">
        <f>IFERROR((($C114*st_DL)/st_res!H114),".")</f>
        <v>74173.303518857894</v>
      </c>
    </row>
    <row r="115" spans="1:9">
      <c r="A115" s="48" t="s">
        <v>120</v>
      </c>
      <c r="B115" s="48"/>
      <c r="C115" s="48">
        <v>5</v>
      </c>
      <c r="D115" s="50">
        <f>IFERROR((($C115*st_DL)/st_res!C115),".")</f>
        <v>153.46003660367708</v>
      </c>
      <c r="E115" s="50">
        <f>IFERROR((($C115*st_DL)/st_res!D115),".")</f>
        <v>101667.82515433387</v>
      </c>
      <c r="F115" s="50">
        <f>IFERROR((($C115*st_DL)/st_res!E115),".")</f>
        <v>1100.1992074655097</v>
      </c>
      <c r="G115" s="50">
        <f>IFERROR((($C115*st_DL)/st_res!F115),".")</f>
        <v>1.1655495352396335E-3</v>
      </c>
      <c r="H115" s="50">
        <f>IFERROR((($C115*st_DL)/st_res!G115),".")</f>
        <v>1253.6604096187223</v>
      </c>
      <c r="I115" s="50">
        <f>IFERROR((($C115*st_DL)/st_res!H115),".")</f>
        <v>101821.28635648708</v>
      </c>
    </row>
    <row r="116" spans="1:9">
      <c r="A116" s="48" t="s">
        <v>121</v>
      </c>
      <c r="B116" s="48"/>
      <c r="C116" s="48">
        <v>5</v>
      </c>
      <c r="D116" s="50">
        <f>IFERROR((($C116*st_DL)/st_res!C116),".")</f>
        <v>168.62496626711433</v>
      </c>
      <c r="E116" s="50">
        <f>IFERROR((($C116*st_DL)/st_res!D116),".")</f>
        <v>25026.058935855366</v>
      </c>
      <c r="F116" s="50">
        <f>IFERROR((($C116*st_DL)/st_res!E116),".")</f>
        <v>270.81970294354738</v>
      </c>
      <c r="G116" s="50">
        <f>IFERROR((($C116*st_DL)/st_res!F116),".")</f>
        <v>8.2370786284038824E-4</v>
      </c>
      <c r="H116" s="50">
        <f>IFERROR((($C116*st_DL)/st_res!G116),".")</f>
        <v>439.44549291852456</v>
      </c>
      <c r="I116" s="50">
        <f>IFERROR((($C116*st_DL)/st_res!H116),".")</f>
        <v>25194.684725830339</v>
      </c>
    </row>
    <row r="117" spans="1:9">
      <c r="A117" s="48" t="s">
        <v>122</v>
      </c>
      <c r="B117" s="48"/>
      <c r="C117" s="48">
        <v>5</v>
      </c>
      <c r="D117" s="50">
        <f>IFERROR((($C117*st_DL)/st_res!C117),".")</f>
        <v>4.46878379964659</v>
      </c>
      <c r="E117" s="50">
        <f>IFERROR((($C117*st_DL)/st_res!D117),".")</f>
        <v>129.27013272879856</v>
      </c>
      <c r="F117" s="50">
        <f>IFERROR((($C117*st_DL)/st_res!E117),".")</f>
        <v>1.3988978062753692</v>
      </c>
      <c r="G117" s="50">
        <f>IFERROR((($C117*st_DL)/st_res!F117),".")</f>
        <v>0.20727604999735888</v>
      </c>
      <c r="H117" s="50">
        <f>IFERROR((($C117*st_DL)/st_res!G117),".")</f>
        <v>6.0749576559193175</v>
      </c>
      <c r="I117" s="50">
        <f>IFERROR((($C117*st_DL)/st_res!H117),".")</f>
        <v>133.94619257844249</v>
      </c>
    </row>
    <row r="118" spans="1:9">
      <c r="A118" s="48" t="s">
        <v>123</v>
      </c>
      <c r="B118" s="48"/>
      <c r="C118" s="48">
        <v>5</v>
      </c>
      <c r="D118" s="50">
        <f>IFERROR((($C118*st_DL)/st_res!C118),".")</f>
        <v>6.4413499200325188E-4</v>
      </c>
      <c r="E118" s="50">
        <f>IFERROR((($C118*st_DL)/st_res!D118),".")</f>
        <v>8.9943364741404592E-4</v>
      </c>
      <c r="F118" s="50">
        <f>IFERROR((($C118*st_DL)/st_res!E118),".")</f>
        <v>9.7332286251877527E-6</v>
      </c>
      <c r="G118" s="50">
        <f>IFERROR((($C118*st_DL)/st_res!F118),".")</f>
        <v>8.3673152635594956E-3</v>
      </c>
      <c r="H118" s="50">
        <f>IFERROR((($C118*st_DL)/st_res!G118),".")</f>
        <v>9.0211834841879349E-3</v>
      </c>
      <c r="I118" s="50">
        <f>IFERROR((($C118*st_DL)/st_res!H118),".")</f>
        <v>9.9108839029767946E-3</v>
      </c>
    </row>
    <row r="119" spans="1:9">
      <c r="A119" s="51" t="s">
        <v>124</v>
      </c>
      <c r="B119" s="53" t="s">
        <v>7</v>
      </c>
      <c r="C119" s="48">
        <v>5</v>
      </c>
      <c r="D119" s="50" t="str">
        <f>IFERROR((($C119*st_DL)/st_res!C119),".")</f>
        <v>.</v>
      </c>
      <c r="E119" s="50" t="str">
        <f>IFERROR((($C119*st_DL)/st_res!D119),".")</f>
        <v>.</v>
      </c>
      <c r="F119" s="50" t="str">
        <f>IFERROR((($C119*st_DL)/st_res!E119),".")</f>
        <v>.</v>
      </c>
      <c r="G119" s="50">
        <f>IFERROR((($C119*st_DL)/st_res!F119),".")</f>
        <v>1.2087906431826074E-6</v>
      </c>
      <c r="H119" s="50">
        <f>IFERROR((($C119*st_DL)/st_res!G119),".")</f>
        <v>1.2087906431826074E-6</v>
      </c>
      <c r="I119" s="50">
        <f>IFERROR((($C119*st_DL)/st_res!H119),".")</f>
        <v>1.2087906431826074E-6</v>
      </c>
    </row>
    <row r="120" spans="1:9">
      <c r="A120" s="51" t="s">
        <v>125</v>
      </c>
      <c r="B120" s="48" t="s">
        <v>7</v>
      </c>
      <c r="C120" s="48">
        <v>5</v>
      </c>
      <c r="D120" s="50" t="str">
        <f>IFERROR((($C120*st_DL)/st_res!C120),".")</f>
        <v>.</v>
      </c>
      <c r="E120" s="50" t="str">
        <f>IFERROR((($C120*st_DL)/st_res!D120),".")</f>
        <v>.</v>
      </c>
      <c r="F120" s="50" t="str">
        <f>IFERROR((($C120*st_DL)/st_res!E120),".")</f>
        <v>.</v>
      </c>
      <c r="G120" s="50">
        <f>IFERROR((($C120*st_DL)/st_res!F120),".")</f>
        <v>1.8910202358265727E-5</v>
      </c>
      <c r="H120" s="50">
        <f>IFERROR((($C120*st_DL)/st_res!G120),".")</f>
        <v>1.8910202358265727E-5</v>
      </c>
      <c r="I120" s="50">
        <f>IFERROR((($C120*st_DL)/st_res!H120),".")</f>
        <v>1.8910202358265727E-5</v>
      </c>
    </row>
    <row r="121" spans="1:9">
      <c r="A121" s="51" t="s">
        <v>126</v>
      </c>
      <c r="B121" s="53" t="s">
        <v>7</v>
      </c>
      <c r="C121" s="48">
        <v>5</v>
      </c>
      <c r="D121" s="50" t="str">
        <f>IFERROR((($C121*st_DL)/st_res!C121),".")</f>
        <v>.</v>
      </c>
      <c r="E121" s="50" t="str">
        <f>IFERROR((($C121*st_DL)/st_res!D121),".")</f>
        <v>.</v>
      </c>
      <c r="F121" s="50" t="str">
        <f>IFERROR((($C121*st_DL)/st_res!E121),".")</f>
        <v>.</v>
      </c>
      <c r="G121" s="50">
        <f>IFERROR((($C121*st_DL)/st_res!F121),".")</f>
        <v>1.4957380107497204E-5</v>
      </c>
      <c r="H121" s="50">
        <f>IFERROR((($C121*st_DL)/st_res!G121),".")</f>
        <v>1.4957380107497206E-5</v>
      </c>
      <c r="I121" s="50">
        <f>IFERROR((($C121*st_DL)/st_res!H121),".")</f>
        <v>1.4957380107497206E-5</v>
      </c>
    </row>
    <row r="122" spans="1:9">
      <c r="A122" s="48" t="s">
        <v>127</v>
      </c>
      <c r="B122" s="48"/>
      <c r="C122" s="48">
        <v>5</v>
      </c>
      <c r="D122" s="50">
        <f>IFERROR((($C122*st_DL)/st_res!C122),".")</f>
        <v>1.396629981963217E-3</v>
      </c>
      <c r="E122" s="50">
        <f>IFERROR((($C122*st_DL)/st_res!D122),".")</f>
        <v>1.3263385381363838E-3</v>
      </c>
      <c r="F122" s="50">
        <f>IFERROR((($C122*st_DL)/st_res!E122),".")</f>
        <v>1.4352983417059042E-5</v>
      </c>
      <c r="G122" s="50">
        <f>IFERROR((($C122*st_DL)/st_res!F122),".")</f>
        <v>4.2641886968222851E-3</v>
      </c>
      <c r="H122" s="50">
        <f>IFERROR((($C122*st_DL)/st_res!G122),".")</f>
        <v>5.6751716622025616E-3</v>
      </c>
      <c r="I122" s="50">
        <f>IFERROR((($C122*st_DL)/st_res!H122),".")</f>
        <v>6.9871572169218858E-3</v>
      </c>
    </row>
    <row r="123" spans="1:9">
      <c r="A123" s="51" t="s">
        <v>128</v>
      </c>
      <c r="B123" s="48" t="s">
        <v>7</v>
      </c>
      <c r="C123" s="48">
        <v>5</v>
      </c>
      <c r="D123" s="50">
        <f>IFERROR((($C123*st_DL)/st_res!C123),".")</f>
        <v>36.51508522521172</v>
      </c>
      <c r="E123" s="50">
        <f>IFERROR((($C123*st_DL)/st_res!D123),".")</f>
        <v>10069.049360210976</v>
      </c>
      <c r="F123" s="50">
        <f>IFERROR((($C123*st_DL)/st_res!E123),".")</f>
        <v>108.96230060216826</v>
      </c>
      <c r="G123" s="50">
        <f>IFERROR((($C123*st_DL)/st_res!F123),".")</f>
        <v>8.6552717862698391E-4</v>
      </c>
      <c r="H123" s="50">
        <f>IFERROR((($C123*st_DL)/st_res!G123),".")</f>
        <v>145.47825135455858</v>
      </c>
      <c r="I123" s="50">
        <f>IFERROR((($C123*st_DL)/st_res!H123),".")</f>
        <v>10105.565310963368</v>
      </c>
    </row>
    <row r="124" spans="1:9">
      <c r="A124" s="48" t="s">
        <v>129</v>
      </c>
      <c r="B124" s="48"/>
      <c r="C124" s="48">
        <v>5</v>
      </c>
      <c r="D124" s="50">
        <f>IFERROR((($C124*st_DL)/st_res!C124),".")</f>
        <v>35.241330145477392</v>
      </c>
      <c r="E124" s="50">
        <f>IFERROR((($C124*st_DL)/st_res!D124),".")</f>
        <v>9873.5413928618746</v>
      </c>
      <c r="F124" s="50">
        <f>IFERROR((($C124*st_DL)/st_res!E124),".")</f>
        <v>106.84660952287007</v>
      </c>
      <c r="G124" s="50">
        <f>IFERROR((($C124*st_DL)/st_res!F124),".")</f>
        <v>1.0546347640475119E-3</v>
      </c>
      <c r="H124" s="50">
        <f>IFERROR((($C124*st_DL)/st_res!G124),".")</f>
        <v>142.08899430311152</v>
      </c>
      <c r="I124" s="50">
        <f>IFERROR((($C124*st_DL)/st_res!H124),".")</f>
        <v>9908.7837776421147</v>
      </c>
    </row>
    <row r="125" spans="1:9">
      <c r="A125" s="48" t="s">
        <v>130</v>
      </c>
      <c r="B125" s="48"/>
      <c r="C125" s="48">
        <v>5</v>
      </c>
      <c r="D125" s="50">
        <f>IFERROR((($C125*st_DL)/st_res!C125),".")</f>
        <v>33.300375330634914</v>
      </c>
      <c r="E125" s="50">
        <f>IFERROR((($C125*st_DL)/st_res!D125),".")</f>
        <v>8925.3032203153343</v>
      </c>
      <c r="F125" s="50">
        <f>IFERROR((($C125*st_DL)/st_res!E125),".")</f>
        <v>96.585242326900527</v>
      </c>
      <c r="G125" s="50">
        <f>IFERROR((($C125*st_DL)/st_res!F125),".")</f>
        <v>0.25582817712981615</v>
      </c>
      <c r="H125" s="50">
        <f>IFERROR((($C125*st_DL)/st_res!G125),".")</f>
        <v>130.14144583466529</v>
      </c>
      <c r="I125" s="50">
        <f>IFERROR((($C125*st_DL)/st_res!H125),".")</f>
        <v>8958.859423823098</v>
      </c>
    </row>
    <row r="126" spans="1:9">
      <c r="A126" s="48" t="s">
        <v>131</v>
      </c>
      <c r="B126" s="48"/>
      <c r="C126" s="48">
        <v>5</v>
      </c>
      <c r="D126" s="50">
        <f>IFERROR((($C126*st_DL)/st_res!C126),".")</f>
        <v>31.783959073089108</v>
      </c>
      <c r="E126" s="50">
        <f>IFERROR((($C126*st_DL)/st_res!D126),".")</f>
        <v>8485.3907997764018</v>
      </c>
      <c r="F126" s="50">
        <f>IFERROR((($C126*st_DL)/st_res!E126),".")</f>
        <v>91.824726443960614</v>
      </c>
      <c r="G126" s="50">
        <f>IFERROR((($C126*st_DL)/st_res!F126),".")</f>
        <v>7.1097019201702414E-4</v>
      </c>
      <c r="H126" s="50">
        <f>IFERROR((($C126*st_DL)/st_res!G126),".")</f>
        <v>123.60939648724175</v>
      </c>
      <c r="I126" s="50">
        <f>IFERROR((($C126*st_DL)/st_res!H126),".")</f>
        <v>8517.1754698196819</v>
      </c>
    </row>
    <row r="127" spans="1:9">
      <c r="A127" s="48" t="s">
        <v>132</v>
      </c>
      <c r="B127" s="48"/>
      <c r="C127" s="48">
        <v>5</v>
      </c>
      <c r="D127" s="50" t="str">
        <f>IFERROR((($C127*st_DL)/st_res!C127),".")</f>
        <v>.</v>
      </c>
      <c r="E127" s="50" t="str">
        <f>IFERROR((($C127*st_DL)/st_res!D127),".")</f>
        <v>.</v>
      </c>
      <c r="F127" s="50" t="str">
        <f>IFERROR((($C127*st_DL)/st_res!E127),".")</f>
        <v>.</v>
      </c>
      <c r="G127" s="50" t="str">
        <f>IFERROR((($C127*st_DL)/st_res!F127),".")</f>
        <v>.</v>
      </c>
      <c r="H127" s="50" t="str">
        <f>IFERROR((($C127*st_DL)/st_res!G127),".")</f>
        <v>.</v>
      </c>
      <c r="I127" s="50" t="str">
        <f>IFERROR((($C127*st_DL)/st_res!H127),".")</f>
        <v>.</v>
      </c>
    </row>
    <row r="128" spans="1:9">
      <c r="A128" s="48" t="s">
        <v>133</v>
      </c>
      <c r="B128" s="48"/>
      <c r="C128" s="48">
        <v>5</v>
      </c>
      <c r="D128" s="50">
        <f>IFERROR((($C128*st_DL)/st_res!C128),".")</f>
        <v>0.10537458528961911</v>
      </c>
      <c r="E128" s="50">
        <f>IFERROR((($C128*st_DL)/st_res!D128),".")</f>
        <v>1.1882409866337649</v>
      </c>
      <c r="F128" s="50">
        <f>IFERROR((($C128*st_DL)/st_res!E128),".")</f>
        <v>1.285855962580091E-2</v>
      </c>
      <c r="G128" s="50">
        <f>IFERROR((($C128*st_DL)/st_res!F128),".")</f>
        <v>8.2502340113875883E-5</v>
      </c>
      <c r="H128" s="50">
        <f>IFERROR((($C128*st_DL)/st_res!G128),".")</f>
        <v>0.1183156472555339</v>
      </c>
      <c r="I128" s="50">
        <f>IFERROR((($C128*st_DL)/st_res!H128),".")</f>
        <v>1.2936980742634978</v>
      </c>
    </row>
    <row r="129" spans="1:9">
      <c r="A129" s="48" t="s">
        <v>134</v>
      </c>
      <c r="B129" s="48"/>
      <c r="C129" s="48">
        <v>5</v>
      </c>
      <c r="D129" s="50" t="str">
        <f>IFERROR((($C129*st_DL)/st_res!C129),".")</f>
        <v>.</v>
      </c>
      <c r="E129" s="50" t="str">
        <f>IFERROR((($C129*st_DL)/st_res!D129),".")</f>
        <v>.</v>
      </c>
      <c r="F129" s="50" t="str">
        <f>IFERROR((($C129*st_DL)/st_res!E129),".")</f>
        <v>.</v>
      </c>
      <c r="G129" s="50">
        <f>IFERROR((($C129*st_DL)/st_res!F129),".")</f>
        <v>6.8367626089831636E-5</v>
      </c>
      <c r="H129" s="50">
        <f>IFERROR((($C129*st_DL)/st_res!G129),".")</f>
        <v>6.8367626089831636E-5</v>
      </c>
      <c r="I129" s="50">
        <f>IFERROR((($C129*st_DL)/st_res!H129),".")</f>
        <v>6.8367626089831636E-5</v>
      </c>
    </row>
    <row r="130" spans="1:9">
      <c r="A130" s="48" t="s">
        <v>135</v>
      </c>
      <c r="B130" s="48"/>
      <c r="C130" s="48">
        <v>5</v>
      </c>
      <c r="D130" s="50">
        <f>IFERROR((($C130*st_DL)/st_res!C130),".")</f>
        <v>6.5069953959731071E-5</v>
      </c>
      <c r="E130" s="50">
        <f>IFERROR((($C130*st_DL)/st_res!D130),".")</f>
        <v>5.0061935100096518E-5</v>
      </c>
      <c r="F130" s="50">
        <f>IFERROR((($C130*st_DL)/st_res!E130),".")</f>
        <v>5.4174564310494761E-7</v>
      </c>
      <c r="G130" s="50">
        <f>IFERROR((($C130*st_DL)/st_res!F130),".")</f>
        <v>7.8008421929223195E-4</v>
      </c>
      <c r="H130" s="50">
        <f>IFERROR((($C130*st_DL)/st_res!G130),".")</f>
        <v>8.4569591889506804E-4</v>
      </c>
      <c r="I130" s="50">
        <f>IFERROR((($C130*st_DL)/st_res!H130),".")</f>
        <v>8.9521610835205953E-4</v>
      </c>
    </row>
    <row r="131" spans="1:9">
      <c r="A131" s="48" t="s">
        <v>136</v>
      </c>
      <c r="B131" s="48"/>
      <c r="C131" s="48">
        <v>5</v>
      </c>
      <c r="D131" s="50">
        <f>IFERROR((($C131*st_DL)/st_res!C131),".")</f>
        <v>1.5399875781534935E-5</v>
      </c>
      <c r="E131" s="50">
        <f>IFERROR((($C131*st_DL)/st_res!D131),".")</f>
        <v>1.0802575888830971E-5</v>
      </c>
      <c r="F131" s="50">
        <f>IFERROR((($C131*st_DL)/st_res!E131),".")</f>
        <v>1.1690016397455343E-7</v>
      </c>
      <c r="G131" s="50">
        <f>IFERROR((($C131*st_DL)/st_res!F131),".")</f>
        <v>1.7216783913451604E-5</v>
      </c>
      <c r="H131" s="50">
        <f>IFERROR((($C131*st_DL)/st_res!G131),".")</f>
        <v>3.2733559858961091E-5</v>
      </c>
      <c r="I131" s="50">
        <f>IFERROR((($C131*st_DL)/st_res!H131),".")</f>
        <v>4.3419235583817508E-5</v>
      </c>
    </row>
    <row r="132" spans="1:9">
      <c r="A132" s="48" t="s">
        <v>137</v>
      </c>
      <c r="B132" s="48"/>
      <c r="C132" s="48">
        <v>5</v>
      </c>
      <c r="D132" s="50">
        <f>IFERROR((($C132*st_DL)/st_res!C132),".")</f>
        <v>1.8013940299594169</v>
      </c>
      <c r="E132" s="50">
        <f>IFERROR((($C132*st_DL)/st_res!D132),".")</f>
        <v>1.5581372962959219</v>
      </c>
      <c r="F132" s="50">
        <f>IFERROR((($C132*st_DL)/st_res!E132),".")</f>
        <v>1.686139558808248E-2</v>
      </c>
      <c r="G132" s="50">
        <f>IFERROR((($C132*st_DL)/st_res!F132),".")</f>
        <v>0.53505805930957784</v>
      </c>
      <c r="H132" s="50">
        <f>IFERROR((($C132*st_DL)/st_res!G132),".")</f>
        <v>2.3533134848570771</v>
      </c>
      <c r="I132" s="50">
        <f>IFERROR((($C132*st_DL)/st_res!H132),".")</f>
        <v>3.8945893855649163</v>
      </c>
    </row>
    <row r="133" spans="1:9">
      <c r="A133" s="48" t="s">
        <v>138</v>
      </c>
      <c r="B133" s="48"/>
      <c r="C133" s="48">
        <v>5</v>
      </c>
      <c r="D133" s="50">
        <f>IFERROR((($C133*st_DL)/st_res!C133),".")</f>
        <v>0.60656406029105159</v>
      </c>
      <c r="E133" s="50">
        <f>IFERROR((($C133*st_DL)/st_res!D133),".")</f>
        <v>21.506749309340996</v>
      </c>
      <c r="F133" s="50">
        <f>IFERROR((($C133*st_DL)/st_res!E133),".")</f>
        <v>0.23273546482751445</v>
      </c>
      <c r="G133" s="50" t="str">
        <f>IFERROR((($C133*st_DL)/st_res!F133),".")</f>
        <v>.</v>
      </c>
      <c r="H133" s="50">
        <f>IFERROR((($C133*st_DL)/st_res!G133),".")</f>
        <v>0.83929952511856609</v>
      </c>
      <c r="I133" s="50">
        <f>IFERROR((($C133*st_DL)/st_res!H133),".")</f>
        <v>22.113313369632049</v>
      </c>
    </row>
    <row r="134" spans="1:9">
      <c r="A134" s="48" t="s">
        <v>139</v>
      </c>
      <c r="B134" s="48"/>
      <c r="C134" s="48">
        <v>5</v>
      </c>
      <c r="D134" s="50">
        <f>IFERROR((($C134*st_DL)/st_res!C134),".")</f>
        <v>4.6844291896764E-3</v>
      </c>
      <c r="E134" s="50">
        <f>IFERROR((($C134*st_DL)/st_res!D134),".")</f>
        <v>3.154713517562201E-3</v>
      </c>
      <c r="F134" s="50">
        <f>IFERROR((($C134*st_DL)/st_res!E134),".")</f>
        <v>3.4138758319398463E-5</v>
      </c>
      <c r="G134" s="50">
        <f>IFERROR((($C134*st_DL)/st_res!F134),".")</f>
        <v>4.0076925553273633E-3</v>
      </c>
      <c r="H134" s="50">
        <f>IFERROR((($C134*st_DL)/st_res!G134),".")</f>
        <v>8.7262605033231605E-3</v>
      </c>
      <c r="I134" s="50">
        <f>IFERROR((($C134*st_DL)/st_res!H134),".")</f>
        <v>1.1846835262565962E-2</v>
      </c>
    </row>
  </sheetData>
  <sheetProtection algorithmName="SHA-512" hashValue="yOrsPlqjvaWmNveBfkFUID1VnG+xsxWpxjyGoU/w7AMNKjjTx5Jvmi9jDkIx5VcXovNvuEdPZlQU4vNU1IGT/Q==" saltValue="+fRnS94vp1zQgc6/BDPxJQ==" spinCount="100000" sheet="1" objects="1" scenarios="1"/>
  <autoFilter ref="A1:I134" xr:uid="{00000000-0009-0000-0000-00000E000000}"/>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7" tint="0.79998168889431442"/>
  </sheetPr>
  <dimension ref="A1:I134"/>
  <sheetViews>
    <sheetView workbookViewId="0">
      <pane xSplit="3" ySplit="1" topLeftCell="D2" activePane="bottomRight" state="frozen"/>
      <selection pane="topRight" activeCell="C1" sqref="C1"/>
      <selection pane="bottomLeft" activeCell="A2" sqref="A2"/>
      <selection pane="bottomRight" activeCell="D2" sqref="D2"/>
    </sheetView>
  </sheetViews>
  <sheetFormatPr defaultRowHeight="15"/>
  <cols>
    <col min="1" max="1" width="12.5703125" style="2" bestFit="1" customWidth="1"/>
    <col min="2" max="2" width="8" style="2" bestFit="1" customWidth="1"/>
    <col min="3" max="3" width="8.140625" style="2" bestFit="1" customWidth="1"/>
    <col min="4" max="4" width="15.140625" style="2" bestFit="1" customWidth="1"/>
    <col min="5" max="5" width="18" style="2" bestFit="1" customWidth="1"/>
    <col min="6" max="6" width="17.85546875" style="2" bestFit="1" customWidth="1"/>
    <col min="7" max="7" width="15.140625" style="2" bestFit="1" customWidth="1"/>
    <col min="8" max="8" width="16.85546875" style="2" bestFit="1" customWidth="1"/>
    <col min="9" max="9" width="16.7109375" style="2" bestFit="1" customWidth="1"/>
    <col min="10" max="245" width="9.140625" style="2"/>
    <col min="246" max="246" width="15.42578125" style="2" bestFit="1" customWidth="1"/>
    <col min="247" max="247" width="11.140625" style="2" bestFit="1" customWidth="1"/>
    <col min="248" max="248" width="14.5703125" style="2" bestFit="1" customWidth="1"/>
    <col min="249" max="249" width="17.42578125" style="2" bestFit="1" customWidth="1"/>
    <col min="250" max="250" width="17.5703125" style="2" bestFit="1" customWidth="1"/>
    <col min="251" max="251" width="14.7109375" style="2" bestFit="1" customWidth="1"/>
    <col min="252" max="252" width="14.42578125" style="2" bestFit="1" customWidth="1"/>
    <col min="253" max="253" width="12.140625" style="2" bestFit="1" customWidth="1"/>
    <col min="254" max="254" width="12.42578125" style="2" bestFit="1" customWidth="1"/>
    <col min="255" max="256" width="13.85546875" style="2" bestFit="1" customWidth="1"/>
    <col min="257" max="257" width="14.85546875" style="2" bestFit="1" customWidth="1"/>
    <col min="258" max="258" width="12.140625" style="2" bestFit="1" customWidth="1"/>
    <col min="259" max="259" width="12.42578125" style="2" bestFit="1" customWidth="1"/>
    <col min="260" max="261" width="13.85546875" style="2" bestFit="1" customWidth="1"/>
    <col min="262" max="262" width="14.85546875" style="2" bestFit="1" customWidth="1"/>
    <col min="263" max="501" width="9.140625" style="2"/>
    <col min="502" max="502" width="15.42578125" style="2" bestFit="1" customWidth="1"/>
    <col min="503" max="503" width="11.140625" style="2" bestFit="1" customWidth="1"/>
    <col min="504" max="504" width="14.5703125" style="2" bestFit="1" customWidth="1"/>
    <col min="505" max="505" width="17.42578125" style="2" bestFit="1" customWidth="1"/>
    <col min="506" max="506" width="17.5703125" style="2" bestFit="1" customWidth="1"/>
    <col min="507" max="507" width="14.7109375" style="2" bestFit="1" customWidth="1"/>
    <col min="508" max="508" width="14.42578125" style="2" bestFit="1" customWidth="1"/>
    <col min="509" max="509" width="12.140625" style="2" bestFit="1" customWidth="1"/>
    <col min="510" max="510" width="12.42578125" style="2" bestFit="1" customWidth="1"/>
    <col min="511" max="512" width="13.85546875" style="2" bestFit="1" customWidth="1"/>
    <col min="513" max="513" width="14.85546875" style="2" bestFit="1" customWidth="1"/>
    <col min="514" max="514" width="12.140625" style="2" bestFit="1" customWidth="1"/>
    <col min="515" max="515" width="12.42578125" style="2" bestFit="1" customWidth="1"/>
    <col min="516" max="517" width="13.85546875" style="2" bestFit="1" customWidth="1"/>
    <col min="518" max="518" width="14.85546875" style="2" bestFit="1" customWidth="1"/>
    <col min="519" max="757" width="9.140625" style="2"/>
    <col min="758" max="758" width="15.42578125" style="2" bestFit="1" customWidth="1"/>
    <col min="759" max="759" width="11.140625" style="2" bestFit="1" customWidth="1"/>
    <col min="760" max="760" width="14.5703125" style="2" bestFit="1" customWidth="1"/>
    <col min="761" max="761" width="17.42578125" style="2" bestFit="1" customWidth="1"/>
    <col min="762" max="762" width="17.5703125" style="2" bestFit="1" customWidth="1"/>
    <col min="763" max="763" width="14.7109375" style="2" bestFit="1" customWidth="1"/>
    <col min="764" max="764" width="14.42578125" style="2" bestFit="1" customWidth="1"/>
    <col min="765" max="765" width="12.140625" style="2" bestFit="1" customWidth="1"/>
    <col min="766" max="766" width="12.42578125" style="2" bestFit="1" customWidth="1"/>
    <col min="767" max="768" width="13.85546875" style="2" bestFit="1" customWidth="1"/>
    <col min="769" max="769" width="14.85546875" style="2" bestFit="1" customWidth="1"/>
    <col min="770" max="770" width="12.140625" style="2" bestFit="1" customWidth="1"/>
    <col min="771" max="771" width="12.42578125" style="2" bestFit="1" customWidth="1"/>
    <col min="772" max="773" width="13.85546875" style="2" bestFit="1" customWidth="1"/>
    <col min="774" max="774" width="14.85546875" style="2" bestFit="1" customWidth="1"/>
    <col min="775" max="1013" width="9.140625" style="2"/>
    <col min="1014" max="1014" width="15.42578125" style="2" bestFit="1" customWidth="1"/>
    <col min="1015" max="1015" width="11.140625" style="2" bestFit="1" customWidth="1"/>
    <col min="1016" max="1016" width="14.5703125" style="2" bestFit="1" customWidth="1"/>
    <col min="1017" max="1017" width="17.42578125" style="2" bestFit="1" customWidth="1"/>
    <col min="1018" max="1018" width="17.5703125" style="2" bestFit="1" customWidth="1"/>
    <col min="1019" max="1019" width="14.7109375" style="2" bestFit="1" customWidth="1"/>
    <col min="1020" max="1020" width="14.42578125" style="2" bestFit="1" customWidth="1"/>
    <col min="1021" max="1021" width="12.140625" style="2" bestFit="1" customWidth="1"/>
    <col min="1022" max="1022" width="12.42578125" style="2" bestFit="1" customWidth="1"/>
    <col min="1023" max="1024" width="13.85546875" style="2" bestFit="1" customWidth="1"/>
    <col min="1025" max="1025" width="14.85546875" style="2" bestFit="1" customWidth="1"/>
    <col min="1026" max="1026" width="12.140625" style="2" bestFit="1" customWidth="1"/>
    <col min="1027" max="1027" width="12.42578125" style="2" bestFit="1" customWidth="1"/>
    <col min="1028" max="1029" width="13.85546875" style="2" bestFit="1" customWidth="1"/>
    <col min="1030" max="1030" width="14.85546875" style="2" bestFit="1" customWidth="1"/>
    <col min="1031" max="1269" width="9.140625" style="2"/>
    <col min="1270" max="1270" width="15.42578125" style="2" bestFit="1" customWidth="1"/>
    <col min="1271" max="1271" width="11.140625" style="2" bestFit="1" customWidth="1"/>
    <col min="1272" max="1272" width="14.5703125" style="2" bestFit="1" customWidth="1"/>
    <col min="1273" max="1273" width="17.42578125" style="2" bestFit="1" customWidth="1"/>
    <col min="1274" max="1274" width="17.5703125" style="2" bestFit="1" customWidth="1"/>
    <col min="1275" max="1275" width="14.7109375" style="2" bestFit="1" customWidth="1"/>
    <col min="1276" max="1276" width="14.42578125" style="2" bestFit="1" customWidth="1"/>
    <col min="1277" max="1277" width="12.140625" style="2" bestFit="1" customWidth="1"/>
    <col min="1278" max="1278" width="12.42578125" style="2" bestFit="1" customWidth="1"/>
    <col min="1279" max="1280" width="13.85546875" style="2" bestFit="1" customWidth="1"/>
    <col min="1281" max="1281" width="14.85546875" style="2" bestFit="1" customWidth="1"/>
    <col min="1282" max="1282" width="12.140625" style="2" bestFit="1" customWidth="1"/>
    <col min="1283" max="1283" width="12.42578125" style="2" bestFit="1" customWidth="1"/>
    <col min="1284" max="1285" width="13.85546875" style="2" bestFit="1" customWidth="1"/>
    <col min="1286" max="1286" width="14.85546875" style="2" bestFit="1" customWidth="1"/>
    <col min="1287" max="1525" width="9.140625" style="2"/>
    <col min="1526" max="1526" width="15.42578125" style="2" bestFit="1" customWidth="1"/>
    <col min="1527" max="1527" width="11.140625" style="2" bestFit="1" customWidth="1"/>
    <col min="1528" max="1528" width="14.5703125" style="2" bestFit="1" customWidth="1"/>
    <col min="1529" max="1529" width="17.42578125" style="2" bestFit="1" customWidth="1"/>
    <col min="1530" max="1530" width="17.5703125" style="2" bestFit="1" customWidth="1"/>
    <col min="1531" max="1531" width="14.7109375" style="2" bestFit="1" customWidth="1"/>
    <col min="1532" max="1532" width="14.42578125" style="2" bestFit="1" customWidth="1"/>
    <col min="1533" max="1533" width="12.140625" style="2" bestFit="1" customWidth="1"/>
    <col min="1534" max="1534" width="12.42578125" style="2" bestFit="1" customWidth="1"/>
    <col min="1535" max="1536" width="13.85546875" style="2" bestFit="1" customWidth="1"/>
    <col min="1537" max="1537" width="14.85546875" style="2" bestFit="1" customWidth="1"/>
    <col min="1538" max="1538" width="12.140625" style="2" bestFit="1" customWidth="1"/>
    <col min="1539" max="1539" width="12.42578125" style="2" bestFit="1" customWidth="1"/>
    <col min="1540" max="1541" width="13.85546875" style="2" bestFit="1" customWidth="1"/>
    <col min="1542" max="1542" width="14.85546875" style="2" bestFit="1" customWidth="1"/>
    <col min="1543" max="1781" width="9.140625" style="2"/>
    <col min="1782" max="1782" width="15.42578125" style="2" bestFit="1" customWidth="1"/>
    <col min="1783" max="1783" width="11.140625" style="2" bestFit="1" customWidth="1"/>
    <col min="1784" max="1784" width="14.5703125" style="2" bestFit="1" customWidth="1"/>
    <col min="1785" max="1785" width="17.42578125" style="2" bestFit="1" customWidth="1"/>
    <col min="1786" max="1786" width="17.5703125" style="2" bestFit="1" customWidth="1"/>
    <col min="1787" max="1787" width="14.7109375" style="2" bestFit="1" customWidth="1"/>
    <col min="1788" max="1788" width="14.42578125" style="2" bestFit="1" customWidth="1"/>
    <col min="1789" max="1789" width="12.140625" style="2" bestFit="1" customWidth="1"/>
    <col min="1790" max="1790" width="12.42578125" style="2" bestFit="1" customWidth="1"/>
    <col min="1791" max="1792" width="13.85546875" style="2" bestFit="1" customWidth="1"/>
    <col min="1793" max="1793" width="14.85546875" style="2" bestFit="1" customWidth="1"/>
    <col min="1794" max="1794" width="12.140625" style="2" bestFit="1" customWidth="1"/>
    <col min="1795" max="1795" width="12.42578125" style="2" bestFit="1" customWidth="1"/>
    <col min="1796" max="1797" width="13.85546875" style="2" bestFit="1" customWidth="1"/>
    <col min="1798" max="1798" width="14.85546875" style="2" bestFit="1" customWidth="1"/>
    <col min="1799" max="2037" width="9.140625" style="2"/>
    <col min="2038" max="2038" width="15.42578125" style="2" bestFit="1" customWidth="1"/>
    <col min="2039" max="2039" width="11.140625" style="2" bestFit="1" customWidth="1"/>
    <col min="2040" max="2040" width="14.5703125" style="2" bestFit="1" customWidth="1"/>
    <col min="2041" max="2041" width="17.42578125" style="2" bestFit="1" customWidth="1"/>
    <col min="2042" max="2042" width="17.5703125" style="2" bestFit="1" customWidth="1"/>
    <col min="2043" max="2043" width="14.7109375" style="2" bestFit="1" customWidth="1"/>
    <col min="2044" max="2044" width="14.42578125" style="2" bestFit="1" customWidth="1"/>
    <col min="2045" max="2045" width="12.140625" style="2" bestFit="1" customWidth="1"/>
    <col min="2046" max="2046" width="12.42578125" style="2" bestFit="1" customWidth="1"/>
    <col min="2047" max="2048" width="13.85546875" style="2" bestFit="1" customWidth="1"/>
    <col min="2049" max="2049" width="14.85546875" style="2" bestFit="1" customWidth="1"/>
    <col min="2050" max="2050" width="12.140625" style="2" bestFit="1" customWidth="1"/>
    <col min="2051" max="2051" width="12.42578125" style="2" bestFit="1" customWidth="1"/>
    <col min="2052" max="2053" width="13.85546875" style="2" bestFit="1" customWidth="1"/>
    <col min="2054" max="2054" width="14.85546875" style="2" bestFit="1" customWidth="1"/>
    <col min="2055" max="2293" width="9.140625" style="2"/>
    <col min="2294" max="2294" width="15.42578125" style="2" bestFit="1" customWidth="1"/>
    <col min="2295" max="2295" width="11.140625" style="2" bestFit="1" customWidth="1"/>
    <col min="2296" max="2296" width="14.5703125" style="2" bestFit="1" customWidth="1"/>
    <col min="2297" max="2297" width="17.42578125" style="2" bestFit="1" customWidth="1"/>
    <col min="2298" max="2298" width="17.5703125" style="2" bestFit="1" customWidth="1"/>
    <col min="2299" max="2299" width="14.7109375" style="2" bestFit="1" customWidth="1"/>
    <col min="2300" max="2300" width="14.42578125" style="2" bestFit="1" customWidth="1"/>
    <col min="2301" max="2301" width="12.140625" style="2" bestFit="1" customWidth="1"/>
    <col min="2302" max="2302" width="12.42578125" style="2" bestFit="1" customWidth="1"/>
    <col min="2303" max="2304" width="13.85546875" style="2" bestFit="1" customWidth="1"/>
    <col min="2305" max="2305" width="14.85546875" style="2" bestFit="1" customWidth="1"/>
    <col min="2306" max="2306" width="12.140625" style="2" bestFit="1" customWidth="1"/>
    <col min="2307" max="2307" width="12.42578125" style="2" bestFit="1" customWidth="1"/>
    <col min="2308" max="2309" width="13.85546875" style="2" bestFit="1" customWidth="1"/>
    <col min="2310" max="2310" width="14.85546875" style="2" bestFit="1" customWidth="1"/>
    <col min="2311" max="2549" width="9.140625" style="2"/>
    <col min="2550" max="2550" width="15.42578125" style="2" bestFit="1" customWidth="1"/>
    <col min="2551" max="2551" width="11.140625" style="2" bestFit="1" customWidth="1"/>
    <col min="2552" max="2552" width="14.5703125" style="2" bestFit="1" customWidth="1"/>
    <col min="2553" max="2553" width="17.42578125" style="2" bestFit="1" customWidth="1"/>
    <col min="2554" max="2554" width="17.5703125" style="2" bestFit="1" customWidth="1"/>
    <col min="2555" max="2555" width="14.7109375" style="2" bestFit="1" customWidth="1"/>
    <col min="2556" max="2556" width="14.42578125" style="2" bestFit="1" customWidth="1"/>
    <col min="2557" max="2557" width="12.140625" style="2" bestFit="1" customWidth="1"/>
    <col min="2558" max="2558" width="12.42578125" style="2" bestFit="1" customWidth="1"/>
    <col min="2559" max="2560" width="13.85546875" style="2" bestFit="1" customWidth="1"/>
    <col min="2561" max="2561" width="14.85546875" style="2" bestFit="1" customWidth="1"/>
    <col min="2562" max="2562" width="12.140625" style="2" bestFit="1" customWidth="1"/>
    <col min="2563" max="2563" width="12.42578125" style="2" bestFit="1" customWidth="1"/>
    <col min="2564" max="2565" width="13.85546875" style="2" bestFit="1" customWidth="1"/>
    <col min="2566" max="2566" width="14.85546875" style="2" bestFit="1" customWidth="1"/>
    <col min="2567" max="2805" width="9.140625" style="2"/>
    <col min="2806" max="2806" width="15.42578125" style="2" bestFit="1" customWidth="1"/>
    <col min="2807" max="2807" width="11.140625" style="2" bestFit="1" customWidth="1"/>
    <col min="2808" max="2808" width="14.5703125" style="2" bestFit="1" customWidth="1"/>
    <col min="2809" max="2809" width="17.42578125" style="2" bestFit="1" customWidth="1"/>
    <col min="2810" max="2810" width="17.5703125" style="2" bestFit="1" customWidth="1"/>
    <col min="2811" max="2811" width="14.7109375" style="2" bestFit="1" customWidth="1"/>
    <col min="2812" max="2812" width="14.42578125" style="2" bestFit="1" customWidth="1"/>
    <col min="2813" max="2813" width="12.140625" style="2" bestFit="1" customWidth="1"/>
    <col min="2814" max="2814" width="12.42578125" style="2" bestFit="1" customWidth="1"/>
    <col min="2815" max="2816" width="13.85546875" style="2" bestFit="1" customWidth="1"/>
    <col min="2817" max="2817" width="14.85546875" style="2" bestFit="1" customWidth="1"/>
    <col min="2818" max="2818" width="12.140625" style="2" bestFit="1" customWidth="1"/>
    <col min="2819" max="2819" width="12.42578125" style="2" bestFit="1" customWidth="1"/>
    <col min="2820" max="2821" width="13.85546875" style="2" bestFit="1" customWidth="1"/>
    <col min="2822" max="2822" width="14.85546875" style="2" bestFit="1" customWidth="1"/>
    <col min="2823" max="3061" width="9.140625" style="2"/>
    <col min="3062" max="3062" width="15.42578125" style="2" bestFit="1" customWidth="1"/>
    <col min="3063" max="3063" width="11.140625" style="2" bestFit="1" customWidth="1"/>
    <col min="3064" max="3064" width="14.5703125" style="2" bestFit="1" customWidth="1"/>
    <col min="3065" max="3065" width="17.42578125" style="2" bestFit="1" customWidth="1"/>
    <col min="3066" max="3066" width="17.5703125" style="2" bestFit="1" customWidth="1"/>
    <col min="3067" max="3067" width="14.7109375" style="2" bestFit="1" customWidth="1"/>
    <col min="3068" max="3068" width="14.42578125" style="2" bestFit="1" customWidth="1"/>
    <col min="3069" max="3069" width="12.140625" style="2" bestFit="1" customWidth="1"/>
    <col min="3070" max="3070" width="12.42578125" style="2" bestFit="1" customWidth="1"/>
    <col min="3071" max="3072" width="13.85546875" style="2" bestFit="1" customWidth="1"/>
    <col min="3073" max="3073" width="14.85546875" style="2" bestFit="1" customWidth="1"/>
    <col min="3074" max="3074" width="12.140625" style="2" bestFit="1" customWidth="1"/>
    <col min="3075" max="3075" width="12.42578125" style="2" bestFit="1" customWidth="1"/>
    <col min="3076" max="3077" width="13.85546875" style="2" bestFit="1" customWidth="1"/>
    <col min="3078" max="3078" width="14.85546875" style="2" bestFit="1" customWidth="1"/>
    <col min="3079" max="3317" width="9.140625" style="2"/>
    <col min="3318" max="3318" width="15.42578125" style="2" bestFit="1" customWidth="1"/>
    <col min="3319" max="3319" width="11.140625" style="2" bestFit="1" customWidth="1"/>
    <col min="3320" max="3320" width="14.5703125" style="2" bestFit="1" customWidth="1"/>
    <col min="3321" max="3321" width="17.42578125" style="2" bestFit="1" customWidth="1"/>
    <col min="3322" max="3322" width="17.5703125" style="2" bestFit="1" customWidth="1"/>
    <col min="3323" max="3323" width="14.7109375" style="2" bestFit="1" customWidth="1"/>
    <col min="3324" max="3324" width="14.42578125" style="2" bestFit="1" customWidth="1"/>
    <col min="3325" max="3325" width="12.140625" style="2" bestFit="1" customWidth="1"/>
    <col min="3326" max="3326" width="12.42578125" style="2" bestFit="1" customWidth="1"/>
    <col min="3327" max="3328" width="13.85546875" style="2" bestFit="1" customWidth="1"/>
    <col min="3329" max="3329" width="14.85546875" style="2" bestFit="1" customWidth="1"/>
    <col min="3330" max="3330" width="12.140625" style="2" bestFit="1" customWidth="1"/>
    <col min="3331" max="3331" width="12.42578125" style="2" bestFit="1" customWidth="1"/>
    <col min="3332" max="3333" width="13.85546875" style="2" bestFit="1" customWidth="1"/>
    <col min="3334" max="3334" width="14.85546875" style="2" bestFit="1" customWidth="1"/>
    <col min="3335" max="3573" width="9.140625" style="2"/>
    <col min="3574" max="3574" width="15.42578125" style="2" bestFit="1" customWidth="1"/>
    <col min="3575" max="3575" width="11.140625" style="2" bestFit="1" customWidth="1"/>
    <col min="3576" max="3576" width="14.5703125" style="2" bestFit="1" customWidth="1"/>
    <col min="3577" max="3577" width="17.42578125" style="2" bestFit="1" customWidth="1"/>
    <col min="3578" max="3578" width="17.5703125" style="2" bestFit="1" customWidth="1"/>
    <col min="3579" max="3579" width="14.7109375" style="2" bestFit="1" customWidth="1"/>
    <col min="3580" max="3580" width="14.42578125" style="2" bestFit="1" customWidth="1"/>
    <col min="3581" max="3581" width="12.140625" style="2" bestFit="1" customWidth="1"/>
    <col min="3582" max="3582" width="12.42578125" style="2" bestFit="1" customWidth="1"/>
    <col min="3583" max="3584" width="13.85546875" style="2" bestFit="1" customWidth="1"/>
    <col min="3585" max="3585" width="14.85546875" style="2" bestFit="1" customWidth="1"/>
    <col min="3586" max="3586" width="12.140625" style="2" bestFit="1" customWidth="1"/>
    <col min="3587" max="3587" width="12.42578125" style="2" bestFit="1" customWidth="1"/>
    <col min="3588" max="3589" width="13.85546875" style="2" bestFit="1" customWidth="1"/>
    <col min="3590" max="3590" width="14.85546875" style="2" bestFit="1" customWidth="1"/>
    <col min="3591" max="3829" width="9.140625" style="2"/>
    <col min="3830" max="3830" width="15.42578125" style="2" bestFit="1" customWidth="1"/>
    <col min="3831" max="3831" width="11.140625" style="2" bestFit="1" customWidth="1"/>
    <col min="3832" max="3832" width="14.5703125" style="2" bestFit="1" customWidth="1"/>
    <col min="3833" max="3833" width="17.42578125" style="2" bestFit="1" customWidth="1"/>
    <col min="3834" max="3834" width="17.5703125" style="2" bestFit="1" customWidth="1"/>
    <col min="3835" max="3835" width="14.7109375" style="2" bestFit="1" customWidth="1"/>
    <col min="3836" max="3836" width="14.42578125" style="2" bestFit="1" customWidth="1"/>
    <col min="3837" max="3837" width="12.140625" style="2" bestFit="1" customWidth="1"/>
    <col min="3838" max="3838" width="12.42578125" style="2" bestFit="1" customWidth="1"/>
    <col min="3839" max="3840" width="13.85546875" style="2" bestFit="1" customWidth="1"/>
    <col min="3841" max="3841" width="14.85546875" style="2" bestFit="1" customWidth="1"/>
    <col min="3842" max="3842" width="12.140625" style="2" bestFit="1" customWidth="1"/>
    <col min="3843" max="3843" width="12.42578125" style="2" bestFit="1" customWidth="1"/>
    <col min="3844" max="3845" width="13.85546875" style="2" bestFit="1" customWidth="1"/>
    <col min="3846" max="3846" width="14.85546875" style="2" bestFit="1" customWidth="1"/>
    <col min="3847" max="4085" width="9.140625" style="2"/>
    <col min="4086" max="4086" width="15.42578125" style="2" bestFit="1" customWidth="1"/>
    <col min="4087" max="4087" width="11.140625" style="2" bestFit="1" customWidth="1"/>
    <col min="4088" max="4088" width="14.5703125" style="2" bestFit="1" customWidth="1"/>
    <col min="4089" max="4089" width="17.42578125" style="2" bestFit="1" customWidth="1"/>
    <col min="4090" max="4090" width="17.5703125" style="2" bestFit="1" customWidth="1"/>
    <col min="4091" max="4091" width="14.7109375" style="2" bestFit="1" customWidth="1"/>
    <col min="4092" max="4092" width="14.42578125" style="2" bestFit="1" customWidth="1"/>
    <col min="4093" max="4093" width="12.140625" style="2" bestFit="1" customWidth="1"/>
    <col min="4094" max="4094" width="12.42578125" style="2" bestFit="1" customWidth="1"/>
    <col min="4095" max="4096" width="13.85546875" style="2" bestFit="1" customWidth="1"/>
    <col min="4097" max="4097" width="14.85546875" style="2" bestFit="1" customWidth="1"/>
    <col min="4098" max="4098" width="12.140625" style="2" bestFit="1" customWidth="1"/>
    <col min="4099" max="4099" width="12.42578125" style="2" bestFit="1" customWidth="1"/>
    <col min="4100" max="4101" width="13.85546875" style="2" bestFit="1" customWidth="1"/>
    <col min="4102" max="4102" width="14.85546875" style="2" bestFit="1" customWidth="1"/>
    <col min="4103" max="4341" width="9.140625" style="2"/>
    <col min="4342" max="4342" width="15.42578125" style="2" bestFit="1" customWidth="1"/>
    <col min="4343" max="4343" width="11.140625" style="2" bestFit="1" customWidth="1"/>
    <col min="4344" max="4344" width="14.5703125" style="2" bestFit="1" customWidth="1"/>
    <col min="4345" max="4345" width="17.42578125" style="2" bestFit="1" customWidth="1"/>
    <col min="4346" max="4346" width="17.5703125" style="2" bestFit="1" customWidth="1"/>
    <col min="4347" max="4347" width="14.7109375" style="2" bestFit="1" customWidth="1"/>
    <col min="4348" max="4348" width="14.42578125" style="2" bestFit="1" customWidth="1"/>
    <col min="4349" max="4349" width="12.140625" style="2" bestFit="1" customWidth="1"/>
    <col min="4350" max="4350" width="12.42578125" style="2" bestFit="1" customWidth="1"/>
    <col min="4351" max="4352" width="13.85546875" style="2" bestFit="1" customWidth="1"/>
    <col min="4353" max="4353" width="14.85546875" style="2" bestFit="1" customWidth="1"/>
    <col min="4354" max="4354" width="12.140625" style="2" bestFit="1" customWidth="1"/>
    <col min="4355" max="4355" width="12.42578125" style="2" bestFit="1" customWidth="1"/>
    <col min="4356" max="4357" width="13.85546875" style="2" bestFit="1" customWidth="1"/>
    <col min="4358" max="4358" width="14.85546875" style="2" bestFit="1" customWidth="1"/>
    <col min="4359" max="4597" width="9.140625" style="2"/>
    <col min="4598" max="4598" width="15.42578125" style="2" bestFit="1" customWidth="1"/>
    <col min="4599" max="4599" width="11.140625" style="2" bestFit="1" customWidth="1"/>
    <col min="4600" max="4600" width="14.5703125" style="2" bestFit="1" customWidth="1"/>
    <col min="4601" max="4601" width="17.42578125" style="2" bestFit="1" customWidth="1"/>
    <col min="4602" max="4602" width="17.5703125" style="2" bestFit="1" customWidth="1"/>
    <col min="4603" max="4603" width="14.7109375" style="2" bestFit="1" customWidth="1"/>
    <col min="4604" max="4604" width="14.42578125" style="2" bestFit="1" customWidth="1"/>
    <col min="4605" max="4605" width="12.140625" style="2" bestFit="1" customWidth="1"/>
    <col min="4606" max="4606" width="12.42578125" style="2" bestFit="1" customWidth="1"/>
    <col min="4607" max="4608" width="13.85546875" style="2" bestFit="1" customWidth="1"/>
    <col min="4609" max="4609" width="14.85546875" style="2" bestFit="1" customWidth="1"/>
    <col min="4610" max="4610" width="12.140625" style="2" bestFit="1" customWidth="1"/>
    <col min="4611" max="4611" width="12.42578125" style="2" bestFit="1" customWidth="1"/>
    <col min="4612" max="4613" width="13.85546875" style="2" bestFit="1" customWidth="1"/>
    <col min="4614" max="4614" width="14.85546875" style="2" bestFit="1" customWidth="1"/>
    <col min="4615" max="4853" width="9.140625" style="2"/>
    <col min="4854" max="4854" width="15.42578125" style="2" bestFit="1" customWidth="1"/>
    <col min="4855" max="4855" width="11.140625" style="2" bestFit="1" customWidth="1"/>
    <col min="4856" max="4856" width="14.5703125" style="2" bestFit="1" customWidth="1"/>
    <col min="4857" max="4857" width="17.42578125" style="2" bestFit="1" customWidth="1"/>
    <col min="4858" max="4858" width="17.5703125" style="2" bestFit="1" customWidth="1"/>
    <col min="4859" max="4859" width="14.7109375" style="2" bestFit="1" customWidth="1"/>
    <col min="4860" max="4860" width="14.42578125" style="2" bestFit="1" customWidth="1"/>
    <col min="4861" max="4861" width="12.140625" style="2" bestFit="1" customWidth="1"/>
    <col min="4862" max="4862" width="12.42578125" style="2" bestFit="1" customWidth="1"/>
    <col min="4863" max="4864" width="13.85546875" style="2" bestFit="1" customWidth="1"/>
    <col min="4865" max="4865" width="14.85546875" style="2" bestFit="1" customWidth="1"/>
    <col min="4866" max="4866" width="12.140625" style="2" bestFit="1" customWidth="1"/>
    <col min="4867" max="4867" width="12.42578125" style="2" bestFit="1" customWidth="1"/>
    <col min="4868" max="4869" width="13.85546875" style="2" bestFit="1" customWidth="1"/>
    <col min="4870" max="4870" width="14.85546875" style="2" bestFit="1" customWidth="1"/>
    <col min="4871" max="5109" width="9.140625" style="2"/>
    <col min="5110" max="5110" width="15.42578125" style="2" bestFit="1" customWidth="1"/>
    <col min="5111" max="5111" width="11.140625" style="2" bestFit="1" customWidth="1"/>
    <col min="5112" max="5112" width="14.5703125" style="2" bestFit="1" customWidth="1"/>
    <col min="5113" max="5113" width="17.42578125" style="2" bestFit="1" customWidth="1"/>
    <col min="5114" max="5114" width="17.5703125" style="2" bestFit="1" customWidth="1"/>
    <col min="5115" max="5115" width="14.7109375" style="2" bestFit="1" customWidth="1"/>
    <col min="5116" max="5116" width="14.42578125" style="2" bestFit="1" customWidth="1"/>
    <col min="5117" max="5117" width="12.140625" style="2" bestFit="1" customWidth="1"/>
    <col min="5118" max="5118" width="12.42578125" style="2" bestFit="1" customWidth="1"/>
    <col min="5119" max="5120" width="13.85546875" style="2" bestFit="1" customWidth="1"/>
    <col min="5121" max="5121" width="14.85546875" style="2" bestFit="1" customWidth="1"/>
    <col min="5122" max="5122" width="12.140625" style="2" bestFit="1" customWidth="1"/>
    <col min="5123" max="5123" width="12.42578125" style="2" bestFit="1" customWidth="1"/>
    <col min="5124" max="5125" width="13.85546875" style="2" bestFit="1" customWidth="1"/>
    <col min="5126" max="5126" width="14.85546875" style="2" bestFit="1" customWidth="1"/>
    <col min="5127" max="5365" width="9.140625" style="2"/>
    <col min="5366" max="5366" width="15.42578125" style="2" bestFit="1" customWidth="1"/>
    <col min="5367" max="5367" width="11.140625" style="2" bestFit="1" customWidth="1"/>
    <col min="5368" max="5368" width="14.5703125" style="2" bestFit="1" customWidth="1"/>
    <col min="5369" max="5369" width="17.42578125" style="2" bestFit="1" customWidth="1"/>
    <col min="5370" max="5370" width="17.5703125" style="2" bestFit="1" customWidth="1"/>
    <col min="5371" max="5371" width="14.7109375" style="2" bestFit="1" customWidth="1"/>
    <col min="5372" max="5372" width="14.42578125" style="2" bestFit="1" customWidth="1"/>
    <col min="5373" max="5373" width="12.140625" style="2" bestFit="1" customWidth="1"/>
    <col min="5374" max="5374" width="12.42578125" style="2" bestFit="1" customWidth="1"/>
    <col min="5375" max="5376" width="13.85546875" style="2" bestFit="1" customWidth="1"/>
    <col min="5377" max="5377" width="14.85546875" style="2" bestFit="1" customWidth="1"/>
    <col min="5378" max="5378" width="12.140625" style="2" bestFit="1" customWidth="1"/>
    <col min="5379" max="5379" width="12.42578125" style="2" bestFit="1" customWidth="1"/>
    <col min="5380" max="5381" width="13.85546875" style="2" bestFit="1" customWidth="1"/>
    <col min="5382" max="5382" width="14.85546875" style="2" bestFit="1" customWidth="1"/>
    <col min="5383" max="5621" width="9.140625" style="2"/>
    <col min="5622" max="5622" width="15.42578125" style="2" bestFit="1" customWidth="1"/>
    <col min="5623" max="5623" width="11.140625" style="2" bestFit="1" customWidth="1"/>
    <col min="5624" max="5624" width="14.5703125" style="2" bestFit="1" customWidth="1"/>
    <col min="5625" max="5625" width="17.42578125" style="2" bestFit="1" customWidth="1"/>
    <col min="5626" max="5626" width="17.5703125" style="2" bestFit="1" customWidth="1"/>
    <col min="5627" max="5627" width="14.7109375" style="2" bestFit="1" customWidth="1"/>
    <col min="5628" max="5628" width="14.42578125" style="2" bestFit="1" customWidth="1"/>
    <col min="5629" max="5629" width="12.140625" style="2" bestFit="1" customWidth="1"/>
    <col min="5630" max="5630" width="12.42578125" style="2" bestFit="1" customWidth="1"/>
    <col min="5631" max="5632" width="13.85546875" style="2" bestFit="1" customWidth="1"/>
    <col min="5633" max="5633" width="14.85546875" style="2" bestFit="1" customWidth="1"/>
    <col min="5634" max="5634" width="12.140625" style="2" bestFit="1" customWidth="1"/>
    <col min="5635" max="5635" width="12.42578125" style="2" bestFit="1" customWidth="1"/>
    <col min="5636" max="5637" width="13.85546875" style="2" bestFit="1" customWidth="1"/>
    <col min="5638" max="5638" width="14.85546875" style="2" bestFit="1" customWidth="1"/>
    <col min="5639" max="5877" width="9.140625" style="2"/>
    <col min="5878" max="5878" width="15.42578125" style="2" bestFit="1" customWidth="1"/>
    <col min="5879" max="5879" width="11.140625" style="2" bestFit="1" customWidth="1"/>
    <col min="5880" max="5880" width="14.5703125" style="2" bestFit="1" customWidth="1"/>
    <col min="5881" max="5881" width="17.42578125" style="2" bestFit="1" customWidth="1"/>
    <col min="5882" max="5882" width="17.5703125" style="2" bestFit="1" customWidth="1"/>
    <col min="5883" max="5883" width="14.7109375" style="2" bestFit="1" customWidth="1"/>
    <col min="5884" max="5884" width="14.42578125" style="2" bestFit="1" customWidth="1"/>
    <col min="5885" max="5885" width="12.140625" style="2" bestFit="1" customWidth="1"/>
    <col min="5886" max="5886" width="12.42578125" style="2" bestFit="1" customWidth="1"/>
    <col min="5887" max="5888" width="13.85546875" style="2" bestFit="1" customWidth="1"/>
    <col min="5889" max="5889" width="14.85546875" style="2" bestFit="1" customWidth="1"/>
    <col min="5890" max="5890" width="12.140625" style="2" bestFit="1" customWidth="1"/>
    <col min="5891" max="5891" width="12.42578125" style="2" bestFit="1" customWidth="1"/>
    <col min="5892" max="5893" width="13.85546875" style="2" bestFit="1" customWidth="1"/>
    <col min="5894" max="5894" width="14.85546875" style="2" bestFit="1" customWidth="1"/>
    <col min="5895" max="6133" width="9.140625" style="2"/>
    <col min="6134" max="6134" width="15.42578125" style="2" bestFit="1" customWidth="1"/>
    <col min="6135" max="6135" width="11.140625" style="2" bestFit="1" customWidth="1"/>
    <col min="6136" max="6136" width="14.5703125" style="2" bestFit="1" customWidth="1"/>
    <col min="6137" max="6137" width="17.42578125" style="2" bestFit="1" customWidth="1"/>
    <col min="6138" max="6138" width="17.5703125" style="2" bestFit="1" customWidth="1"/>
    <col min="6139" max="6139" width="14.7109375" style="2" bestFit="1" customWidth="1"/>
    <col min="6140" max="6140" width="14.42578125" style="2" bestFit="1" customWidth="1"/>
    <col min="6141" max="6141" width="12.140625" style="2" bestFit="1" customWidth="1"/>
    <col min="6142" max="6142" width="12.42578125" style="2" bestFit="1" customWidth="1"/>
    <col min="6143" max="6144" width="13.85546875" style="2" bestFit="1" customWidth="1"/>
    <col min="6145" max="6145" width="14.85546875" style="2" bestFit="1" customWidth="1"/>
    <col min="6146" max="6146" width="12.140625" style="2" bestFit="1" customWidth="1"/>
    <col min="6147" max="6147" width="12.42578125" style="2" bestFit="1" customWidth="1"/>
    <col min="6148" max="6149" width="13.85546875" style="2" bestFit="1" customWidth="1"/>
    <col min="6150" max="6150" width="14.85546875" style="2" bestFit="1" customWidth="1"/>
    <col min="6151" max="6389" width="9.140625" style="2"/>
    <col min="6390" max="6390" width="15.42578125" style="2" bestFit="1" customWidth="1"/>
    <col min="6391" max="6391" width="11.140625" style="2" bestFit="1" customWidth="1"/>
    <col min="6392" max="6392" width="14.5703125" style="2" bestFit="1" customWidth="1"/>
    <col min="6393" max="6393" width="17.42578125" style="2" bestFit="1" customWidth="1"/>
    <col min="6394" max="6394" width="17.5703125" style="2" bestFit="1" customWidth="1"/>
    <col min="6395" max="6395" width="14.7109375" style="2" bestFit="1" customWidth="1"/>
    <col min="6396" max="6396" width="14.42578125" style="2" bestFit="1" customWidth="1"/>
    <col min="6397" max="6397" width="12.140625" style="2" bestFit="1" customWidth="1"/>
    <col min="6398" max="6398" width="12.42578125" style="2" bestFit="1" customWidth="1"/>
    <col min="6399" max="6400" width="13.85546875" style="2" bestFit="1" customWidth="1"/>
    <col min="6401" max="6401" width="14.85546875" style="2" bestFit="1" customWidth="1"/>
    <col min="6402" max="6402" width="12.140625" style="2" bestFit="1" customWidth="1"/>
    <col min="6403" max="6403" width="12.42578125" style="2" bestFit="1" customWidth="1"/>
    <col min="6404" max="6405" width="13.85546875" style="2" bestFit="1" customWidth="1"/>
    <col min="6406" max="6406" width="14.85546875" style="2" bestFit="1" customWidth="1"/>
    <col min="6407" max="6645" width="9.140625" style="2"/>
    <col min="6646" max="6646" width="15.42578125" style="2" bestFit="1" customWidth="1"/>
    <col min="6647" max="6647" width="11.140625" style="2" bestFit="1" customWidth="1"/>
    <col min="6648" max="6648" width="14.5703125" style="2" bestFit="1" customWidth="1"/>
    <col min="6649" max="6649" width="17.42578125" style="2" bestFit="1" customWidth="1"/>
    <col min="6650" max="6650" width="17.5703125" style="2" bestFit="1" customWidth="1"/>
    <col min="6651" max="6651" width="14.7109375" style="2" bestFit="1" customWidth="1"/>
    <col min="6652" max="6652" width="14.42578125" style="2" bestFit="1" customWidth="1"/>
    <col min="6653" max="6653" width="12.140625" style="2" bestFit="1" customWidth="1"/>
    <col min="6654" max="6654" width="12.42578125" style="2" bestFit="1" customWidth="1"/>
    <col min="6655" max="6656" width="13.85546875" style="2" bestFit="1" customWidth="1"/>
    <col min="6657" max="6657" width="14.85546875" style="2" bestFit="1" customWidth="1"/>
    <col min="6658" max="6658" width="12.140625" style="2" bestFit="1" customWidth="1"/>
    <col min="6659" max="6659" width="12.42578125" style="2" bestFit="1" customWidth="1"/>
    <col min="6660" max="6661" width="13.85546875" style="2" bestFit="1" customWidth="1"/>
    <col min="6662" max="6662" width="14.85546875" style="2" bestFit="1" customWidth="1"/>
    <col min="6663" max="6901" width="9.140625" style="2"/>
    <col min="6902" max="6902" width="15.42578125" style="2" bestFit="1" customWidth="1"/>
    <col min="6903" max="6903" width="11.140625" style="2" bestFit="1" customWidth="1"/>
    <col min="6904" max="6904" width="14.5703125" style="2" bestFit="1" customWidth="1"/>
    <col min="6905" max="6905" width="17.42578125" style="2" bestFit="1" customWidth="1"/>
    <col min="6906" max="6906" width="17.5703125" style="2" bestFit="1" customWidth="1"/>
    <col min="6907" max="6907" width="14.7109375" style="2" bestFit="1" customWidth="1"/>
    <col min="6908" max="6908" width="14.42578125" style="2" bestFit="1" customWidth="1"/>
    <col min="6909" max="6909" width="12.140625" style="2" bestFit="1" customWidth="1"/>
    <col min="6910" max="6910" width="12.42578125" style="2" bestFit="1" customWidth="1"/>
    <col min="6911" max="6912" width="13.85546875" style="2" bestFit="1" customWidth="1"/>
    <col min="6913" max="6913" width="14.85546875" style="2" bestFit="1" customWidth="1"/>
    <col min="6914" max="6914" width="12.140625" style="2" bestFit="1" customWidth="1"/>
    <col min="6915" max="6915" width="12.42578125" style="2" bestFit="1" customWidth="1"/>
    <col min="6916" max="6917" width="13.85546875" style="2" bestFit="1" customWidth="1"/>
    <col min="6918" max="6918" width="14.85546875" style="2" bestFit="1" customWidth="1"/>
    <col min="6919" max="7157" width="9.140625" style="2"/>
    <col min="7158" max="7158" width="15.42578125" style="2" bestFit="1" customWidth="1"/>
    <col min="7159" max="7159" width="11.140625" style="2" bestFit="1" customWidth="1"/>
    <col min="7160" max="7160" width="14.5703125" style="2" bestFit="1" customWidth="1"/>
    <col min="7161" max="7161" width="17.42578125" style="2" bestFit="1" customWidth="1"/>
    <col min="7162" max="7162" width="17.5703125" style="2" bestFit="1" customWidth="1"/>
    <col min="7163" max="7163" width="14.7109375" style="2" bestFit="1" customWidth="1"/>
    <col min="7164" max="7164" width="14.42578125" style="2" bestFit="1" customWidth="1"/>
    <col min="7165" max="7165" width="12.140625" style="2" bestFit="1" customWidth="1"/>
    <col min="7166" max="7166" width="12.42578125" style="2" bestFit="1" customWidth="1"/>
    <col min="7167" max="7168" width="13.85546875" style="2" bestFit="1" customWidth="1"/>
    <col min="7169" max="7169" width="14.85546875" style="2" bestFit="1" customWidth="1"/>
    <col min="7170" max="7170" width="12.140625" style="2" bestFit="1" customWidth="1"/>
    <col min="7171" max="7171" width="12.42578125" style="2" bestFit="1" customWidth="1"/>
    <col min="7172" max="7173" width="13.85546875" style="2" bestFit="1" customWidth="1"/>
    <col min="7174" max="7174" width="14.85546875" style="2" bestFit="1" customWidth="1"/>
    <col min="7175" max="7413" width="9.140625" style="2"/>
    <col min="7414" max="7414" width="15.42578125" style="2" bestFit="1" customWidth="1"/>
    <col min="7415" max="7415" width="11.140625" style="2" bestFit="1" customWidth="1"/>
    <col min="7416" max="7416" width="14.5703125" style="2" bestFit="1" customWidth="1"/>
    <col min="7417" max="7417" width="17.42578125" style="2" bestFit="1" customWidth="1"/>
    <col min="7418" max="7418" width="17.5703125" style="2" bestFit="1" customWidth="1"/>
    <col min="7419" max="7419" width="14.7109375" style="2" bestFit="1" customWidth="1"/>
    <col min="7420" max="7420" width="14.42578125" style="2" bestFit="1" customWidth="1"/>
    <col min="7421" max="7421" width="12.140625" style="2" bestFit="1" customWidth="1"/>
    <col min="7422" max="7422" width="12.42578125" style="2" bestFit="1" customWidth="1"/>
    <col min="7423" max="7424" width="13.85546875" style="2" bestFit="1" customWidth="1"/>
    <col min="7425" max="7425" width="14.85546875" style="2" bestFit="1" customWidth="1"/>
    <col min="7426" max="7426" width="12.140625" style="2" bestFit="1" customWidth="1"/>
    <col min="7427" max="7427" width="12.42578125" style="2" bestFit="1" customWidth="1"/>
    <col min="7428" max="7429" width="13.85546875" style="2" bestFit="1" customWidth="1"/>
    <col min="7430" max="7430" width="14.85546875" style="2" bestFit="1" customWidth="1"/>
    <col min="7431" max="7669" width="9.140625" style="2"/>
    <col min="7670" max="7670" width="15.42578125" style="2" bestFit="1" customWidth="1"/>
    <col min="7671" max="7671" width="11.140625" style="2" bestFit="1" customWidth="1"/>
    <col min="7672" max="7672" width="14.5703125" style="2" bestFit="1" customWidth="1"/>
    <col min="7673" max="7673" width="17.42578125" style="2" bestFit="1" customWidth="1"/>
    <col min="7674" max="7674" width="17.5703125" style="2" bestFit="1" customWidth="1"/>
    <col min="7675" max="7675" width="14.7109375" style="2" bestFit="1" customWidth="1"/>
    <col min="7676" max="7676" width="14.42578125" style="2" bestFit="1" customWidth="1"/>
    <col min="7677" max="7677" width="12.140625" style="2" bestFit="1" customWidth="1"/>
    <col min="7678" max="7678" width="12.42578125" style="2" bestFit="1" customWidth="1"/>
    <col min="7679" max="7680" width="13.85546875" style="2" bestFit="1" customWidth="1"/>
    <col min="7681" max="7681" width="14.85546875" style="2" bestFit="1" customWidth="1"/>
    <col min="7682" max="7682" width="12.140625" style="2" bestFit="1" customWidth="1"/>
    <col min="7683" max="7683" width="12.42578125" style="2" bestFit="1" customWidth="1"/>
    <col min="7684" max="7685" width="13.85546875" style="2" bestFit="1" customWidth="1"/>
    <col min="7686" max="7686" width="14.85546875" style="2" bestFit="1" customWidth="1"/>
    <col min="7687" max="7925" width="9.140625" style="2"/>
    <col min="7926" max="7926" width="15.42578125" style="2" bestFit="1" customWidth="1"/>
    <col min="7927" max="7927" width="11.140625" style="2" bestFit="1" customWidth="1"/>
    <col min="7928" max="7928" width="14.5703125" style="2" bestFit="1" customWidth="1"/>
    <col min="7929" max="7929" width="17.42578125" style="2" bestFit="1" customWidth="1"/>
    <col min="7930" max="7930" width="17.5703125" style="2" bestFit="1" customWidth="1"/>
    <col min="7931" max="7931" width="14.7109375" style="2" bestFit="1" customWidth="1"/>
    <col min="7932" max="7932" width="14.42578125" style="2" bestFit="1" customWidth="1"/>
    <col min="7933" max="7933" width="12.140625" style="2" bestFit="1" customWidth="1"/>
    <col min="7934" max="7934" width="12.42578125" style="2" bestFit="1" customWidth="1"/>
    <col min="7935" max="7936" width="13.85546875" style="2" bestFit="1" customWidth="1"/>
    <col min="7937" max="7937" width="14.85546875" style="2" bestFit="1" customWidth="1"/>
    <col min="7938" max="7938" width="12.140625" style="2" bestFit="1" customWidth="1"/>
    <col min="7939" max="7939" width="12.42578125" style="2" bestFit="1" customWidth="1"/>
    <col min="7940" max="7941" width="13.85546875" style="2" bestFit="1" customWidth="1"/>
    <col min="7942" max="7942" width="14.85546875" style="2" bestFit="1" customWidth="1"/>
    <col min="7943" max="8181" width="9.140625" style="2"/>
    <col min="8182" max="8182" width="15.42578125" style="2" bestFit="1" customWidth="1"/>
    <col min="8183" max="8183" width="11.140625" style="2" bestFit="1" customWidth="1"/>
    <col min="8184" max="8184" width="14.5703125" style="2" bestFit="1" customWidth="1"/>
    <col min="8185" max="8185" width="17.42578125" style="2" bestFit="1" customWidth="1"/>
    <col min="8186" max="8186" width="17.5703125" style="2" bestFit="1" customWidth="1"/>
    <col min="8187" max="8187" width="14.7109375" style="2" bestFit="1" customWidth="1"/>
    <col min="8188" max="8188" width="14.42578125" style="2" bestFit="1" customWidth="1"/>
    <col min="8189" max="8189" width="12.140625" style="2" bestFit="1" customWidth="1"/>
    <col min="8190" max="8190" width="12.42578125" style="2" bestFit="1" customWidth="1"/>
    <col min="8191" max="8192" width="13.85546875" style="2" bestFit="1" customWidth="1"/>
    <col min="8193" max="8193" width="14.85546875" style="2" bestFit="1" customWidth="1"/>
    <col min="8194" max="8194" width="12.140625" style="2" bestFit="1" customWidth="1"/>
    <col min="8195" max="8195" width="12.42578125" style="2" bestFit="1" customWidth="1"/>
    <col min="8196" max="8197" width="13.85546875" style="2" bestFit="1" customWidth="1"/>
    <col min="8198" max="8198" width="14.85546875" style="2" bestFit="1" customWidth="1"/>
    <col min="8199" max="8437" width="9.140625" style="2"/>
    <col min="8438" max="8438" width="15.42578125" style="2" bestFit="1" customWidth="1"/>
    <col min="8439" max="8439" width="11.140625" style="2" bestFit="1" customWidth="1"/>
    <col min="8440" max="8440" width="14.5703125" style="2" bestFit="1" customWidth="1"/>
    <col min="8441" max="8441" width="17.42578125" style="2" bestFit="1" customWidth="1"/>
    <col min="8442" max="8442" width="17.5703125" style="2" bestFit="1" customWidth="1"/>
    <col min="8443" max="8443" width="14.7109375" style="2" bestFit="1" customWidth="1"/>
    <col min="8444" max="8444" width="14.42578125" style="2" bestFit="1" customWidth="1"/>
    <col min="8445" max="8445" width="12.140625" style="2" bestFit="1" customWidth="1"/>
    <col min="8446" max="8446" width="12.42578125" style="2" bestFit="1" customWidth="1"/>
    <col min="8447" max="8448" width="13.85546875" style="2" bestFit="1" customWidth="1"/>
    <col min="8449" max="8449" width="14.85546875" style="2" bestFit="1" customWidth="1"/>
    <col min="8450" max="8450" width="12.140625" style="2" bestFit="1" customWidth="1"/>
    <col min="8451" max="8451" width="12.42578125" style="2" bestFit="1" customWidth="1"/>
    <col min="8452" max="8453" width="13.85546875" style="2" bestFit="1" customWidth="1"/>
    <col min="8454" max="8454" width="14.85546875" style="2" bestFit="1" customWidth="1"/>
    <col min="8455" max="8693" width="9.140625" style="2"/>
    <col min="8694" max="8694" width="15.42578125" style="2" bestFit="1" customWidth="1"/>
    <col min="8695" max="8695" width="11.140625" style="2" bestFit="1" customWidth="1"/>
    <col min="8696" max="8696" width="14.5703125" style="2" bestFit="1" customWidth="1"/>
    <col min="8697" max="8697" width="17.42578125" style="2" bestFit="1" customWidth="1"/>
    <col min="8698" max="8698" width="17.5703125" style="2" bestFit="1" customWidth="1"/>
    <col min="8699" max="8699" width="14.7109375" style="2" bestFit="1" customWidth="1"/>
    <col min="8700" max="8700" width="14.42578125" style="2" bestFit="1" customWidth="1"/>
    <col min="8701" max="8701" width="12.140625" style="2" bestFit="1" customWidth="1"/>
    <col min="8702" max="8702" width="12.42578125" style="2" bestFit="1" customWidth="1"/>
    <col min="8703" max="8704" width="13.85546875" style="2" bestFit="1" customWidth="1"/>
    <col min="8705" max="8705" width="14.85546875" style="2" bestFit="1" customWidth="1"/>
    <col min="8706" max="8706" width="12.140625" style="2" bestFit="1" customWidth="1"/>
    <col min="8707" max="8707" width="12.42578125" style="2" bestFit="1" customWidth="1"/>
    <col min="8708" max="8709" width="13.85546875" style="2" bestFit="1" customWidth="1"/>
    <col min="8710" max="8710" width="14.85546875" style="2" bestFit="1" customWidth="1"/>
    <col min="8711" max="8949" width="9.140625" style="2"/>
    <col min="8950" max="8950" width="15.42578125" style="2" bestFit="1" customWidth="1"/>
    <col min="8951" max="8951" width="11.140625" style="2" bestFit="1" customWidth="1"/>
    <col min="8952" max="8952" width="14.5703125" style="2" bestFit="1" customWidth="1"/>
    <col min="8953" max="8953" width="17.42578125" style="2" bestFit="1" customWidth="1"/>
    <col min="8954" max="8954" width="17.5703125" style="2" bestFit="1" customWidth="1"/>
    <col min="8955" max="8955" width="14.7109375" style="2" bestFit="1" customWidth="1"/>
    <col min="8956" max="8956" width="14.42578125" style="2" bestFit="1" customWidth="1"/>
    <col min="8957" max="8957" width="12.140625" style="2" bestFit="1" customWidth="1"/>
    <col min="8958" max="8958" width="12.42578125" style="2" bestFit="1" customWidth="1"/>
    <col min="8959" max="8960" width="13.85546875" style="2" bestFit="1" customWidth="1"/>
    <col min="8961" max="8961" width="14.85546875" style="2" bestFit="1" customWidth="1"/>
    <col min="8962" max="8962" width="12.140625" style="2" bestFit="1" customWidth="1"/>
    <col min="8963" max="8963" width="12.42578125" style="2" bestFit="1" customWidth="1"/>
    <col min="8964" max="8965" width="13.85546875" style="2" bestFit="1" customWidth="1"/>
    <col min="8966" max="8966" width="14.85546875" style="2" bestFit="1" customWidth="1"/>
    <col min="8967" max="9205" width="9.140625" style="2"/>
    <col min="9206" max="9206" width="15.42578125" style="2" bestFit="1" customWidth="1"/>
    <col min="9207" max="9207" width="11.140625" style="2" bestFit="1" customWidth="1"/>
    <col min="9208" max="9208" width="14.5703125" style="2" bestFit="1" customWidth="1"/>
    <col min="9209" max="9209" width="17.42578125" style="2" bestFit="1" customWidth="1"/>
    <col min="9210" max="9210" width="17.5703125" style="2" bestFit="1" customWidth="1"/>
    <col min="9211" max="9211" width="14.7109375" style="2" bestFit="1" customWidth="1"/>
    <col min="9212" max="9212" width="14.42578125" style="2" bestFit="1" customWidth="1"/>
    <col min="9213" max="9213" width="12.140625" style="2" bestFit="1" customWidth="1"/>
    <col min="9214" max="9214" width="12.42578125" style="2" bestFit="1" customWidth="1"/>
    <col min="9215" max="9216" width="13.85546875" style="2" bestFit="1" customWidth="1"/>
    <col min="9217" max="9217" width="14.85546875" style="2" bestFit="1" customWidth="1"/>
    <col min="9218" max="9218" width="12.140625" style="2" bestFit="1" customWidth="1"/>
    <col min="9219" max="9219" width="12.42578125" style="2" bestFit="1" customWidth="1"/>
    <col min="9220" max="9221" width="13.85546875" style="2" bestFit="1" customWidth="1"/>
    <col min="9222" max="9222" width="14.85546875" style="2" bestFit="1" customWidth="1"/>
    <col min="9223" max="9461" width="9.140625" style="2"/>
    <col min="9462" max="9462" width="15.42578125" style="2" bestFit="1" customWidth="1"/>
    <col min="9463" max="9463" width="11.140625" style="2" bestFit="1" customWidth="1"/>
    <col min="9464" max="9464" width="14.5703125" style="2" bestFit="1" customWidth="1"/>
    <col min="9465" max="9465" width="17.42578125" style="2" bestFit="1" customWidth="1"/>
    <col min="9466" max="9466" width="17.5703125" style="2" bestFit="1" customWidth="1"/>
    <col min="9467" max="9467" width="14.7109375" style="2" bestFit="1" customWidth="1"/>
    <col min="9468" max="9468" width="14.42578125" style="2" bestFit="1" customWidth="1"/>
    <col min="9469" max="9469" width="12.140625" style="2" bestFit="1" customWidth="1"/>
    <col min="9470" max="9470" width="12.42578125" style="2" bestFit="1" customWidth="1"/>
    <col min="9471" max="9472" width="13.85546875" style="2" bestFit="1" customWidth="1"/>
    <col min="9473" max="9473" width="14.85546875" style="2" bestFit="1" customWidth="1"/>
    <col min="9474" max="9474" width="12.140625" style="2" bestFit="1" customWidth="1"/>
    <col min="9475" max="9475" width="12.42578125" style="2" bestFit="1" customWidth="1"/>
    <col min="9476" max="9477" width="13.85546875" style="2" bestFit="1" customWidth="1"/>
    <col min="9478" max="9478" width="14.85546875" style="2" bestFit="1" customWidth="1"/>
    <col min="9479" max="9717" width="9.140625" style="2"/>
    <col min="9718" max="9718" width="15.42578125" style="2" bestFit="1" customWidth="1"/>
    <col min="9719" max="9719" width="11.140625" style="2" bestFit="1" customWidth="1"/>
    <col min="9720" max="9720" width="14.5703125" style="2" bestFit="1" customWidth="1"/>
    <col min="9721" max="9721" width="17.42578125" style="2" bestFit="1" customWidth="1"/>
    <col min="9722" max="9722" width="17.5703125" style="2" bestFit="1" customWidth="1"/>
    <col min="9723" max="9723" width="14.7109375" style="2" bestFit="1" customWidth="1"/>
    <col min="9724" max="9724" width="14.42578125" style="2" bestFit="1" customWidth="1"/>
    <col min="9725" max="9725" width="12.140625" style="2" bestFit="1" customWidth="1"/>
    <col min="9726" max="9726" width="12.42578125" style="2" bestFit="1" customWidth="1"/>
    <col min="9727" max="9728" width="13.85546875" style="2" bestFit="1" customWidth="1"/>
    <col min="9729" max="9729" width="14.85546875" style="2" bestFit="1" customWidth="1"/>
    <col min="9730" max="9730" width="12.140625" style="2" bestFit="1" customWidth="1"/>
    <col min="9731" max="9731" width="12.42578125" style="2" bestFit="1" customWidth="1"/>
    <col min="9732" max="9733" width="13.85546875" style="2" bestFit="1" customWidth="1"/>
    <col min="9734" max="9734" width="14.85546875" style="2" bestFit="1" customWidth="1"/>
    <col min="9735" max="9973" width="9.140625" style="2"/>
    <col min="9974" max="9974" width="15.42578125" style="2" bestFit="1" customWidth="1"/>
    <col min="9975" max="9975" width="11.140625" style="2" bestFit="1" customWidth="1"/>
    <col min="9976" max="9976" width="14.5703125" style="2" bestFit="1" customWidth="1"/>
    <col min="9977" max="9977" width="17.42578125" style="2" bestFit="1" customWidth="1"/>
    <col min="9978" max="9978" width="17.5703125" style="2" bestFit="1" customWidth="1"/>
    <col min="9979" max="9979" width="14.7109375" style="2" bestFit="1" customWidth="1"/>
    <col min="9980" max="9980" width="14.42578125" style="2" bestFit="1" customWidth="1"/>
    <col min="9981" max="9981" width="12.140625" style="2" bestFit="1" customWidth="1"/>
    <col min="9982" max="9982" width="12.42578125" style="2" bestFit="1" customWidth="1"/>
    <col min="9983" max="9984" width="13.85546875" style="2" bestFit="1" customWidth="1"/>
    <col min="9985" max="9985" width="14.85546875" style="2" bestFit="1" customWidth="1"/>
    <col min="9986" max="9986" width="12.140625" style="2" bestFit="1" customWidth="1"/>
    <col min="9987" max="9987" width="12.42578125" style="2" bestFit="1" customWidth="1"/>
    <col min="9988" max="9989" width="13.85546875" style="2" bestFit="1" customWidth="1"/>
    <col min="9990" max="9990" width="14.85546875" style="2" bestFit="1" customWidth="1"/>
    <col min="9991" max="10229" width="9.140625" style="2"/>
    <col min="10230" max="10230" width="15.42578125" style="2" bestFit="1" customWidth="1"/>
    <col min="10231" max="10231" width="11.140625" style="2" bestFit="1" customWidth="1"/>
    <col min="10232" max="10232" width="14.5703125" style="2" bestFit="1" customWidth="1"/>
    <col min="10233" max="10233" width="17.42578125" style="2" bestFit="1" customWidth="1"/>
    <col min="10234" max="10234" width="17.5703125" style="2" bestFit="1" customWidth="1"/>
    <col min="10235" max="10235" width="14.7109375" style="2" bestFit="1" customWidth="1"/>
    <col min="10236" max="10236" width="14.42578125" style="2" bestFit="1" customWidth="1"/>
    <col min="10237" max="10237" width="12.140625" style="2" bestFit="1" customWidth="1"/>
    <col min="10238" max="10238" width="12.42578125" style="2" bestFit="1" customWidth="1"/>
    <col min="10239" max="10240" width="13.85546875" style="2" bestFit="1" customWidth="1"/>
    <col min="10241" max="10241" width="14.85546875" style="2" bestFit="1" customWidth="1"/>
    <col min="10242" max="10242" width="12.140625" style="2" bestFit="1" customWidth="1"/>
    <col min="10243" max="10243" width="12.42578125" style="2" bestFit="1" customWidth="1"/>
    <col min="10244" max="10245" width="13.85546875" style="2" bestFit="1" customWidth="1"/>
    <col min="10246" max="10246" width="14.85546875" style="2" bestFit="1" customWidth="1"/>
    <col min="10247" max="10485" width="9.140625" style="2"/>
    <col min="10486" max="10486" width="15.42578125" style="2" bestFit="1" customWidth="1"/>
    <col min="10487" max="10487" width="11.140625" style="2" bestFit="1" customWidth="1"/>
    <col min="10488" max="10488" width="14.5703125" style="2" bestFit="1" customWidth="1"/>
    <col min="10489" max="10489" width="17.42578125" style="2" bestFit="1" customWidth="1"/>
    <col min="10490" max="10490" width="17.5703125" style="2" bestFit="1" customWidth="1"/>
    <col min="10491" max="10491" width="14.7109375" style="2" bestFit="1" customWidth="1"/>
    <col min="10492" max="10492" width="14.42578125" style="2" bestFit="1" customWidth="1"/>
    <col min="10493" max="10493" width="12.140625" style="2" bestFit="1" customWidth="1"/>
    <col min="10494" max="10494" width="12.42578125" style="2" bestFit="1" customWidth="1"/>
    <col min="10495" max="10496" width="13.85546875" style="2" bestFit="1" customWidth="1"/>
    <col min="10497" max="10497" width="14.85546875" style="2" bestFit="1" customWidth="1"/>
    <col min="10498" max="10498" width="12.140625" style="2" bestFit="1" customWidth="1"/>
    <col min="10499" max="10499" width="12.42578125" style="2" bestFit="1" customWidth="1"/>
    <col min="10500" max="10501" width="13.85546875" style="2" bestFit="1" customWidth="1"/>
    <col min="10502" max="10502" width="14.85546875" style="2" bestFit="1" customWidth="1"/>
    <col min="10503" max="10741" width="9.140625" style="2"/>
    <col min="10742" max="10742" width="15.42578125" style="2" bestFit="1" customWidth="1"/>
    <col min="10743" max="10743" width="11.140625" style="2" bestFit="1" customWidth="1"/>
    <col min="10744" max="10744" width="14.5703125" style="2" bestFit="1" customWidth="1"/>
    <col min="10745" max="10745" width="17.42578125" style="2" bestFit="1" customWidth="1"/>
    <col min="10746" max="10746" width="17.5703125" style="2" bestFit="1" customWidth="1"/>
    <col min="10747" max="10747" width="14.7109375" style="2" bestFit="1" customWidth="1"/>
    <col min="10748" max="10748" width="14.42578125" style="2" bestFit="1" customWidth="1"/>
    <col min="10749" max="10749" width="12.140625" style="2" bestFit="1" customWidth="1"/>
    <col min="10750" max="10750" width="12.42578125" style="2" bestFit="1" customWidth="1"/>
    <col min="10751" max="10752" width="13.85546875" style="2" bestFit="1" customWidth="1"/>
    <col min="10753" max="10753" width="14.85546875" style="2" bestFit="1" customWidth="1"/>
    <col min="10754" max="10754" width="12.140625" style="2" bestFit="1" customWidth="1"/>
    <col min="10755" max="10755" width="12.42578125" style="2" bestFit="1" customWidth="1"/>
    <col min="10756" max="10757" width="13.85546875" style="2" bestFit="1" customWidth="1"/>
    <col min="10758" max="10758" width="14.85546875" style="2" bestFit="1" customWidth="1"/>
    <col min="10759" max="10997" width="9.140625" style="2"/>
    <col min="10998" max="10998" width="15.42578125" style="2" bestFit="1" customWidth="1"/>
    <col min="10999" max="10999" width="11.140625" style="2" bestFit="1" customWidth="1"/>
    <col min="11000" max="11000" width="14.5703125" style="2" bestFit="1" customWidth="1"/>
    <col min="11001" max="11001" width="17.42578125" style="2" bestFit="1" customWidth="1"/>
    <col min="11002" max="11002" width="17.5703125" style="2" bestFit="1" customWidth="1"/>
    <col min="11003" max="11003" width="14.7109375" style="2" bestFit="1" customWidth="1"/>
    <col min="11004" max="11004" width="14.42578125" style="2" bestFit="1" customWidth="1"/>
    <col min="11005" max="11005" width="12.140625" style="2" bestFit="1" customWidth="1"/>
    <col min="11006" max="11006" width="12.42578125" style="2" bestFit="1" customWidth="1"/>
    <col min="11007" max="11008" width="13.85546875" style="2" bestFit="1" customWidth="1"/>
    <col min="11009" max="11009" width="14.85546875" style="2" bestFit="1" customWidth="1"/>
    <col min="11010" max="11010" width="12.140625" style="2" bestFit="1" customWidth="1"/>
    <col min="11011" max="11011" width="12.42578125" style="2" bestFit="1" customWidth="1"/>
    <col min="11012" max="11013" width="13.85546875" style="2" bestFit="1" customWidth="1"/>
    <col min="11014" max="11014" width="14.85546875" style="2" bestFit="1" customWidth="1"/>
    <col min="11015" max="11253" width="9.140625" style="2"/>
    <col min="11254" max="11254" width="15.42578125" style="2" bestFit="1" customWidth="1"/>
    <col min="11255" max="11255" width="11.140625" style="2" bestFit="1" customWidth="1"/>
    <col min="11256" max="11256" width="14.5703125" style="2" bestFit="1" customWidth="1"/>
    <col min="11257" max="11257" width="17.42578125" style="2" bestFit="1" customWidth="1"/>
    <col min="11258" max="11258" width="17.5703125" style="2" bestFit="1" customWidth="1"/>
    <col min="11259" max="11259" width="14.7109375" style="2" bestFit="1" customWidth="1"/>
    <col min="11260" max="11260" width="14.42578125" style="2" bestFit="1" customWidth="1"/>
    <col min="11261" max="11261" width="12.140625" style="2" bestFit="1" customWidth="1"/>
    <col min="11262" max="11262" width="12.42578125" style="2" bestFit="1" customWidth="1"/>
    <col min="11263" max="11264" width="13.85546875" style="2" bestFit="1" customWidth="1"/>
    <col min="11265" max="11265" width="14.85546875" style="2" bestFit="1" customWidth="1"/>
    <col min="11266" max="11266" width="12.140625" style="2" bestFit="1" customWidth="1"/>
    <col min="11267" max="11267" width="12.42578125" style="2" bestFit="1" customWidth="1"/>
    <col min="11268" max="11269" width="13.85546875" style="2" bestFit="1" customWidth="1"/>
    <col min="11270" max="11270" width="14.85546875" style="2" bestFit="1" customWidth="1"/>
    <col min="11271" max="11509" width="9.140625" style="2"/>
    <col min="11510" max="11510" width="15.42578125" style="2" bestFit="1" customWidth="1"/>
    <col min="11511" max="11511" width="11.140625" style="2" bestFit="1" customWidth="1"/>
    <col min="11512" max="11512" width="14.5703125" style="2" bestFit="1" customWidth="1"/>
    <col min="11513" max="11513" width="17.42578125" style="2" bestFit="1" customWidth="1"/>
    <col min="11514" max="11514" width="17.5703125" style="2" bestFit="1" customWidth="1"/>
    <col min="11515" max="11515" width="14.7109375" style="2" bestFit="1" customWidth="1"/>
    <col min="11516" max="11516" width="14.42578125" style="2" bestFit="1" customWidth="1"/>
    <col min="11517" max="11517" width="12.140625" style="2" bestFit="1" customWidth="1"/>
    <col min="11518" max="11518" width="12.42578125" style="2" bestFit="1" customWidth="1"/>
    <col min="11519" max="11520" width="13.85546875" style="2" bestFit="1" customWidth="1"/>
    <col min="11521" max="11521" width="14.85546875" style="2" bestFit="1" customWidth="1"/>
    <col min="11522" max="11522" width="12.140625" style="2" bestFit="1" customWidth="1"/>
    <col min="11523" max="11523" width="12.42578125" style="2" bestFit="1" customWidth="1"/>
    <col min="11524" max="11525" width="13.85546875" style="2" bestFit="1" customWidth="1"/>
    <col min="11526" max="11526" width="14.85546875" style="2" bestFit="1" customWidth="1"/>
    <col min="11527" max="11765" width="9.140625" style="2"/>
    <col min="11766" max="11766" width="15.42578125" style="2" bestFit="1" customWidth="1"/>
    <col min="11767" max="11767" width="11.140625" style="2" bestFit="1" customWidth="1"/>
    <col min="11768" max="11768" width="14.5703125" style="2" bestFit="1" customWidth="1"/>
    <col min="11769" max="11769" width="17.42578125" style="2" bestFit="1" customWidth="1"/>
    <col min="11770" max="11770" width="17.5703125" style="2" bestFit="1" customWidth="1"/>
    <col min="11771" max="11771" width="14.7109375" style="2" bestFit="1" customWidth="1"/>
    <col min="11772" max="11772" width="14.42578125" style="2" bestFit="1" customWidth="1"/>
    <col min="11773" max="11773" width="12.140625" style="2" bestFit="1" customWidth="1"/>
    <col min="11774" max="11774" width="12.42578125" style="2" bestFit="1" customWidth="1"/>
    <col min="11775" max="11776" width="13.85546875" style="2" bestFit="1" customWidth="1"/>
    <col min="11777" max="11777" width="14.85546875" style="2" bestFit="1" customWidth="1"/>
    <col min="11778" max="11778" width="12.140625" style="2" bestFit="1" customWidth="1"/>
    <col min="11779" max="11779" width="12.42578125" style="2" bestFit="1" customWidth="1"/>
    <col min="11780" max="11781" width="13.85546875" style="2" bestFit="1" customWidth="1"/>
    <col min="11782" max="11782" width="14.85546875" style="2" bestFit="1" customWidth="1"/>
    <col min="11783" max="12021" width="9.140625" style="2"/>
    <col min="12022" max="12022" width="15.42578125" style="2" bestFit="1" customWidth="1"/>
    <col min="12023" max="12023" width="11.140625" style="2" bestFit="1" customWidth="1"/>
    <col min="12024" max="12024" width="14.5703125" style="2" bestFit="1" customWidth="1"/>
    <col min="12025" max="12025" width="17.42578125" style="2" bestFit="1" customWidth="1"/>
    <col min="12026" max="12026" width="17.5703125" style="2" bestFit="1" customWidth="1"/>
    <col min="12027" max="12027" width="14.7109375" style="2" bestFit="1" customWidth="1"/>
    <col min="12028" max="12028" width="14.42578125" style="2" bestFit="1" customWidth="1"/>
    <col min="12029" max="12029" width="12.140625" style="2" bestFit="1" customWidth="1"/>
    <col min="12030" max="12030" width="12.42578125" style="2" bestFit="1" customWidth="1"/>
    <col min="12031" max="12032" width="13.85546875" style="2" bestFit="1" customWidth="1"/>
    <col min="12033" max="12033" width="14.85546875" style="2" bestFit="1" customWidth="1"/>
    <col min="12034" max="12034" width="12.140625" style="2" bestFit="1" customWidth="1"/>
    <col min="12035" max="12035" width="12.42578125" style="2" bestFit="1" customWidth="1"/>
    <col min="12036" max="12037" width="13.85546875" style="2" bestFit="1" customWidth="1"/>
    <col min="12038" max="12038" width="14.85546875" style="2" bestFit="1" customWidth="1"/>
    <col min="12039" max="12277" width="9.140625" style="2"/>
    <col min="12278" max="12278" width="15.42578125" style="2" bestFit="1" customWidth="1"/>
    <col min="12279" max="12279" width="11.140625" style="2" bestFit="1" customWidth="1"/>
    <col min="12280" max="12280" width="14.5703125" style="2" bestFit="1" customWidth="1"/>
    <col min="12281" max="12281" width="17.42578125" style="2" bestFit="1" customWidth="1"/>
    <col min="12282" max="12282" width="17.5703125" style="2" bestFit="1" customWidth="1"/>
    <col min="12283" max="12283" width="14.7109375" style="2" bestFit="1" customWidth="1"/>
    <col min="12284" max="12284" width="14.42578125" style="2" bestFit="1" customWidth="1"/>
    <col min="12285" max="12285" width="12.140625" style="2" bestFit="1" customWidth="1"/>
    <col min="12286" max="12286" width="12.42578125" style="2" bestFit="1" customWidth="1"/>
    <col min="12287" max="12288" width="13.85546875" style="2" bestFit="1" customWidth="1"/>
    <col min="12289" max="12289" width="14.85546875" style="2" bestFit="1" customWidth="1"/>
    <col min="12290" max="12290" width="12.140625" style="2" bestFit="1" customWidth="1"/>
    <col min="12291" max="12291" width="12.42578125" style="2" bestFit="1" customWidth="1"/>
    <col min="12292" max="12293" width="13.85546875" style="2" bestFit="1" customWidth="1"/>
    <col min="12294" max="12294" width="14.85546875" style="2" bestFit="1" customWidth="1"/>
    <col min="12295" max="12533" width="9.140625" style="2"/>
    <col min="12534" max="12534" width="15.42578125" style="2" bestFit="1" customWidth="1"/>
    <col min="12535" max="12535" width="11.140625" style="2" bestFit="1" customWidth="1"/>
    <col min="12536" max="12536" width="14.5703125" style="2" bestFit="1" customWidth="1"/>
    <col min="12537" max="12537" width="17.42578125" style="2" bestFit="1" customWidth="1"/>
    <col min="12538" max="12538" width="17.5703125" style="2" bestFit="1" customWidth="1"/>
    <col min="12539" max="12539" width="14.7109375" style="2" bestFit="1" customWidth="1"/>
    <col min="12540" max="12540" width="14.42578125" style="2" bestFit="1" customWidth="1"/>
    <col min="12541" max="12541" width="12.140625" style="2" bestFit="1" customWidth="1"/>
    <col min="12542" max="12542" width="12.42578125" style="2" bestFit="1" customWidth="1"/>
    <col min="12543" max="12544" width="13.85546875" style="2" bestFit="1" customWidth="1"/>
    <col min="12545" max="12545" width="14.85546875" style="2" bestFit="1" customWidth="1"/>
    <col min="12546" max="12546" width="12.140625" style="2" bestFit="1" customWidth="1"/>
    <col min="12547" max="12547" width="12.42578125" style="2" bestFit="1" customWidth="1"/>
    <col min="12548" max="12549" width="13.85546875" style="2" bestFit="1" customWidth="1"/>
    <col min="12550" max="12550" width="14.85546875" style="2" bestFit="1" customWidth="1"/>
    <col min="12551" max="12789" width="9.140625" style="2"/>
    <col min="12790" max="12790" width="15.42578125" style="2" bestFit="1" customWidth="1"/>
    <col min="12791" max="12791" width="11.140625" style="2" bestFit="1" customWidth="1"/>
    <col min="12792" max="12792" width="14.5703125" style="2" bestFit="1" customWidth="1"/>
    <col min="12793" max="12793" width="17.42578125" style="2" bestFit="1" customWidth="1"/>
    <col min="12794" max="12794" width="17.5703125" style="2" bestFit="1" customWidth="1"/>
    <col min="12795" max="12795" width="14.7109375" style="2" bestFit="1" customWidth="1"/>
    <col min="12796" max="12796" width="14.42578125" style="2" bestFit="1" customWidth="1"/>
    <col min="12797" max="12797" width="12.140625" style="2" bestFit="1" customWidth="1"/>
    <col min="12798" max="12798" width="12.42578125" style="2" bestFit="1" customWidth="1"/>
    <col min="12799" max="12800" width="13.85546875" style="2" bestFit="1" customWidth="1"/>
    <col min="12801" max="12801" width="14.85546875" style="2" bestFit="1" customWidth="1"/>
    <col min="12802" max="12802" width="12.140625" style="2" bestFit="1" customWidth="1"/>
    <col min="12803" max="12803" width="12.42578125" style="2" bestFit="1" customWidth="1"/>
    <col min="12804" max="12805" width="13.85546875" style="2" bestFit="1" customWidth="1"/>
    <col min="12806" max="12806" width="14.85546875" style="2" bestFit="1" customWidth="1"/>
    <col min="12807" max="13045" width="9.140625" style="2"/>
    <col min="13046" max="13046" width="15.42578125" style="2" bestFit="1" customWidth="1"/>
    <col min="13047" max="13047" width="11.140625" style="2" bestFit="1" customWidth="1"/>
    <col min="13048" max="13048" width="14.5703125" style="2" bestFit="1" customWidth="1"/>
    <col min="13049" max="13049" width="17.42578125" style="2" bestFit="1" customWidth="1"/>
    <col min="13050" max="13050" width="17.5703125" style="2" bestFit="1" customWidth="1"/>
    <col min="13051" max="13051" width="14.7109375" style="2" bestFit="1" customWidth="1"/>
    <col min="13052" max="13052" width="14.42578125" style="2" bestFit="1" customWidth="1"/>
    <col min="13053" max="13053" width="12.140625" style="2" bestFit="1" customWidth="1"/>
    <col min="13054" max="13054" width="12.42578125" style="2" bestFit="1" customWidth="1"/>
    <col min="13055" max="13056" width="13.85546875" style="2" bestFit="1" customWidth="1"/>
    <col min="13057" max="13057" width="14.85546875" style="2" bestFit="1" customWidth="1"/>
    <col min="13058" max="13058" width="12.140625" style="2" bestFit="1" customWidth="1"/>
    <col min="13059" max="13059" width="12.42578125" style="2" bestFit="1" customWidth="1"/>
    <col min="13060" max="13061" width="13.85546875" style="2" bestFit="1" customWidth="1"/>
    <col min="13062" max="13062" width="14.85546875" style="2" bestFit="1" customWidth="1"/>
    <col min="13063" max="13301" width="9.140625" style="2"/>
    <col min="13302" max="13302" width="15.42578125" style="2" bestFit="1" customWidth="1"/>
    <col min="13303" max="13303" width="11.140625" style="2" bestFit="1" customWidth="1"/>
    <col min="13304" max="13304" width="14.5703125" style="2" bestFit="1" customWidth="1"/>
    <col min="13305" max="13305" width="17.42578125" style="2" bestFit="1" customWidth="1"/>
    <col min="13306" max="13306" width="17.5703125" style="2" bestFit="1" customWidth="1"/>
    <col min="13307" max="13307" width="14.7109375" style="2" bestFit="1" customWidth="1"/>
    <col min="13308" max="13308" width="14.42578125" style="2" bestFit="1" customWidth="1"/>
    <col min="13309" max="13309" width="12.140625" style="2" bestFit="1" customWidth="1"/>
    <col min="13310" max="13310" width="12.42578125" style="2" bestFit="1" customWidth="1"/>
    <col min="13311" max="13312" width="13.85546875" style="2" bestFit="1" customWidth="1"/>
    <col min="13313" max="13313" width="14.85546875" style="2" bestFit="1" customWidth="1"/>
    <col min="13314" max="13314" width="12.140625" style="2" bestFit="1" customWidth="1"/>
    <col min="13315" max="13315" width="12.42578125" style="2" bestFit="1" customWidth="1"/>
    <col min="13316" max="13317" width="13.85546875" style="2" bestFit="1" customWidth="1"/>
    <col min="13318" max="13318" width="14.85546875" style="2" bestFit="1" customWidth="1"/>
    <col min="13319" max="13557" width="9.140625" style="2"/>
    <col min="13558" max="13558" width="15.42578125" style="2" bestFit="1" customWidth="1"/>
    <col min="13559" max="13559" width="11.140625" style="2" bestFit="1" customWidth="1"/>
    <col min="13560" max="13560" width="14.5703125" style="2" bestFit="1" customWidth="1"/>
    <col min="13561" max="13561" width="17.42578125" style="2" bestFit="1" customWidth="1"/>
    <col min="13562" max="13562" width="17.5703125" style="2" bestFit="1" customWidth="1"/>
    <col min="13563" max="13563" width="14.7109375" style="2" bestFit="1" customWidth="1"/>
    <col min="13564" max="13564" width="14.42578125" style="2" bestFit="1" customWidth="1"/>
    <col min="13565" max="13565" width="12.140625" style="2" bestFit="1" customWidth="1"/>
    <col min="13566" max="13566" width="12.42578125" style="2" bestFit="1" customWidth="1"/>
    <col min="13567" max="13568" width="13.85546875" style="2" bestFit="1" customWidth="1"/>
    <col min="13569" max="13569" width="14.85546875" style="2" bestFit="1" customWidth="1"/>
    <col min="13570" max="13570" width="12.140625" style="2" bestFit="1" customWidth="1"/>
    <col min="13571" max="13571" width="12.42578125" style="2" bestFit="1" customWidth="1"/>
    <col min="13572" max="13573" width="13.85546875" style="2" bestFit="1" customWidth="1"/>
    <col min="13574" max="13574" width="14.85546875" style="2" bestFit="1" customWidth="1"/>
    <col min="13575" max="13813" width="9.140625" style="2"/>
    <col min="13814" max="13814" width="15.42578125" style="2" bestFit="1" customWidth="1"/>
    <col min="13815" max="13815" width="11.140625" style="2" bestFit="1" customWidth="1"/>
    <col min="13816" max="13816" width="14.5703125" style="2" bestFit="1" customWidth="1"/>
    <col min="13817" max="13817" width="17.42578125" style="2" bestFit="1" customWidth="1"/>
    <col min="13818" max="13818" width="17.5703125" style="2" bestFit="1" customWidth="1"/>
    <col min="13819" max="13819" width="14.7109375" style="2" bestFit="1" customWidth="1"/>
    <col min="13820" max="13820" width="14.42578125" style="2" bestFit="1" customWidth="1"/>
    <col min="13821" max="13821" width="12.140625" style="2" bestFit="1" customWidth="1"/>
    <col min="13822" max="13822" width="12.42578125" style="2" bestFit="1" customWidth="1"/>
    <col min="13823" max="13824" width="13.85546875" style="2" bestFit="1" customWidth="1"/>
    <col min="13825" max="13825" width="14.85546875" style="2" bestFit="1" customWidth="1"/>
    <col min="13826" max="13826" width="12.140625" style="2" bestFit="1" customWidth="1"/>
    <col min="13827" max="13827" width="12.42578125" style="2" bestFit="1" customWidth="1"/>
    <col min="13828" max="13829" width="13.85546875" style="2" bestFit="1" customWidth="1"/>
    <col min="13830" max="13830" width="14.85546875" style="2" bestFit="1" customWidth="1"/>
    <col min="13831" max="14069" width="9.140625" style="2"/>
    <col min="14070" max="14070" width="15.42578125" style="2" bestFit="1" customWidth="1"/>
    <col min="14071" max="14071" width="11.140625" style="2" bestFit="1" customWidth="1"/>
    <col min="14072" max="14072" width="14.5703125" style="2" bestFit="1" customWidth="1"/>
    <col min="14073" max="14073" width="17.42578125" style="2" bestFit="1" customWidth="1"/>
    <col min="14074" max="14074" width="17.5703125" style="2" bestFit="1" customWidth="1"/>
    <col min="14075" max="14075" width="14.7109375" style="2" bestFit="1" customWidth="1"/>
    <col min="14076" max="14076" width="14.42578125" style="2" bestFit="1" customWidth="1"/>
    <col min="14077" max="14077" width="12.140625" style="2" bestFit="1" customWidth="1"/>
    <col min="14078" max="14078" width="12.42578125" style="2" bestFit="1" customWidth="1"/>
    <col min="14079" max="14080" width="13.85546875" style="2" bestFit="1" customWidth="1"/>
    <col min="14081" max="14081" width="14.85546875" style="2" bestFit="1" customWidth="1"/>
    <col min="14082" max="14082" width="12.140625" style="2" bestFit="1" customWidth="1"/>
    <col min="14083" max="14083" width="12.42578125" style="2" bestFit="1" customWidth="1"/>
    <col min="14084" max="14085" width="13.85546875" style="2" bestFit="1" customWidth="1"/>
    <col min="14086" max="14086" width="14.85546875" style="2" bestFit="1" customWidth="1"/>
    <col min="14087" max="14325" width="9.140625" style="2"/>
    <col min="14326" max="14326" width="15.42578125" style="2" bestFit="1" customWidth="1"/>
    <col min="14327" max="14327" width="11.140625" style="2" bestFit="1" customWidth="1"/>
    <col min="14328" max="14328" width="14.5703125" style="2" bestFit="1" customWidth="1"/>
    <col min="14329" max="14329" width="17.42578125" style="2" bestFit="1" customWidth="1"/>
    <col min="14330" max="14330" width="17.5703125" style="2" bestFit="1" customWidth="1"/>
    <col min="14331" max="14331" width="14.7109375" style="2" bestFit="1" customWidth="1"/>
    <col min="14332" max="14332" width="14.42578125" style="2" bestFit="1" customWidth="1"/>
    <col min="14333" max="14333" width="12.140625" style="2" bestFit="1" customWidth="1"/>
    <col min="14334" max="14334" width="12.42578125" style="2" bestFit="1" customWidth="1"/>
    <col min="14335" max="14336" width="13.85546875" style="2" bestFit="1" customWidth="1"/>
    <col min="14337" max="14337" width="14.85546875" style="2" bestFit="1" customWidth="1"/>
    <col min="14338" max="14338" width="12.140625" style="2" bestFit="1" customWidth="1"/>
    <col min="14339" max="14339" width="12.42578125" style="2" bestFit="1" customWidth="1"/>
    <col min="14340" max="14341" width="13.85546875" style="2" bestFit="1" customWidth="1"/>
    <col min="14342" max="14342" width="14.85546875" style="2" bestFit="1" customWidth="1"/>
    <col min="14343" max="14581" width="9.140625" style="2"/>
    <col min="14582" max="14582" width="15.42578125" style="2" bestFit="1" customWidth="1"/>
    <col min="14583" max="14583" width="11.140625" style="2" bestFit="1" customWidth="1"/>
    <col min="14584" max="14584" width="14.5703125" style="2" bestFit="1" customWidth="1"/>
    <col min="14585" max="14585" width="17.42578125" style="2" bestFit="1" customWidth="1"/>
    <col min="14586" max="14586" width="17.5703125" style="2" bestFit="1" customWidth="1"/>
    <col min="14587" max="14587" width="14.7109375" style="2" bestFit="1" customWidth="1"/>
    <col min="14588" max="14588" width="14.42578125" style="2" bestFit="1" customWidth="1"/>
    <col min="14589" max="14589" width="12.140625" style="2" bestFit="1" customWidth="1"/>
    <col min="14590" max="14590" width="12.42578125" style="2" bestFit="1" customWidth="1"/>
    <col min="14591" max="14592" width="13.85546875" style="2" bestFit="1" customWidth="1"/>
    <col min="14593" max="14593" width="14.85546875" style="2" bestFit="1" customWidth="1"/>
    <col min="14594" max="14594" width="12.140625" style="2" bestFit="1" customWidth="1"/>
    <col min="14595" max="14595" width="12.42578125" style="2" bestFit="1" customWidth="1"/>
    <col min="14596" max="14597" width="13.85546875" style="2" bestFit="1" customWidth="1"/>
    <col min="14598" max="14598" width="14.85546875" style="2" bestFit="1" customWidth="1"/>
    <col min="14599" max="14837" width="9.140625" style="2"/>
    <col min="14838" max="14838" width="15.42578125" style="2" bestFit="1" customWidth="1"/>
    <col min="14839" max="14839" width="11.140625" style="2" bestFit="1" customWidth="1"/>
    <col min="14840" max="14840" width="14.5703125" style="2" bestFit="1" customWidth="1"/>
    <col min="14841" max="14841" width="17.42578125" style="2" bestFit="1" customWidth="1"/>
    <col min="14842" max="14842" width="17.5703125" style="2" bestFit="1" customWidth="1"/>
    <col min="14843" max="14843" width="14.7109375" style="2" bestFit="1" customWidth="1"/>
    <col min="14844" max="14844" width="14.42578125" style="2" bestFit="1" customWidth="1"/>
    <col min="14845" max="14845" width="12.140625" style="2" bestFit="1" customWidth="1"/>
    <col min="14846" max="14846" width="12.42578125" style="2" bestFit="1" customWidth="1"/>
    <col min="14847" max="14848" width="13.85546875" style="2" bestFit="1" customWidth="1"/>
    <col min="14849" max="14849" width="14.85546875" style="2" bestFit="1" customWidth="1"/>
    <col min="14850" max="14850" width="12.140625" style="2" bestFit="1" customWidth="1"/>
    <col min="14851" max="14851" width="12.42578125" style="2" bestFit="1" customWidth="1"/>
    <col min="14852" max="14853" width="13.85546875" style="2" bestFit="1" customWidth="1"/>
    <col min="14854" max="14854" width="14.85546875" style="2" bestFit="1" customWidth="1"/>
    <col min="14855" max="15093" width="9.140625" style="2"/>
    <col min="15094" max="15094" width="15.42578125" style="2" bestFit="1" customWidth="1"/>
    <col min="15095" max="15095" width="11.140625" style="2" bestFit="1" customWidth="1"/>
    <col min="15096" max="15096" width="14.5703125" style="2" bestFit="1" customWidth="1"/>
    <col min="15097" max="15097" width="17.42578125" style="2" bestFit="1" customWidth="1"/>
    <col min="15098" max="15098" width="17.5703125" style="2" bestFit="1" customWidth="1"/>
    <col min="15099" max="15099" width="14.7109375" style="2" bestFit="1" customWidth="1"/>
    <col min="15100" max="15100" width="14.42578125" style="2" bestFit="1" customWidth="1"/>
    <col min="15101" max="15101" width="12.140625" style="2" bestFit="1" customWidth="1"/>
    <col min="15102" max="15102" width="12.42578125" style="2" bestFit="1" customWidth="1"/>
    <col min="15103" max="15104" width="13.85546875" style="2" bestFit="1" customWidth="1"/>
    <col min="15105" max="15105" width="14.85546875" style="2" bestFit="1" customWidth="1"/>
    <col min="15106" max="15106" width="12.140625" style="2" bestFit="1" customWidth="1"/>
    <col min="15107" max="15107" width="12.42578125" style="2" bestFit="1" customWidth="1"/>
    <col min="15108" max="15109" width="13.85546875" style="2" bestFit="1" customWidth="1"/>
    <col min="15110" max="15110" width="14.85546875" style="2" bestFit="1" customWidth="1"/>
    <col min="15111" max="15349" width="9.140625" style="2"/>
    <col min="15350" max="15350" width="15.42578125" style="2" bestFit="1" customWidth="1"/>
    <col min="15351" max="15351" width="11.140625" style="2" bestFit="1" customWidth="1"/>
    <col min="15352" max="15352" width="14.5703125" style="2" bestFit="1" customWidth="1"/>
    <col min="15353" max="15353" width="17.42578125" style="2" bestFit="1" customWidth="1"/>
    <col min="15354" max="15354" width="17.5703125" style="2" bestFit="1" customWidth="1"/>
    <col min="15355" max="15355" width="14.7109375" style="2" bestFit="1" customWidth="1"/>
    <col min="15356" max="15356" width="14.42578125" style="2" bestFit="1" customWidth="1"/>
    <col min="15357" max="15357" width="12.140625" style="2" bestFit="1" customWidth="1"/>
    <col min="15358" max="15358" width="12.42578125" style="2" bestFit="1" customWidth="1"/>
    <col min="15359" max="15360" width="13.85546875" style="2" bestFit="1" customWidth="1"/>
    <col min="15361" max="15361" width="14.85546875" style="2" bestFit="1" customWidth="1"/>
    <col min="15362" max="15362" width="12.140625" style="2" bestFit="1" customWidth="1"/>
    <col min="15363" max="15363" width="12.42578125" style="2" bestFit="1" customWidth="1"/>
    <col min="15364" max="15365" width="13.85546875" style="2" bestFit="1" customWidth="1"/>
    <col min="15366" max="15366" width="14.85546875" style="2" bestFit="1" customWidth="1"/>
    <col min="15367" max="15605" width="9.140625" style="2"/>
    <col min="15606" max="15606" width="15.42578125" style="2" bestFit="1" customWidth="1"/>
    <col min="15607" max="15607" width="11.140625" style="2" bestFit="1" customWidth="1"/>
    <col min="15608" max="15608" width="14.5703125" style="2" bestFit="1" customWidth="1"/>
    <col min="15609" max="15609" width="17.42578125" style="2" bestFit="1" customWidth="1"/>
    <col min="15610" max="15610" width="17.5703125" style="2" bestFit="1" customWidth="1"/>
    <col min="15611" max="15611" width="14.7109375" style="2" bestFit="1" customWidth="1"/>
    <col min="15612" max="15612" width="14.42578125" style="2" bestFit="1" customWidth="1"/>
    <col min="15613" max="15613" width="12.140625" style="2" bestFit="1" customWidth="1"/>
    <col min="15614" max="15614" width="12.42578125" style="2" bestFit="1" customWidth="1"/>
    <col min="15615" max="15616" width="13.85546875" style="2" bestFit="1" customWidth="1"/>
    <col min="15617" max="15617" width="14.85546875" style="2" bestFit="1" customWidth="1"/>
    <col min="15618" max="15618" width="12.140625" style="2" bestFit="1" customWidth="1"/>
    <col min="15619" max="15619" width="12.42578125" style="2" bestFit="1" customWidth="1"/>
    <col min="15620" max="15621" width="13.85546875" style="2" bestFit="1" customWidth="1"/>
    <col min="15622" max="15622" width="14.85546875" style="2" bestFit="1" customWidth="1"/>
    <col min="15623" max="15861" width="9.140625" style="2"/>
    <col min="15862" max="15862" width="15.42578125" style="2" bestFit="1" customWidth="1"/>
    <col min="15863" max="15863" width="11.140625" style="2" bestFit="1" customWidth="1"/>
    <col min="15864" max="15864" width="14.5703125" style="2" bestFit="1" customWidth="1"/>
    <col min="15865" max="15865" width="17.42578125" style="2" bestFit="1" customWidth="1"/>
    <col min="15866" max="15866" width="17.5703125" style="2" bestFit="1" customWidth="1"/>
    <col min="15867" max="15867" width="14.7109375" style="2" bestFit="1" customWidth="1"/>
    <col min="15868" max="15868" width="14.42578125" style="2" bestFit="1" customWidth="1"/>
    <col min="15869" max="15869" width="12.140625" style="2" bestFit="1" customWidth="1"/>
    <col min="15870" max="15870" width="12.42578125" style="2" bestFit="1" customWidth="1"/>
    <col min="15871" max="15872" width="13.85546875" style="2" bestFit="1" customWidth="1"/>
    <col min="15873" max="15873" width="14.85546875" style="2" bestFit="1" customWidth="1"/>
    <col min="15874" max="15874" width="12.140625" style="2" bestFit="1" customWidth="1"/>
    <col min="15875" max="15875" width="12.42578125" style="2" bestFit="1" customWidth="1"/>
    <col min="15876" max="15877" width="13.85546875" style="2" bestFit="1" customWidth="1"/>
    <col min="15878" max="15878" width="14.85546875" style="2" bestFit="1" customWidth="1"/>
    <col min="15879" max="16117" width="9.140625" style="2"/>
    <col min="16118" max="16118" width="15.42578125" style="2" bestFit="1" customWidth="1"/>
    <col min="16119" max="16119" width="11.140625" style="2" bestFit="1" customWidth="1"/>
    <col min="16120" max="16120" width="14.5703125" style="2" bestFit="1" customWidth="1"/>
    <col min="16121" max="16121" width="17.42578125" style="2" bestFit="1" customWidth="1"/>
    <col min="16122" max="16122" width="17.5703125" style="2" bestFit="1" customWidth="1"/>
    <col min="16123" max="16123" width="14.7109375" style="2" bestFit="1" customWidth="1"/>
    <col min="16124" max="16124" width="14.42578125" style="2" bestFit="1" customWidth="1"/>
    <col min="16125" max="16125" width="12.140625" style="2" bestFit="1" customWidth="1"/>
    <col min="16126" max="16126" width="12.42578125" style="2" bestFit="1" customWidth="1"/>
    <col min="16127" max="16128" width="13.85546875" style="2" bestFit="1" customWidth="1"/>
    <col min="16129" max="16129" width="14.85546875" style="2" bestFit="1" customWidth="1"/>
    <col min="16130" max="16130" width="12.140625" style="2" bestFit="1" customWidth="1"/>
    <col min="16131" max="16131" width="12.42578125" style="2" bestFit="1" customWidth="1"/>
    <col min="16132" max="16133" width="13.85546875" style="2" bestFit="1" customWidth="1"/>
    <col min="16134" max="16134" width="14.85546875" style="2" bestFit="1" customWidth="1"/>
    <col min="16135" max="16384" width="9.140625" style="2"/>
  </cols>
  <sheetData>
    <row r="1" spans="1:9">
      <c r="A1" s="46" t="s">
        <v>438</v>
      </c>
      <c r="B1" s="47" t="s">
        <v>439</v>
      </c>
      <c r="C1" s="48" t="s">
        <v>437</v>
      </c>
      <c r="D1" s="49" t="s">
        <v>319</v>
      </c>
      <c r="E1" s="49" t="s">
        <v>320</v>
      </c>
      <c r="F1" s="49" t="s">
        <v>321</v>
      </c>
      <c r="G1" s="49" t="s">
        <v>322</v>
      </c>
      <c r="H1" s="49" t="s">
        <v>323</v>
      </c>
      <c r="I1" s="49" t="s">
        <v>324</v>
      </c>
    </row>
    <row r="2" spans="1:9">
      <c r="A2" s="48" t="s">
        <v>5</v>
      </c>
      <c r="B2" s="48"/>
      <c r="C2" s="48">
        <v>5</v>
      </c>
      <c r="D2" s="50">
        <f>IFERROR((($C2*st_DL)/st_ind!C2),".")</f>
        <v>1.5443972488863856E-2</v>
      </c>
      <c r="E2" s="50">
        <f>IFERROR((($C2*st_DL)/st_ind!D2),".")</f>
        <v>5.0753180700552143</v>
      </c>
      <c r="F2" s="50">
        <f>IFERROR((($C2*st_DL)/st_ind!E2),".")</f>
        <v>5.4922596306488429E-2</v>
      </c>
      <c r="G2" s="50">
        <f>IFERROR((($C2*st_DL)/st_ind!F2),".")</f>
        <v>4.5957956589060954E-4</v>
      </c>
      <c r="H2" s="50">
        <f>IFERROR((($C2*st_DL)/st_ind!G2),".")</f>
        <v>7.0826148361242888E-2</v>
      </c>
      <c r="I2" s="50">
        <f>IFERROR((($C2*st_DL)/st_ind!H2),".")</f>
        <v>5.0912216221099689</v>
      </c>
    </row>
    <row r="3" spans="1:9">
      <c r="A3" s="51" t="s">
        <v>6</v>
      </c>
      <c r="B3" s="48" t="s">
        <v>7</v>
      </c>
      <c r="C3" s="48">
        <v>5</v>
      </c>
      <c r="D3" s="50">
        <f>IFERROR((($C3*st_DL)/st_ind!C3),".")</f>
        <v>0.92563118585577053</v>
      </c>
      <c r="E3" s="50">
        <f>IFERROR((($C3*st_DL)/st_ind!D3),".")</f>
        <v>1621.8874407968754</v>
      </c>
      <c r="F3" s="50">
        <f>IFERROR((($C3*st_DL)/st_ind!E3),".")</f>
        <v>17.551268301984734</v>
      </c>
      <c r="G3" s="50">
        <f>IFERROR((($C3*st_DL)/st_ind!F3),".")</f>
        <v>1.3300380710592308E-4</v>
      </c>
      <c r="H3" s="50">
        <f>IFERROR((($C3*st_DL)/st_ind!G3),".")</f>
        <v>18.477032491647613</v>
      </c>
      <c r="I3" s="50">
        <f>IFERROR((($C3*st_DL)/st_ind!H3),".")</f>
        <v>1622.813204986538</v>
      </c>
    </row>
    <row r="4" spans="1:9">
      <c r="A4" s="48" t="s">
        <v>8</v>
      </c>
      <c r="B4" s="48"/>
      <c r="C4" s="48">
        <v>5</v>
      </c>
      <c r="D4" s="50" t="str">
        <f>IFERROR((($C4*st_DL)/st_ind!C4),".")</f>
        <v>.</v>
      </c>
      <c r="E4" s="50" t="str">
        <f>IFERROR((($C4*st_DL)/st_ind!D4),".")</f>
        <v>.</v>
      </c>
      <c r="F4" s="50" t="str">
        <f>IFERROR((($C4*st_DL)/st_ind!E4),".")</f>
        <v>.</v>
      </c>
      <c r="G4" s="50">
        <f>IFERROR((($C4*st_DL)/st_ind!F4),".")</f>
        <v>7.8290266747278601E-5</v>
      </c>
      <c r="H4" s="50">
        <f>IFERROR((($C4*st_DL)/st_ind!G4),".")</f>
        <v>7.8290266747278601E-5</v>
      </c>
      <c r="I4" s="50">
        <f>IFERROR((($C4*st_DL)/st_ind!H4),".")</f>
        <v>7.8290266747278601E-5</v>
      </c>
    </row>
    <row r="5" spans="1:9">
      <c r="A5" s="48" t="s">
        <v>9</v>
      </c>
      <c r="B5" s="48"/>
      <c r="C5" s="48">
        <v>5</v>
      </c>
      <c r="D5" s="50">
        <f>IFERROR((($C5*st_DL)/st_ind!C5),".")</f>
        <v>55.682566437201963</v>
      </c>
      <c r="E5" s="50">
        <f>IFERROR((($C5*st_DL)/st_ind!D5),".")</f>
        <v>10189.169004585679</v>
      </c>
      <c r="F5" s="50">
        <f>IFERROR((($C5*st_DL)/st_ind!E5),".")</f>
        <v>110.26217632333643</v>
      </c>
      <c r="G5" s="50">
        <f>IFERROR((($C5*st_DL)/st_ind!F5),".")</f>
        <v>10.989335391304344</v>
      </c>
      <c r="H5" s="50">
        <f>IFERROR((($C5*st_DL)/st_ind!G5),".")</f>
        <v>176.93407815184275</v>
      </c>
      <c r="I5" s="50">
        <f>IFERROR((($C5*st_DL)/st_ind!H5),".")</f>
        <v>10255.840906414185</v>
      </c>
    </row>
    <row r="6" spans="1:9">
      <c r="A6" s="52" t="s">
        <v>10</v>
      </c>
      <c r="B6" s="48" t="s">
        <v>11</v>
      </c>
      <c r="C6" s="48">
        <v>5</v>
      </c>
      <c r="D6" s="50">
        <f>IFERROR((($C6*st_DL)/st_ind!C6),".")</f>
        <v>123.63994618981556</v>
      </c>
      <c r="E6" s="50">
        <f>IFERROR((($C6*st_DL)/st_ind!D6),".")</f>
        <v>438051.33016512811</v>
      </c>
      <c r="F6" s="50">
        <f>IFERROR((($C6*st_DL)/st_ind!E6),".")</f>
        <v>4740.3760781278197</v>
      </c>
      <c r="G6" s="50">
        <f>IFERROR((($C6*st_DL)/st_ind!F6),".")</f>
        <v>5.578028268680946E-3</v>
      </c>
      <c r="H6" s="50">
        <f>IFERROR((($C6*st_DL)/st_ind!G6),".")</f>
        <v>4864.0216023459043</v>
      </c>
      <c r="I6" s="50">
        <f>IFERROR((($C6*st_DL)/st_ind!H6),".")</f>
        <v>438174.97568934615</v>
      </c>
    </row>
    <row r="7" spans="1:9">
      <c r="A7" s="48" t="s">
        <v>12</v>
      </c>
      <c r="B7" s="48"/>
      <c r="C7" s="48">
        <v>5</v>
      </c>
      <c r="D7" s="50" t="str">
        <f>IFERROR((($C7*st_DL)/st_ind!C7),".")</f>
        <v>.</v>
      </c>
      <c r="E7" s="50" t="str">
        <f>IFERROR((($C7*st_DL)/st_ind!D7),".")</f>
        <v>.</v>
      </c>
      <c r="F7" s="50" t="str">
        <f>IFERROR((($C7*st_DL)/st_ind!E7),".")</f>
        <v>.</v>
      </c>
      <c r="G7" s="50">
        <f>IFERROR((($C7*st_DL)/st_ind!F7),".")</f>
        <v>2.5999876704176539E-4</v>
      </c>
      <c r="H7" s="50">
        <f>IFERROR((($C7*st_DL)/st_ind!G7),".")</f>
        <v>2.5999876704176539E-4</v>
      </c>
      <c r="I7" s="50">
        <f>IFERROR((($C7*st_DL)/st_ind!H7),".")</f>
        <v>2.5999876704176539E-4</v>
      </c>
    </row>
    <row r="8" spans="1:9">
      <c r="A8" s="48" t="s">
        <v>13</v>
      </c>
      <c r="B8" s="48"/>
      <c r="C8" s="48">
        <v>5</v>
      </c>
      <c r="D8" s="50">
        <f>IFERROR((($C8*st_DL)/st_ind!C8),".")</f>
        <v>3.682601291554916E-5</v>
      </c>
      <c r="E8" s="50">
        <f>IFERROR((($C8*st_DL)/st_ind!D8),".")</f>
        <v>9.6045840156183996E-5</v>
      </c>
      <c r="F8" s="50">
        <f>IFERROR((($C8*st_DL)/st_ind!E8),".")</f>
        <v>1.0393608504931041E-6</v>
      </c>
      <c r="G8" s="50">
        <f>IFERROR((($C8*st_DL)/st_ind!F8),".")</f>
        <v>2.3391390902450794E-4</v>
      </c>
      <c r="H8" s="50">
        <f>IFERROR((($C8*st_DL)/st_ind!G8),".")</f>
        <v>2.7177928279055019E-4</v>
      </c>
      <c r="I8" s="50">
        <f>IFERROR((($C8*st_DL)/st_ind!H8),".")</f>
        <v>3.6678576209624115E-4</v>
      </c>
    </row>
    <row r="9" spans="1:9">
      <c r="A9" s="48" t="s">
        <v>14</v>
      </c>
      <c r="B9" s="48"/>
      <c r="C9" s="48">
        <v>5</v>
      </c>
      <c r="D9" s="50" t="str">
        <f>IFERROR((($C9*st_DL)/st_ind!C9),".")</f>
        <v>.</v>
      </c>
      <c r="E9" s="50" t="str">
        <f>IFERROR((($C9*st_DL)/st_ind!D9),".")</f>
        <v>.</v>
      </c>
      <c r="F9" s="50" t="str">
        <f>IFERROR((($C9*st_DL)/st_ind!E9),".")</f>
        <v>.</v>
      </c>
      <c r="G9" s="50">
        <f>IFERROR((($C9*st_DL)/st_ind!F9),".")</f>
        <v>2.6207494113934798E-4</v>
      </c>
      <c r="H9" s="50">
        <f>IFERROR((($C9*st_DL)/st_ind!G9),".")</f>
        <v>2.6207494113934798E-4</v>
      </c>
      <c r="I9" s="50">
        <f>IFERROR((($C9*st_DL)/st_ind!H9),".")</f>
        <v>2.6207494113934798E-4</v>
      </c>
    </row>
    <row r="10" spans="1:9">
      <c r="A10" s="51" t="s">
        <v>15</v>
      </c>
      <c r="B10" s="48" t="s">
        <v>7</v>
      </c>
      <c r="C10" s="48">
        <v>5</v>
      </c>
      <c r="D10" s="50" t="str">
        <f>IFERROR((($C10*st_DL)/st_ind!C10),".")</f>
        <v>.</v>
      </c>
      <c r="E10" s="50" t="str">
        <f>IFERROR((($C10*st_DL)/st_ind!D10),".")</f>
        <v>.</v>
      </c>
      <c r="F10" s="50" t="str">
        <f>IFERROR((($C10*st_DL)/st_ind!E10),".")</f>
        <v>.</v>
      </c>
      <c r="G10" s="50">
        <f>IFERROR((($C10*st_DL)/st_ind!F10),".")</f>
        <v>7.9672231165219999E-14</v>
      </c>
      <c r="H10" s="50">
        <f>IFERROR((($C10*st_DL)/st_ind!G10),".")</f>
        <v>7.9672231165219999E-14</v>
      </c>
      <c r="I10" s="50">
        <f>IFERROR((($C10*st_DL)/st_ind!H10),".")</f>
        <v>7.9672231165219999E-14</v>
      </c>
    </row>
    <row r="11" spans="1:9">
      <c r="A11" s="51" t="s">
        <v>16</v>
      </c>
      <c r="B11" s="53" t="s">
        <v>7</v>
      </c>
      <c r="C11" s="48">
        <v>5</v>
      </c>
      <c r="D11" s="50" t="str">
        <f>IFERROR((($C11*st_DL)/st_ind!C11),".")</f>
        <v>.</v>
      </c>
      <c r="E11" s="50" t="str">
        <f>IFERROR((($C11*st_DL)/st_ind!D11),".")</f>
        <v>.</v>
      </c>
      <c r="F11" s="50" t="str">
        <f>IFERROR((($C11*st_DL)/st_ind!E11),".")</f>
        <v>.</v>
      </c>
      <c r="G11" s="50">
        <f>IFERROR((($C11*st_DL)/st_ind!F11),".")</f>
        <v>2.0057675565322268E-12</v>
      </c>
      <c r="H11" s="50">
        <f>IFERROR((($C11*st_DL)/st_ind!G11),".")</f>
        <v>2.0057675565322268E-12</v>
      </c>
      <c r="I11" s="50">
        <f>IFERROR((($C11*st_DL)/st_ind!H11),".")</f>
        <v>2.0057675565322268E-12</v>
      </c>
    </row>
    <row r="12" spans="1:9">
      <c r="A12" s="48" t="s">
        <v>17</v>
      </c>
      <c r="B12" s="48"/>
      <c r="C12" s="48">
        <v>5</v>
      </c>
      <c r="D12" s="50">
        <f>IFERROR((($C12*st_DL)/st_ind!C12),".")</f>
        <v>2.1061506656795833E-5</v>
      </c>
      <c r="E12" s="50">
        <f>IFERROR((($C12*st_DL)/st_ind!D12),".")</f>
        <v>6.3802189767301912E-5</v>
      </c>
      <c r="F12" s="50">
        <f>IFERROR((($C12*st_DL)/st_ind!E12),".")</f>
        <v>6.9043592218080772E-7</v>
      </c>
      <c r="G12" s="50">
        <f>IFERROR((($C12*st_DL)/st_ind!F12),".")</f>
        <v>2.0412473559766676E-4</v>
      </c>
      <c r="H12" s="50">
        <f>IFERROR((($C12*st_DL)/st_ind!G12),".")</f>
        <v>2.2587667817664341E-4</v>
      </c>
      <c r="I12" s="50">
        <f>IFERROR((($C12*st_DL)/st_ind!H12),".")</f>
        <v>2.8898843202176451E-4</v>
      </c>
    </row>
    <row r="13" spans="1:9">
      <c r="A13" s="48" t="s">
        <v>18</v>
      </c>
      <c r="B13" s="48"/>
      <c r="C13" s="48">
        <v>5</v>
      </c>
      <c r="D13" s="50">
        <f>IFERROR((($C13*st_DL)/st_ind!C13),".")</f>
        <v>1.1190705183173443E-3</v>
      </c>
      <c r="E13" s="50">
        <f>IFERROR((($C13*st_DL)/st_ind!D13),".")</f>
        <v>3.2636018764859599E-3</v>
      </c>
      <c r="F13" s="50">
        <f>IFERROR((($C13*st_DL)/st_ind!E13),".")</f>
        <v>3.531709459253386E-5</v>
      </c>
      <c r="G13" s="50">
        <f>IFERROR((($C13*st_DL)/st_ind!F13),".")</f>
        <v>6.9299778156248508E-4</v>
      </c>
      <c r="H13" s="50">
        <f>IFERROR((($C13*st_DL)/st_ind!G13),".")</f>
        <v>1.8473853944723634E-3</v>
      </c>
      <c r="I13" s="50">
        <f>IFERROR((($C13*st_DL)/st_ind!H13),".")</f>
        <v>5.0756701763657892E-3</v>
      </c>
    </row>
    <row r="14" spans="1:9">
      <c r="A14" s="51" t="s">
        <v>19</v>
      </c>
      <c r="B14" s="48" t="s">
        <v>7</v>
      </c>
      <c r="C14" s="48">
        <v>5</v>
      </c>
      <c r="D14" s="50" t="str">
        <f>IFERROR((($C14*st_DL)/st_ind!C14),".")</f>
        <v>.</v>
      </c>
      <c r="E14" s="50" t="str">
        <f>IFERROR((($C14*st_DL)/st_ind!D14),".")</f>
        <v>.</v>
      </c>
      <c r="F14" s="50" t="str">
        <f>IFERROR((($C14*st_DL)/st_ind!E14),".")</f>
        <v>.</v>
      </c>
      <c r="G14" s="50">
        <f>IFERROR((($C14*st_DL)/st_ind!F14),".")</f>
        <v>9.3080023638378116E-7</v>
      </c>
      <c r="H14" s="50">
        <f>IFERROR((($C14*st_DL)/st_ind!G14),".")</f>
        <v>9.3080023638378116E-7</v>
      </c>
      <c r="I14" s="50">
        <f>IFERROR((($C14*st_DL)/st_ind!H14),".")</f>
        <v>9.3080023638378116E-7</v>
      </c>
    </row>
    <row r="15" spans="1:9">
      <c r="A15" s="48" t="s">
        <v>20</v>
      </c>
      <c r="B15" s="48"/>
      <c r="C15" s="48">
        <v>5</v>
      </c>
      <c r="D15" s="50">
        <f>IFERROR((($C15*st_DL)/st_ind!C15),".")</f>
        <v>18.924798623384621</v>
      </c>
      <c r="E15" s="50">
        <f>IFERROR((($C15*st_DL)/st_ind!D15),".")</f>
        <v>3271.2603525074255</v>
      </c>
      <c r="F15" s="50">
        <f>IFERROR((($C15*st_DL)/st_ind!E15),".")</f>
        <v>35.399970853892064</v>
      </c>
      <c r="G15" s="50">
        <f>IFERROR((($C15*st_DL)/st_ind!F15),".")</f>
        <v>1.6084497972463672E-2</v>
      </c>
      <c r="H15" s="50">
        <f>IFERROR((($C15*st_DL)/st_ind!G15),".")</f>
        <v>54.340853975249154</v>
      </c>
      <c r="I15" s="50">
        <f>IFERROR((($C15*st_DL)/st_ind!H15),".")</f>
        <v>3290.2012356287819</v>
      </c>
    </row>
    <row r="16" spans="1:9">
      <c r="A16" s="48" t="s">
        <v>21</v>
      </c>
      <c r="B16" s="48"/>
      <c r="C16" s="48">
        <v>5</v>
      </c>
      <c r="D16" s="50">
        <f>IFERROR((($C16*st_DL)/st_ind!C16),".")</f>
        <v>8.6802569870815223E-5</v>
      </c>
      <c r="E16" s="50">
        <f>IFERROR((($C16*st_DL)/st_ind!D16),".")</f>
        <v>3.9211317703379673E-4</v>
      </c>
      <c r="F16" s="50">
        <f>IFERROR((($C16*st_DL)/st_ind!E16),".")</f>
        <v>4.2432559755703257E-6</v>
      </c>
      <c r="G16" s="50">
        <f>IFERROR((($C16*st_DL)/st_ind!F16),".")</f>
        <v>1.0601408616185059E-3</v>
      </c>
      <c r="H16" s="50">
        <f>IFERROR((($C16*st_DL)/st_ind!G16),".")</f>
        <v>1.1511866874648914E-3</v>
      </c>
      <c r="I16" s="50">
        <f>IFERROR((($C16*st_DL)/st_ind!H16),".")</f>
        <v>1.5390566085231182E-3</v>
      </c>
    </row>
    <row r="17" spans="1:9">
      <c r="A17" s="51" t="s">
        <v>22</v>
      </c>
      <c r="B17" s="53" t="s">
        <v>7</v>
      </c>
      <c r="C17" s="48">
        <v>5</v>
      </c>
      <c r="D17" s="50">
        <f>IFERROR((($C17*st_DL)/st_ind!C17),".")</f>
        <v>1.5747792141226191E-2</v>
      </c>
      <c r="E17" s="50">
        <f>IFERROR((($C17*st_DL)/st_ind!D17),".")</f>
        <v>12.930895143318441</v>
      </c>
      <c r="F17" s="50">
        <f>IFERROR((($C17*st_DL)/st_ind!E17),".")</f>
        <v>0.1399317883204676</v>
      </c>
      <c r="G17" s="50">
        <f>IFERROR((($C17*st_DL)/st_ind!F17),".")</f>
        <v>1.6443155530419018E-4</v>
      </c>
      <c r="H17" s="50">
        <f>IFERROR((($C17*st_DL)/st_ind!G17),".")</f>
        <v>0.15584401201699799</v>
      </c>
      <c r="I17" s="50">
        <f>IFERROR((($C17*st_DL)/st_ind!H17),".")</f>
        <v>12.946807367014973</v>
      </c>
    </row>
    <row r="18" spans="1:9">
      <c r="A18" s="51" t="s">
        <v>23</v>
      </c>
      <c r="B18" s="48" t="s">
        <v>7</v>
      </c>
      <c r="C18" s="48">
        <v>5</v>
      </c>
      <c r="D18" s="50">
        <f>IFERROR((($C18*st_DL)/st_ind!C18),".")</f>
        <v>1.5032214488329425E-5</v>
      </c>
      <c r="E18" s="50">
        <f>IFERROR((($C18*st_DL)/st_ind!D18),".")</f>
        <v>1.9856993003719247E-2</v>
      </c>
      <c r="F18" s="50">
        <f>IFERROR((($C18*st_DL)/st_ind!E18),".")</f>
        <v>2.1488261337523863E-4</v>
      </c>
      <c r="G18" s="50">
        <f>IFERROR((($C18*st_DL)/st_ind!F18),".")</f>
        <v>4.7291000058427674E-6</v>
      </c>
      <c r="H18" s="50">
        <f>IFERROR((($C18*st_DL)/st_ind!G18),".")</f>
        <v>2.3464392786941084E-4</v>
      </c>
      <c r="I18" s="50">
        <f>IFERROR((($C18*st_DL)/st_ind!H18),".")</f>
        <v>1.9876754318213414E-2</v>
      </c>
    </row>
    <row r="19" spans="1:9">
      <c r="A19" s="51" t="s">
        <v>24</v>
      </c>
      <c r="B19" s="53" t="s">
        <v>7</v>
      </c>
      <c r="C19" s="48">
        <v>5</v>
      </c>
      <c r="D19" s="50">
        <f>IFERROR((($C19*st_DL)/st_ind!C19),".")</f>
        <v>3.71158388575253E-6</v>
      </c>
      <c r="E19" s="50">
        <f>IFERROR((($C19*st_DL)/st_ind!D19),".")</f>
        <v>2.4151715004265251E-3</v>
      </c>
      <c r="F19" s="50">
        <f>IFERROR((($C19*st_DL)/st_ind!E19),".")</f>
        <v>2.6135798288484195E-5</v>
      </c>
      <c r="G19" s="50">
        <f>IFERROR((($C19*st_DL)/st_ind!F19),".")</f>
        <v>1.7449138438966411E-5</v>
      </c>
      <c r="H19" s="50">
        <f>IFERROR((($C19*st_DL)/st_ind!G19),".")</f>
        <v>4.7296520613203138E-5</v>
      </c>
      <c r="I19" s="50">
        <f>IFERROR((($C19*st_DL)/st_ind!H19),".")</f>
        <v>2.4363322227512444E-3</v>
      </c>
    </row>
    <row r="20" spans="1:9">
      <c r="A20" s="48" t="s">
        <v>25</v>
      </c>
      <c r="B20" s="48"/>
      <c r="C20" s="48">
        <v>5</v>
      </c>
      <c r="D20" s="50">
        <f>IFERROR((($C20*st_DL)/st_ind!C20),".")</f>
        <v>0.18551087769693655</v>
      </c>
      <c r="E20" s="50">
        <f>IFERROR((($C20*st_DL)/st_ind!D20),".")</f>
        <v>4.3289907221996122</v>
      </c>
      <c r="F20" s="50">
        <f>IFERROR((($C20*st_DL)/st_ind!E20),".")</f>
        <v>4.6846208763289696E-2</v>
      </c>
      <c r="G20" s="50">
        <f>IFERROR((($C20*st_DL)/st_ind!F20),".")</f>
        <v>1.9831789153642594E-2</v>
      </c>
      <c r="H20" s="50">
        <f>IFERROR((($C20*st_DL)/st_ind!G20),".")</f>
        <v>0.25218887561386882</v>
      </c>
      <c r="I20" s="50">
        <f>IFERROR((($C20*st_DL)/st_ind!H20),".")</f>
        <v>4.5343333890501913</v>
      </c>
    </row>
    <row r="21" spans="1:9">
      <c r="A21" s="48" t="s">
        <v>26</v>
      </c>
      <c r="B21" s="48"/>
      <c r="C21" s="48">
        <v>5</v>
      </c>
      <c r="D21" s="50">
        <f>IFERROR((($C21*st_DL)/st_ind!C21),".")</f>
        <v>1.367727987487456E-2</v>
      </c>
      <c r="E21" s="50">
        <f>IFERROR((($C21*st_DL)/st_ind!D21),".")</f>
        <v>8.9852387544884435E-2</v>
      </c>
      <c r="F21" s="50">
        <f>IFERROR((($C21*st_DL)/st_ind!E21),".")</f>
        <v>9.7233835203714607E-4</v>
      </c>
      <c r="G21" s="50">
        <f>IFERROR((($C21*st_DL)/st_ind!F21),".")</f>
        <v>1.3338426579575001E-2</v>
      </c>
      <c r="H21" s="50">
        <f>IFERROR((($C21*st_DL)/st_ind!G21),".")</f>
        <v>2.7988044806486704E-2</v>
      </c>
      <c r="I21" s="50">
        <f>IFERROR((($C21*st_DL)/st_ind!H21),".")</f>
        <v>0.116868093999334</v>
      </c>
    </row>
    <row r="22" spans="1:9">
      <c r="A22" s="48" t="s">
        <v>27</v>
      </c>
      <c r="B22" s="48"/>
      <c r="C22" s="48">
        <v>5</v>
      </c>
      <c r="D22" s="50">
        <f>IFERROR((($C22*st_DL)/st_ind!C22),".")</f>
        <v>7.6786359530701498</v>
      </c>
      <c r="E22" s="50">
        <f>IFERROR((($C22*st_DL)/st_ind!D22),".")</f>
        <v>549.6457064987419</v>
      </c>
      <c r="F22" s="50">
        <f>IFERROR((($C22*st_DL)/st_ind!E22),".")</f>
        <v>5.9479955409566267</v>
      </c>
      <c r="G22" s="50">
        <f>IFERROR((($C22*st_DL)/st_ind!F22),".")</f>
        <v>5.9845670460353286E-5</v>
      </c>
      <c r="H22" s="50">
        <f>IFERROR((($C22*st_DL)/st_ind!G22),".")</f>
        <v>13.626691339697235</v>
      </c>
      <c r="I22" s="50">
        <f>IFERROR((($C22*st_DL)/st_ind!H22),".")</f>
        <v>557.32440229748249</v>
      </c>
    </row>
    <row r="23" spans="1:9">
      <c r="A23" s="48" t="s">
        <v>28</v>
      </c>
      <c r="B23" s="48"/>
      <c r="C23" s="48">
        <v>5</v>
      </c>
      <c r="D23" s="50">
        <f>IFERROR((($C23*st_DL)/st_ind!C23),".")</f>
        <v>6.4001378224145276</v>
      </c>
      <c r="E23" s="50">
        <f>IFERROR((($C23*st_DL)/st_ind!D23),".")</f>
        <v>180.90736117460193</v>
      </c>
      <c r="F23" s="50">
        <f>IFERROR((($C23*st_DL)/st_ind!E23),".")</f>
        <v>1.9576904992984334</v>
      </c>
      <c r="G23" s="50">
        <f>IFERROR((($C23*st_DL)/st_ind!F23),".")</f>
        <v>9.9620261307923092E-5</v>
      </c>
      <c r="H23" s="50">
        <f>IFERROR((($C23*st_DL)/st_ind!G23),".")</f>
        <v>8.3579279419742694</v>
      </c>
      <c r="I23" s="50">
        <f>IFERROR((($C23*st_DL)/st_ind!H23),".")</f>
        <v>187.30759861727779</v>
      </c>
    </row>
    <row r="24" spans="1:9">
      <c r="A24" s="48" t="s">
        <v>29</v>
      </c>
      <c r="B24" s="48"/>
      <c r="C24" s="48">
        <v>5</v>
      </c>
      <c r="D24" s="50">
        <f>IFERROR((($C24*st_DL)/st_ind!C24),".")</f>
        <v>1.0111101884028896E-4</v>
      </c>
      <c r="E24" s="50">
        <f>IFERROR((($C24*st_DL)/st_ind!D24),".")</f>
        <v>3.8949738786061368E-4</v>
      </c>
      <c r="F24" s="50">
        <f>IFERROR((($C24*st_DL)/st_ind!E24),".")</f>
        <v>4.2149491914833817E-6</v>
      </c>
      <c r="G24" s="50">
        <f>IFERROR((($C24*st_DL)/st_ind!F24),".")</f>
        <v>8.2917750865836581E-4</v>
      </c>
      <c r="H24" s="50">
        <f>IFERROR((($C24*st_DL)/st_ind!G24),".")</f>
        <v>9.3450347669013815E-4</v>
      </c>
      <c r="I24" s="50">
        <f>IFERROR((($C24*st_DL)/st_ind!H24),".")</f>
        <v>1.3197859153592686E-3</v>
      </c>
    </row>
    <row r="25" spans="1:9">
      <c r="A25" s="48" t="s">
        <v>30</v>
      </c>
      <c r="B25" s="48"/>
      <c r="C25" s="48">
        <v>5</v>
      </c>
      <c r="D25" s="50">
        <f>IFERROR((($C25*st_DL)/st_ind!C25),".")</f>
        <v>7.1464975692532077E-5</v>
      </c>
      <c r="E25" s="50">
        <f>IFERROR((($C25*st_DL)/st_ind!D25),".")</f>
        <v>2.3994344532964431E-4</v>
      </c>
      <c r="F25" s="50">
        <f>IFERROR((($C25*st_DL)/st_ind!E25),".")</f>
        <v>2.5965499703321371E-6</v>
      </c>
      <c r="G25" s="50">
        <f>IFERROR((($C25*st_DL)/st_ind!F25),".")</f>
        <v>1.3817842285253104E-4</v>
      </c>
      <c r="H25" s="50">
        <f>IFERROR((($C25*st_DL)/st_ind!G25),".")</f>
        <v>2.1223994851539524E-4</v>
      </c>
      <c r="I25" s="50">
        <f>IFERROR((($C25*st_DL)/st_ind!H25),".")</f>
        <v>4.4958684387470739E-4</v>
      </c>
    </row>
    <row r="26" spans="1:9">
      <c r="A26" s="48" t="s">
        <v>31</v>
      </c>
      <c r="B26" s="48"/>
      <c r="C26" s="48">
        <v>5</v>
      </c>
      <c r="D26" s="50">
        <f>IFERROR((($C26*st_DL)/st_ind!C26),".")</f>
        <v>2623.044856374655</v>
      </c>
      <c r="E26" s="50">
        <f>IFERROR((($C26*st_DL)/st_ind!D26),".")</f>
        <v>1358015.4080245725</v>
      </c>
      <c r="F26" s="50">
        <f>IFERROR((($C26*st_DL)/st_ind!E26),".")</f>
        <v>14695.774925513842</v>
      </c>
      <c r="G26" s="50">
        <f>IFERROR((($C26*st_DL)/st_ind!F26),".")</f>
        <v>4.6924119593609502E-2</v>
      </c>
      <c r="H26" s="50">
        <f>IFERROR((($C26*st_DL)/st_ind!G26),".")</f>
        <v>17318.866706008092</v>
      </c>
      <c r="I26" s="50">
        <f>IFERROR((($C26*st_DL)/st_ind!H26),".")</f>
        <v>1360638.499805067</v>
      </c>
    </row>
    <row r="27" spans="1:9">
      <c r="A27" s="48" t="s">
        <v>32</v>
      </c>
      <c r="B27" s="48"/>
      <c r="C27" s="48">
        <v>5</v>
      </c>
      <c r="D27" s="50">
        <f>IFERROR((($C27*st_DL)/st_ind!C27),".")</f>
        <v>1.4601205810426302E-4</v>
      </c>
      <c r="E27" s="50">
        <f>IFERROR((($C27*st_DL)/st_ind!D27),".")</f>
        <v>4.3187513553498408E-4</v>
      </c>
      <c r="F27" s="50">
        <f>IFERROR((($C27*st_DL)/st_ind!E27),".")</f>
        <v>4.6735403370571132E-6</v>
      </c>
      <c r="G27" s="50">
        <f>IFERROR((($C27*st_DL)/st_ind!F27),".")</f>
        <v>7.4475628240186996E-4</v>
      </c>
      <c r="H27" s="50">
        <f>IFERROR((($C27*st_DL)/st_ind!G27),".")</f>
        <v>8.9544188084319002E-4</v>
      </c>
      <c r="I27" s="50">
        <f>IFERROR((($C27*st_DL)/st_ind!H27),".")</f>
        <v>1.322643476041117E-3</v>
      </c>
    </row>
    <row r="28" spans="1:9">
      <c r="A28" s="48" t="s">
        <v>33</v>
      </c>
      <c r="B28" s="48"/>
      <c r="C28" s="48">
        <v>5</v>
      </c>
      <c r="D28" s="50">
        <f>IFERROR((($C28*st_DL)/st_ind!C28),".")</f>
        <v>74968.205094273042</v>
      </c>
      <c r="E28" s="50">
        <f>IFERROR((($C28*st_DL)/st_ind!D28),".")</f>
        <v>224331218.59028283</v>
      </c>
      <c r="F28" s="50">
        <f>IFERROR((($C28*st_DL)/st_ind!E28),".")</f>
        <v>2427602.1300557964</v>
      </c>
      <c r="G28" s="50">
        <f>IFERROR((($C28*st_DL)/st_ind!F28),".")</f>
        <v>56.813486500351615</v>
      </c>
      <c r="H28" s="50">
        <f>IFERROR((($C28*st_DL)/st_ind!G28),".")</f>
        <v>2502627.1486365697</v>
      </c>
      <c r="I28" s="50">
        <f>IFERROR((($C28*st_DL)/st_ind!H28),".")</f>
        <v>224406243.60886362</v>
      </c>
    </row>
    <row r="29" spans="1:9">
      <c r="A29" s="48" t="s">
        <v>34</v>
      </c>
      <c r="B29" s="48"/>
      <c r="C29" s="48">
        <v>5</v>
      </c>
      <c r="D29" s="50">
        <f>IFERROR((($C29*st_DL)/st_ind!C29),".")</f>
        <v>62.408566696143076</v>
      </c>
      <c r="E29" s="50">
        <f>IFERROR((($C29*st_DL)/st_ind!D29),".")</f>
        <v>2763.8416679674838</v>
      </c>
      <c r="F29" s="50">
        <f>IFERROR((($C29*st_DL)/st_ind!E29),".")</f>
        <v>29.908935378936416</v>
      </c>
      <c r="G29" s="50">
        <f>IFERROR((($C29*st_DL)/st_ind!F29),".")</f>
        <v>9.6773606064025941</v>
      </c>
      <c r="H29" s="50">
        <f>IFERROR((($C29*st_DL)/st_ind!G29),".")</f>
        <v>101.99486268148208</v>
      </c>
      <c r="I29" s="50">
        <f>IFERROR((($C29*st_DL)/st_ind!H29),".")</f>
        <v>2835.92759527003</v>
      </c>
    </row>
    <row r="30" spans="1:9">
      <c r="A30" s="48" t="s">
        <v>35</v>
      </c>
      <c r="B30" s="48"/>
      <c r="C30" s="48">
        <v>5</v>
      </c>
      <c r="D30" s="50">
        <f>IFERROR((($C30*st_DL)/st_ind!C30),".")</f>
        <v>1.0641801093938773E-2</v>
      </c>
      <c r="E30" s="50">
        <f>IFERROR((($C30*st_DL)/st_ind!D30),".")</f>
        <v>7.7135058582225705E-2</v>
      </c>
      <c r="F30" s="50">
        <f>IFERROR((($C30*st_DL)/st_ind!E30),".")</f>
        <v>8.3471767190008419E-4</v>
      </c>
      <c r="G30" s="50">
        <f>IFERROR((($C30*st_DL)/st_ind!F30),".")</f>
        <v>6.7429278274923482E-3</v>
      </c>
      <c r="H30" s="50">
        <f>IFERROR((($C30*st_DL)/st_ind!G30),".")</f>
        <v>1.8219446593331207E-2</v>
      </c>
      <c r="I30" s="50">
        <f>IFERROR((($C30*st_DL)/st_ind!H30),".")</f>
        <v>9.4519787503656819E-2</v>
      </c>
    </row>
    <row r="31" spans="1:9">
      <c r="A31" s="52" t="s">
        <v>36</v>
      </c>
      <c r="B31" s="48" t="s">
        <v>11</v>
      </c>
      <c r="C31" s="48">
        <v>5</v>
      </c>
      <c r="D31" s="50">
        <f>IFERROR((($C31*st_DL)/st_ind!C31),".")</f>
        <v>8.1552431456781687</v>
      </c>
      <c r="E31" s="50">
        <f>IFERROR((($C31*st_DL)/st_ind!D31),".")</f>
        <v>184.23045156839345</v>
      </c>
      <c r="F31" s="50">
        <f>IFERROR((($C31*st_DL)/st_ind!E31),".")</f>
        <v>1.9936513493710668</v>
      </c>
      <c r="G31" s="50">
        <f>IFERROR((($C31*st_DL)/st_ind!F31),".")</f>
        <v>7.2760076122375028E-4</v>
      </c>
      <c r="H31" s="50">
        <f>IFERROR((($C31*st_DL)/st_ind!G31),".")</f>
        <v>10.149622095810457</v>
      </c>
      <c r="I31" s="50">
        <f>IFERROR((($C31*st_DL)/st_ind!H31),".")</f>
        <v>192.38642231483286</v>
      </c>
    </row>
    <row r="32" spans="1:9">
      <c r="A32" s="48" t="s">
        <v>37</v>
      </c>
      <c r="B32" s="48"/>
      <c r="C32" s="48">
        <v>5</v>
      </c>
      <c r="D32" s="50">
        <f>IFERROR((($C32*st_DL)/st_ind!C32),".")</f>
        <v>7.3645830976443204E-5</v>
      </c>
      <c r="E32" s="50">
        <f>IFERROR((($C32*st_DL)/st_ind!D32),".")</f>
        <v>2.4541795343974908E-4</v>
      </c>
      <c r="F32" s="50">
        <f>IFERROR((($C32*st_DL)/st_ind!E32),".")</f>
        <v>2.6557924049456217E-6</v>
      </c>
      <c r="G32" s="50">
        <f>IFERROR((($C32*st_DL)/st_ind!F32),".")</f>
        <v>1.06039389754283E-3</v>
      </c>
      <c r="H32" s="50">
        <f>IFERROR((($C32*st_DL)/st_ind!G32),".")</f>
        <v>1.1366955209242188E-3</v>
      </c>
      <c r="I32" s="50">
        <f>IFERROR((($C32*st_DL)/st_ind!H32),".")</f>
        <v>1.3794576819590224E-3</v>
      </c>
    </row>
    <row r="33" spans="1:9">
      <c r="A33" s="48" t="s">
        <v>38</v>
      </c>
      <c r="B33" s="48"/>
      <c r="C33" s="48">
        <v>5</v>
      </c>
      <c r="D33" s="50">
        <f>IFERROR((($C33*st_DL)/st_ind!C33),".")</f>
        <v>1.5023521708410378E-5</v>
      </c>
      <c r="E33" s="50">
        <f>IFERROR((($C33*st_DL)/st_ind!D33),".")</f>
        <v>6.6324733172585832E-4</v>
      </c>
      <c r="F33" s="50">
        <f>IFERROR((($C33*st_DL)/st_ind!E33),".")</f>
        <v>7.1773364642225537E-6</v>
      </c>
      <c r="G33" s="50">
        <f>IFERROR((($C33*st_DL)/st_ind!F33),".")</f>
        <v>2.8690870837210468E-4</v>
      </c>
      <c r="H33" s="50">
        <f>IFERROR((($C33*st_DL)/st_ind!G33),".")</f>
        <v>3.0910956654473757E-4</v>
      </c>
      <c r="I33" s="50">
        <f>IFERROR((($C33*st_DL)/st_ind!H33),".")</f>
        <v>9.6517956180637349E-4</v>
      </c>
    </row>
    <row r="34" spans="1:9">
      <c r="A34" s="48" t="s">
        <v>39</v>
      </c>
      <c r="B34" s="48"/>
      <c r="C34" s="48">
        <v>5</v>
      </c>
      <c r="D34" s="50" t="str">
        <f>IFERROR((($C34*st_DL)/st_ind!C34),".")</f>
        <v>.</v>
      </c>
      <c r="E34" s="50" t="str">
        <f>IFERROR((($C34*st_DL)/st_ind!D34),".")</f>
        <v>.</v>
      </c>
      <c r="F34" s="50" t="str">
        <f>IFERROR((($C34*st_DL)/st_ind!E34),".")</f>
        <v>.</v>
      </c>
      <c r="G34" s="50">
        <f>IFERROR((($C34*st_DL)/st_ind!F34),".")</f>
        <v>3.4939119069019947E-6</v>
      </c>
      <c r="H34" s="50">
        <f>IFERROR((($C34*st_DL)/st_ind!G34),".")</f>
        <v>3.4939119069019947E-6</v>
      </c>
      <c r="I34" s="50">
        <f>IFERROR((($C34*st_DL)/st_ind!H34),".")</f>
        <v>3.4939119069019947E-6</v>
      </c>
    </row>
    <row r="35" spans="1:9">
      <c r="A35" s="48" t="s">
        <v>40</v>
      </c>
      <c r="B35" s="48"/>
      <c r="C35" s="48">
        <v>5</v>
      </c>
      <c r="D35" s="50">
        <f>IFERROR((($C35*st_DL)/st_ind!C35),".")</f>
        <v>1.0655150006550146E-2</v>
      </c>
      <c r="E35" s="50">
        <f>IFERROR((($C35*st_DL)/st_ind!D35),".")</f>
        <v>0.18739454744622536</v>
      </c>
      <c r="F35" s="50">
        <f>IFERROR((($C35*st_DL)/st_ind!E35),".")</f>
        <v>2.027891638979418E-3</v>
      </c>
      <c r="G35" s="50">
        <f>IFERROR((($C35*st_DL)/st_ind!F35),".")</f>
        <v>7.6119655485490075E-3</v>
      </c>
      <c r="H35" s="50">
        <f>IFERROR((($C35*st_DL)/st_ind!G35),".")</f>
        <v>2.029500719407857E-2</v>
      </c>
      <c r="I35" s="50">
        <f>IFERROR((($C35*st_DL)/st_ind!H35),".")</f>
        <v>0.20566166300132455</v>
      </c>
    </row>
    <row r="36" spans="1:9">
      <c r="A36" s="48" t="s">
        <v>41</v>
      </c>
      <c r="B36" s="48"/>
      <c r="C36" s="48">
        <v>5</v>
      </c>
      <c r="D36" s="50" t="str">
        <f>IFERROR((($C36*st_DL)/st_ind!C36),".")</f>
        <v>.</v>
      </c>
      <c r="E36" s="50" t="str">
        <f>IFERROR((($C36*st_DL)/st_ind!D36),".")</f>
        <v>.</v>
      </c>
      <c r="F36" s="50" t="str">
        <f>IFERROR((($C36*st_DL)/st_ind!E36),".")</f>
        <v>.</v>
      </c>
      <c r="G36" s="50">
        <f>IFERROR((($C36*st_DL)/st_ind!F36),".")</f>
        <v>2.5436518499676373E-6</v>
      </c>
      <c r="H36" s="50">
        <f>IFERROR((($C36*st_DL)/st_ind!G36),".")</f>
        <v>2.5436518499676373E-6</v>
      </c>
      <c r="I36" s="50">
        <f>IFERROR((($C36*st_DL)/st_ind!H36),".")</f>
        <v>2.5436518499676373E-6</v>
      </c>
    </row>
    <row r="37" spans="1:9">
      <c r="A37" s="48" t="s">
        <v>42</v>
      </c>
      <c r="B37" s="48"/>
      <c r="C37" s="48">
        <v>5</v>
      </c>
      <c r="D37" s="50">
        <f>IFERROR((($C37*st_DL)/st_ind!C37),".")</f>
        <v>2.281321171920045E-4</v>
      </c>
      <c r="E37" s="50">
        <f>IFERROR((($C37*st_DL)/st_ind!D37),".")</f>
        <v>1.7885343141350171E-3</v>
      </c>
      <c r="F37" s="50">
        <f>IFERROR((($C37*st_DL)/st_ind!E37),".")</f>
        <v>1.9354638814680439E-5</v>
      </c>
      <c r="G37" s="50">
        <f>IFERROR((($C37*st_DL)/st_ind!F37),".")</f>
        <v>1.3372433685877418E-3</v>
      </c>
      <c r="H37" s="50">
        <f>IFERROR((($C37*st_DL)/st_ind!G37),".")</f>
        <v>1.5847301245944265E-3</v>
      </c>
      <c r="I37" s="50">
        <f>IFERROR((($C37*st_DL)/st_ind!H37),".")</f>
        <v>3.3539097999147633E-3</v>
      </c>
    </row>
    <row r="38" spans="1:9">
      <c r="A38" s="48" t="s">
        <v>43</v>
      </c>
      <c r="B38" s="48"/>
      <c r="C38" s="48">
        <v>5</v>
      </c>
      <c r="D38" s="50">
        <f>IFERROR((($C38*st_DL)/st_ind!C38),".")</f>
        <v>5.9052300130211206</v>
      </c>
      <c r="E38" s="50">
        <f>IFERROR((($C38*st_DL)/st_ind!D38),".")</f>
        <v>71.3017724598526</v>
      </c>
      <c r="F38" s="50">
        <f>IFERROR((($C38*st_DL)/st_ind!E38),".")</f>
        <v>0.77159271807115992</v>
      </c>
      <c r="G38" s="50">
        <f>IFERROR((($C38*st_DL)/st_ind!F38),".")</f>
        <v>6.6550774106315391E-10</v>
      </c>
      <c r="H38" s="50">
        <f>IFERROR((($C38*st_DL)/st_ind!G38),".")</f>
        <v>6.6768227317577882</v>
      </c>
      <c r="I38" s="50">
        <f>IFERROR((($C38*st_DL)/st_ind!H38),".")</f>
        <v>77.207002473539234</v>
      </c>
    </row>
    <row r="39" spans="1:9">
      <c r="A39" s="48" t="s">
        <v>44</v>
      </c>
      <c r="B39" s="48"/>
      <c r="C39" s="48">
        <v>5</v>
      </c>
      <c r="D39" s="50">
        <f>IFERROR((($C39*st_DL)/st_ind!C39),".")</f>
        <v>0.14237874254345231</v>
      </c>
      <c r="E39" s="50">
        <f>IFERROR((($C39*st_DL)/st_ind!D39),".")</f>
        <v>94.26160692578506</v>
      </c>
      <c r="F39" s="50">
        <f>IFERROR((($C39*st_DL)/st_ind!E39),".")</f>
        <v>1.0200527558915065</v>
      </c>
      <c r="G39" s="50">
        <f>IFERROR((($C39*st_DL)/st_ind!F39),".")</f>
        <v>1.2297864737909281E-4</v>
      </c>
      <c r="H39" s="50">
        <f>IFERROR((($C39*st_DL)/st_ind!G39),".")</f>
        <v>1.1625544770823379</v>
      </c>
      <c r="I39" s="50">
        <f>IFERROR((($C39*st_DL)/st_ind!H39),".")</f>
        <v>94.404108646975871</v>
      </c>
    </row>
    <row r="40" spans="1:9">
      <c r="A40" s="48" t="s">
        <v>45</v>
      </c>
      <c r="B40" s="48"/>
      <c r="C40" s="48">
        <v>5</v>
      </c>
      <c r="D40" s="50" t="str">
        <f>IFERROR((($C40*st_DL)/st_ind!C40),".")</f>
        <v>.</v>
      </c>
      <c r="E40" s="50" t="str">
        <f>IFERROR((($C40*st_DL)/st_ind!D40),".")</f>
        <v>.</v>
      </c>
      <c r="F40" s="50" t="str">
        <f>IFERROR((($C40*st_DL)/st_ind!E40),".")</f>
        <v>.</v>
      </c>
      <c r="G40" s="50">
        <f>IFERROR((($C40*st_DL)/st_ind!F40),".")</f>
        <v>5.3648003575622352E-8</v>
      </c>
      <c r="H40" s="50">
        <f>IFERROR((($C40*st_DL)/st_ind!G40),".")</f>
        <v>5.3648003575622352E-8</v>
      </c>
      <c r="I40" s="50">
        <f>IFERROR((($C40*st_DL)/st_ind!H40),".")</f>
        <v>5.3648003575622352E-8</v>
      </c>
    </row>
    <row r="41" spans="1:9">
      <c r="A41" s="51" t="s">
        <v>46</v>
      </c>
      <c r="B41" s="48" t="s">
        <v>7</v>
      </c>
      <c r="C41" s="48">
        <v>5</v>
      </c>
      <c r="D41" s="50" t="str">
        <f>IFERROR((($C41*st_DL)/st_ind!C41),".")</f>
        <v>.</v>
      </c>
      <c r="E41" s="50" t="str">
        <f>IFERROR((($C41*st_DL)/st_ind!D41),".")</f>
        <v>.</v>
      </c>
      <c r="F41" s="50" t="str">
        <f>IFERROR((($C41*st_DL)/st_ind!E41),".")</f>
        <v>.</v>
      </c>
      <c r="G41" s="50">
        <f>IFERROR((($C41*st_DL)/st_ind!F41),".")</f>
        <v>8.7190127840756631E-8</v>
      </c>
      <c r="H41" s="50">
        <f>IFERROR((($C41*st_DL)/st_ind!G41),".")</f>
        <v>8.7190127840756631E-8</v>
      </c>
      <c r="I41" s="50">
        <f>IFERROR((($C41*st_DL)/st_ind!H41),".")</f>
        <v>8.7190127840756631E-8</v>
      </c>
    </row>
    <row r="42" spans="1:9">
      <c r="A42" s="48" t="s">
        <v>47</v>
      </c>
      <c r="B42" s="48"/>
      <c r="C42" s="48">
        <v>5</v>
      </c>
      <c r="D42" s="50" t="str">
        <f>IFERROR((($C42*st_DL)/st_ind!C42),".")</f>
        <v>.</v>
      </c>
      <c r="E42" s="50" t="str">
        <f>IFERROR((($C42*st_DL)/st_ind!D42),".")</f>
        <v>.</v>
      </c>
      <c r="F42" s="50" t="str">
        <f>IFERROR((($C42*st_DL)/st_ind!E42),".")</f>
        <v>.</v>
      </c>
      <c r="G42" s="50">
        <f>IFERROR((($C42*st_DL)/st_ind!F42),".")</f>
        <v>1.0234309876200678E-4</v>
      </c>
      <c r="H42" s="50">
        <f>IFERROR((($C42*st_DL)/st_ind!G42),".")</f>
        <v>1.0234309876200677E-4</v>
      </c>
      <c r="I42" s="50">
        <f>IFERROR((($C42*st_DL)/st_ind!H42),".")</f>
        <v>1.0234309876200677E-4</v>
      </c>
    </row>
    <row r="43" spans="1:9">
      <c r="A43" s="48" t="s">
        <v>48</v>
      </c>
      <c r="B43" s="48"/>
      <c r="C43" s="48">
        <v>5</v>
      </c>
      <c r="D43" s="50" t="str">
        <f>IFERROR((($C43*st_DL)/st_ind!C43),".")</f>
        <v>.</v>
      </c>
      <c r="E43" s="50" t="str">
        <f>IFERROR((($C43*st_DL)/st_ind!D43),".")</f>
        <v>.</v>
      </c>
      <c r="F43" s="50" t="str">
        <f>IFERROR((($C43*st_DL)/st_ind!E43),".")</f>
        <v>.</v>
      </c>
      <c r="G43" s="50">
        <f>IFERROR((($C43*st_DL)/st_ind!F43),".")</f>
        <v>1.5614954001850824E-5</v>
      </c>
      <c r="H43" s="50">
        <f>IFERROR((($C43*st_DL)/st_ind!G43),".")</f>
        <v>1.5614954001850824E-5</v>
      </c>
      <c r="I43" s="50">
        <f>IFERROR((($C43*st_DL)/st_ind!H43),".")</f>
        <v>1.5614954001850824E-5</v>
      </c>
    </row>
    <row r="44" spans="1:9">
      <c r="A44" s="48" t="s">
        <v>49</v>
      </c>
      <c r="B44" s="48"/>
      <c r="C44" s="48">
        <v>5</v>
      </c>
      <c r="D44" s="50">
        <f>IFERROR((($C44*st_DL)/st_ind!C44),".")</f>
        <v>1.5883192423571852</v>
      </c>
      <c r="E44" s="50">
        <f>IFERROR((($C44*st_DL)/st_ind!D44),".")</f>
        <v>49.934197384050577</v>
      </c>
      <c r="F44" s="50">
        <f>IFERROR((($C44*st_DL)/st_ind!E44),".")</f>
        <v>0.54036332835843004</v>
      </c>
      <c r="G44" s="50">
        <f>IFERROR((($C44*st_DL)/st_ind!F44),".")</f>
        <v>0.13126789241883036</v>
      </c>
      <c r="H44" s="50">
        <f>IFERROR((($C44*st_DL)/st_ind!G44),".")</f>
        <v>2.2599504631344458</v>
      </c>
      <c r="I44" s="50">
        <f>IFERROR((($C44*st_DL)/st_ind!H44),".")</f>
        <v>51.65378451882659</v>
      </c>
    </row>
    <row r="45" spans="1:9">
      <c r="A45" s="48" t="s">
        <v>50</v>
      </c>
      <c r="B45" s="48"/>
      <c r="C45" s="48">
        <v>5</v>
      </c>
      <c r="D45" s="50">
        <f>IFERROR((($C45*st_DL)/st_ind!C45),".")</f>
        <v>9.5067038871269657E-3</v>
      </c>
      <c r="E45" s="50">
        <f>IFERROR((($C45*st_DL)/st_ind!D45),".")</f>
        <v>7.4866536279388413E-2</v>
      </c>
      <c r="F45" s="50">
        <f>IFERROR((($C45*st_DL)/st_ind!E45),".")</f>
        <v>8.1016883911143431E-4</v>
      </c>
      <c r="G45" s="50">
        <f>IFERROR((($C45*st_DL)/st_ind!F45),".")</f>
        <v>9.2482212222718008E-3</v>
      </c>
      <c r="H45" s="50">
        <f>IFERROR((($C45*st_DL)/st_ind!G45),".")</f>
        <v>1.95650939485102E-2</v>
      </c>
      <c r="I45" s="50">
        <f>IFERROR((($C45*st_DL)/st_ind!H45),".")</f>
        <v>9.3621461388787158E-2</v>
      </c>
    </row>
    <row r="46" spans="1:9">
      <c r="A46" s="48" t="s">
        <v>51</v>
      </c>
      <c r="B46" s="48"/>
      <c r="C46" s="48">
        <v>5</v>
      </c>
      <c r="D46" s="50">
        <f>IFERROR((($C46*st_DL)/st_ind!C46),".")</f>
        <v>0.54027511950674223</v>
      </c>
      <c r="E46" s="50">
        <f>IFERROR((($C46*st_DL)/st_ind!D46),".")</f>
        <v>25.117400407665862</v>
      </c>
      <c r="F46" s="50">
        <f>IFERROR((($C46*st_DL)/st_ind!E46),".")</f>
        <v>0.27180815543323217</v>
      </c>
      <c r="G46" s="50" t="str">
        <f>IFERROR((($C46*st_DL)/st_ind!F46),".")</f>
        <v>.</v>
      </c>
      <c r="H46" s="50">
        <f>IFERROR((($C46*st_DL)/st_ind!G46),".")</f>
        <v>0.81208327493997434</v>
      </c>
      <c r="I46" s="50">
        <f>IFERROR((($C46*st_DL)/st_ind!H46),".")</f>
        <v>25.657675527172607</v>
      </c>
    </row>
    <row r="47" spans="1:9">
      <c r="A47" s="48" t="s">
        <v>52</v>
      </c>
      <c r="B47" s="48"/>
      <c r="C47" s="48">
        <v>5</v>
      </c>
      <c r="D47" s="50" t="str">
        <f>IFERROR((($C47*st_DL)/st_ind!C47),".")</f>
        <v>.</v>
      </c>
      <c r="E47" s="50" t="str">
        <f>IFERROR((($C47*st_DL)/st_ind!D47),".")</f>
        <v>.</v>
      </c>
      <c r="F47" s="50" t="str">
        <f>IFERROR((($C47*st_DL)/st_ind!E47),".")</f>
        <v>.</v>
      </c>
      <c r="G47" s="50">
        <f>IFERROR((($C47*st_DL)/st_ind!F47),".")</f>
        <v>1.6990700630590086E-5</v>
      </c>
      <c r="H47" s="50">
        <f>IFERROR((($C47*st_DL)/st_ind!G47),".")</f>
        <v>1.6990700630590086E-5</v>
      </c>
      <c r="I47" s="50">
        <f>IFERROR((($C47*st_DL)/st_ind!H47),".")</f>
        <v>1.6990700630590086E-5</v>
      </c>
    </row>
    <row r="48" spans="1:9">
      <c r="A48" s="48" t="s">
        <v>53</v>
      </c>
      <c r="B48" s="48"/>
      <c r="C48" s="48">
        <v>5</v>
      </c>
      <c r="D48" s="50" t="str">
        <f>IFERROR((($C48*st_DL)/st_ind!C48),".")</f>
        <v>.</v>
      </c>
      <c r="E48" s="50" t="str">
        <f>IFERROR((($C48*st_DL)/st_ind!D48),".")</f>
        <v>.</v>
      </c>
      <c r="F48" s="50" t="str">
        <f>IFERROR((($C48*st_DL)/st_ind!E48),".")</f>
        <v>.</v>
      </c>
      <c r="G48" s="50">
        <f>IFERROR((($C48*st_DL)/st_ind!F48),".")</f>
        <v>4.4850469595267207E-6</v>
      </c>
      <c r="H48" s="50">
        <f>IFERROR((($C48*st_DL)/st_ind!G48),".")</f>
        <v>4.4850469595267207E-6</v>
      </c>
      <c r="I48" s="50">
        <f>IFERROR((($C48*st_DL)/st_ind!H48),".")</f>
        <v>4.4850469595267207E-6</v>
      </c>
    </row>
    <row r="49" spans="1:9">
      <c r="A49" s="51" t="s">
        <v>54</v>
      </c>
      <c r="B49" s="53" t="s">
        <v>7</v>
      </c>
      <c r="C49" s="48">
        <v>5</v>
      </c>
      <c r="D49" s="50" t="str">
        <f>IFERROR((($C49*st_DL)/st_ind!C49),".")</f>
        <v>.</v>
      </c>
      <c r="E49" s="50" t="str">
        <f>IFERROR((($C49*st_DL)/st_ind!D49),".")</f>
        <v>.</v>
      </c>
      <c r="F49" s="50" t="str">
        <f>IFERROR((($C49*st_DL)/st_ind!E49),".")</f>
        <v>.</v>
      </c>
      <c r="G49" s="50">
        <f>IFERROR((($C49*st_DL)/st_ind!F49),".")</f>
        <v>7.8101914294622908E-7</v>
      </c>
      <c r="H49" s="50">
        <f>IFERROR((($C49*st_DL)/st_ind!G49),".")</f>
        <v>7.8101914294622908E-7</v>
      </c>
      <c r="I49" s="50">
        <f>IFERROR((($C49*st_DL)/st_ind!H49),".")</f>
        <v>7.8101914294622908E-7</v>
      </c>
    </row>
    <row r="50" spans="1:9">
      <c r="A50" s="48" t="s">
        <v>55</v>
      </c>
      <c r="B50" s="48"/>
      <c r="C50" s="48">
        <v>5</v>
      </c>
      <c r="D50" s="50" t="str">
        <f>IFERROR((($C50*st_DL)/st_ind!C50),".")</f>
        <v>.</v>
      </c>
      <c r="E50" s="50" t="str">
        <f>IFERROR((($C50*st_DL)/st_ind!D50),".")</f>
        <v>.</v>
      </c>
      <c r="F50" s="50" t="str">
        <f>IFERROR((($C50*st_DL)/st_ind!E50),".")</f>
        <v>.</v>
      </c>
      <c r="G50" s="50">
        <f>IFERROR((($C50*st_DL)/st_ind!F50),".")</f>
        <v>3.1539569539440123E-5</v>
      </c>
      <c r="H50" s="50">
        <f>IFERROR((($C50*st_DL)/st_ind!G50),".")</f>
        <v>3.1539569539440123E-5</v>
      </c>
      <c r="I50" s="50">
        <f>IFERROR((($C50*st_DL)/st_ind!H50),".")</f>
        <v>3.1539569539440123E-5</v>
      </c>
    </row>
    <row r="51" spans="1:9">
      <c r="A51" s="48" t="s">
        <v>56</v>
      </c>
      <c r="B51" s="48"/>
      <c r="C51" s="48">
        <v>5</v>
      </c>
      <c r="D51" s="50">
        <f>IFERROR((($C51*st_DL)/st_ind!C51),".")</f>
        <v>1467.8853269624676</v>
      </c>
      <c r="E51" s="50">
        <f>IFERROR((($C51*st_DL)/st_ind!D51),".")</f>
        <v>9652.9014100466175</v>
      </c>
      <c r="F51" s="50">
        <f>IFERROR((($C51*st_DL)/st_ind!E51),".")</f>
        <v>104.4589521311628</v>
      </c>
      <c r="G51" s="50">
        <f>IFERROR((($C51*st_DL)/st_ind!F51),".")</f>
        <v>0.10255843787637758</v>
      </c>
      <c r="H51" s="50">
        <f>IFERROR((($C51*st_DL)/st_ind!G51),".")</f>
        <v>1572.4468375315071</v>
      </c>
      <c r="I51" s="50">
        <f>IFERROR((($C51*st_DL)/st_ind!H51),".")</f>
        <v>11120.889295446963</v>
      </c>
    </row>
    <row r="52" spans="1:9">
      <c r="A52" s="48" t="s">
        <v>57</v>
      </c>
      <c r="B52" s="48"/>
      <c r="C52" s="48">
        <v>5</v>
      </c>
      <c r="D52" s="50">
        <f>IFERROR((($C52*st_DL)/st_ind!C52),".")</f>
        <v>12.040299204264871</v>
      </c>
      <c r="E52" s="50">
        <f>IFERROR((($C52*st_DL)/st_ind!D52),".")</f>
        <v>73.970883392054986</v>
      </c>
      <c r="F52" s="50">
        <f>IFERROR((($C52*st_DL)/st_ind!E52),".")</f>
        <v>0.80047652401260616</v>
      </c>
      <c r="G52" s="50">
        <f>IFERROR((($C52*st_DL)/st_ind!F52),".")</f>
        <v>5.3140267940777544E-2</v>
      </c>
      <c r="H52" s="50">
        <f>IFERROR((($C52*st_DL)/st_ind!G52),".")</f>
        <v>12.893915996218253</v>
      </c>
      <c r="I52" s="50">
        <f>IFERROR((($C52*st_DL)/st_ind!H52),".")</f>
        <v>86.064322864260646</v>
      </c>
    </row>
    <row r="53" spans="1:9">
      <c r="A53" s="48" t="s">
        <v>58</v>
      </c>
      <c r="B53" s="48"/>
      <c r="C53" s="48">
        <v>5</v>
      </c>
      <c r="D53" s="50" t="str">
        <f>IFERROR((($C53*st_DL)/st_ind!C53),".")</f>
        <v>.</v>
      </c>
      <c r="E53" s="50" t="str">
        <f>IFERROR((($C53*st_DL)/st_ind!D53),".")</f>
        <v>.</v>
      </c>
      <c r="F53" s="50" t="str">
        <f>IFERROR((($C53*st_DL)/st_ind!E53),".")</f>
        <v>.</v>
      </c>
      <c r="G53" s="50">
        <f>IFERROR((($C53*st_DL)/st_ind!F53),".")</f>
        <v>3.3042464123453252E-5</v>
      </c>
      <c r="H53" s="50">
        <f>IFERROR((($C53*st_DL)/st_ind!G53),".")</f>
        <v>3.3042464123453252E-5</v>
      </c>
      <c r="I53" s="50">
        <f>IFERROR((($C53*st_DL)/st_ind!H53),".")</f>
        <v>3.3042464123453252E-5</v>
      </c>
    </row>
    <row r="54" spans="1:9">
      <c r="A54" s="48" t="s">
        <v>59</v>
      </c>
      <c r="B54" s="48"/>
      <c r="C54" s="48">
        <v>5</v>
      </c>
      <c r="D54" s="50">
        <f>IFERROR((($C54*st_DL)/st_ind!C54),".")</f>
        <v>0.20701525552545319</v>
      </c>
      <c r="E54" s="50">
        <f>IFERROR((($C54*st_DL)/st_ind!D54),".")</f>
        <v>2.9198214024193661</v>
      </c>
      <c r="F54" s="50">
        <f>IFERROR((($C54*st_DL)/st_ind!E54),".")</f>
        <v>3.1596871360296666E-2</v>
      </c>
      <c r="G54" s="50">
        <f>IFERROR((($C54*st_DL)/st_ind!F54),".")</f>
        <v>1.7620576666448191E-2</v>
      </c>
      <c r="H54" s="50">
        <f>IFERROR((($C54*st_DL)/st_ind!G54),".")</f>
        <v>0.25623270355219807</v>
      </c>
      <c r="I54" s="50">
        <f>IFERROR((($C54*st_DL)/st_ind!H54),".")</f>
        <v>3.1444572346112669</v>
      </c>
    </row>
    <row r="55" spans="1:9">
      <c r="A55" s="48" t="s">
        <v>60</v>
      </c>
      <c r="B55" s="48"/>
      <c r="C55" s="48">
        <v>5</v>
      </c>
      <c r="D55" s="50">
        <f>IFERROR((($C55*st_DL)/st_ind!C55),".")</f>
        <v>99.719162351193432</v>
      </c>
      <c r="E55" s="50">
        <f>IFERROR((($C55*st_DL)/st_ind!D55),".")</f>
        <v>7927.8930023975581</v>
      </c>
      <c r="F55" s="50">
        <f>IFERROR((($C55*st_DL)/st_ind!E55),".")</f>
        <v>85.791759436858001</v>
      </c>
      <c r="G55" s="50">
        <f>IFERROR((($C55*st_DL)/st_ind!F55),".")</f>
        <v>0.90932296419224568</v>
      </c>
      <c r="H55" s="50">
        <f>IFERROR((($C55*st_DL)/st_ind!G55),".")</f>
        <v>186.42024475224369</v>
      </c>
      <c r="I55" s="50">
        <f>IFERROR((($C55*st_DL)/st_ind!H55),".")</f>
        <v>8028.5214877129438</v>
      </c>
    </row>
    <row r="56" spans="1:9">
      <c r="A56" s="48" t="s">
        <v>61</v>
      </c>
      <c r="B56" s="48"/>
      <c r="C56" s="48">
        <v>5</v>
      </c>
      <c r="D56" s="50" t="str">
        <f>IFERROR((($C56*st_DL)/st_ind!C56),".")</f>
        <v>.</v>
      </c>
      <c r="E56" s="50" t="str">
        <f>IFERROR((($C56*st_DL)/st_ind!D56),".")</f>
        <v>.</v>
      </c>
      <c r="F56" s="50" t="str">
        <f>IFERROR((($C56*st_DL)/st_ind!E56),".")</f>
        <v>.</v>
      </c>
      <c r="G56" s="50">
        <f>IFERROR((($C56*st_DL)/st_ind!F56),".")</f>
        <v>6.5837162280271092E-3</v>
      </c>
      <c r="H56" s="50">
        <f>IFERROR((($C56*st_DL)/st_ind!G56),".")</f>
        <v>6.5837162280271084E-3</v>
      </c>
      <c r="I56" s="50">
        <f>IFERROR((($C56*st_DL)/st_ind!H56),".")</f>
        <v>6.5837162280271084E-3</v>
      </c>
    </row>
    <row r="57" spans="1:9">
      <c r="A57" s="48" t="s">
        <v>62</v>
      </c>
      <c r="B57" s="48"/>
      <c r="C57" s="48">
        <v>5</v>
      </c>
      <c r="D57" s="50" t="str">
        <f>IFERROR((($C57*st_DL)/st_ind!C57),".")</f>
        <v>.</v>
      </c>
      <c r="E57" s="50" t="str">
        <f>IFERROR((($C57*st_DL)/st_ind!D57),".")</f>
        <v>.</v>
      </c>
      <c r="F57" s="50" t="str">
        <f>IFERROR((($C57*st_DL)/st_ind!E57),".")</f>
        <v>.</v>
      </c>
      <c r="G57" s="50">
        <f>IFERROR((($C57*st_DL)/st_ind!F57),".")</f>
        <v>2.3963187291102154E-4</v>
      </c>
      <c r="H57" s="50">
        <f>IFERROR((($C57*st_DL)/st_ind!G57),".")</f>
        <v>2.3963187291102154E-4</v>
      </c>
      <c r="I57" s="50">
        <f>IFERROR((($C57*st_DL)/st_ind!H57),".")</f>
        <v>2.3963187291102154E-4</v>
      </c>
    </row>
    <row r="58" spans="1:9">
      <c r="A58" s="48" t="s">
        <v>63</v>
      </c>
      <c r="B58" s="48"/>
      <c r="C58" s="48">
        <v>5</v>
      </c>
      <c r="D58" s="50">
        <f>IFERROR((($C58*st_DL)/st_ind!C58),".")</f>
        <v>13.854865311766662</v>
      </c>
      <c r="E58" s="50">
        <f>IFERROR((($C58*st_DL)/st_ind!D58),".")</f>
        <v>791.43722792636686</v>
      </c>
      <c r="F58" s="50">
        <f>IFERROR((($C58*st_DL)/st_ind!E58),".")</f>
        <v>8.5645444820078485</v>
      </c>
      <c r="G58" s="50">
        <f>IFERROR((($C58*st_DL)/st_ind!F58),".")</f>
        <v>2.196401945602326</v>
      </c>
      <c r="H58" s="50">
        <f>IFERROR((($C58*st_DL)/st_ind!G58),".")</f>
        <v>24.615811739376834</v>
      </c>
      <c r="I58" s="50">
        <f>IFERROR((($C58*st_DL)/st_ind!H58),".")</f>
        <v>807.48849518373584</v>
      </c>
    </row>
    <row r="59" spans="1:9">
      <c r="A59" s="48" t="s">
        <v>64</v>
      </c>
      <c r="B59" s="48"/>
      <c r="C59" s="48">
        <v>5</v>
      </c>
      <c r="D59" s="50">
        <f>IFERROR((($C59*st_DL)/st_ind!C59),".")</f>
        <v>0.11786270516341518</v>
      </c>
      <c r="E59" s="50">
        <f>IFERROR((($C59*st_DL)/st_ind!D59),".")</f>
        <v>0.4618978189626578</v>
      </c>
      <c r="F59" s="50">
        <f>IFERROR((($C59*st_DL)/st_ind!E59),".")</f>
        <v>4.9984310531019666E-3</v>
      </c>
      <c r="G59" s="50">
        <f>IFERROR((($C59*st_DL)/st_ind!F59),".")</f>
        <v>1.9682319579894934E-2</v>
      </c>
      <c r="H59" s="50">
        <f>IFERROR((($C59*st_DL)/st_ind!G59),".")</f>
        <v>0.14254345579641209</v>
      </c>
      <c r="I59" s="50">
        <f>IFERROR((($C59*st_DL)/st_ind!H59),".")</f>
        <v>0.5994428437059679</v>
      </c>
    </row>
    <row r="60" spans="1:9">
      <c r="A60" s="48" t="s">
        <v>65</v>
      </c>
      <c r="B60" s="48"/>
      <c r="C60" s="48">
        <v>5</v>
      </c>
      <c r="D60" s="50">
        <f>IFERROR((($C60*st_DL)/st_ind!C60),".")</f>
        <v>1.8926280141042085E-4</v>
      </c>
      <c r="E60" s="50">
        <f>IFERROR((($C60*st_DL)/st_ind!D60),".")</f>
        <v>5.8610854331291539E-4</v>
      </c>
      <c r="F60" s="50">
        <f>IFERROR((($C60*st_DL)/st_ind!E60),".")</f>
        <v>6.342578429928634E-6</v>
      </c>
      <c r="G60" s="50">
        <f>IFERROR((($C60*st_DL)/st_ind!F60),".")</f>
        <v>6.2357564952543454E-4</v>
      </c>
      <c r="H60" s="50">
        <f>IFERROR((($C60*st_DL)/st_ind!G60),".")</f>
        <v>8.1918102936578399E-4</v>
      </c>
      <c r="I60" s="50">
        <f>IFERROR((($C60*st_DL)/st_ind!H60),".")</f>
        <v>1.3989469942487706E-3</v>
      </c>
    </row>
    <row r="61" spans="1:9">
      <c r="A61" s="48" t="s">
        <v>66</v>
      </c>
      <c r="B61" s="48"/>
      <c r="C61" s="48">
        <v>5</v>
      </c>
      <c r="D61" s="50">
        <f>IFERROR((($C61*st_DL)/st_ind!C61),".")</f>
        <v>2.5935558349120612E-5</v>
      </c>
      <c r="E61" s="50">
        <f>IFERROR((($C61*st_DL)/st_ind!D61),".")</f>
        <v>1.1077818071712086E-4</v>
      </c>
      <c r="F61" s="50">
        <f>IFERROR((($C61*st_DL)/st_ind!E61),".")</f>
        <v>1.198786995240962E-6</v>
      </c>
      <c r="G61" s="50">
        <f>IFERROR((($C61*st_DL)/st_ind!F61),".")</f>
        <v>2.5376221039390216E-4</v>
      </c>
      <c r="H61" s="50">
        <f>IFERROR((($C61*st_DL)/st_ind!G61),".")</f>
        <v>2.8089655573826366E-4</v>
      </c>
      <c r="I61" s="50">
        <f>IFERROR((($C61*st_DL)/st_ind!H61),".")</f>
        <v>3.9047594946014369E-4</v>
      </c>
    </row>
    <row r="62" spans="1:9">
      <c r="A62" s="48" t="s">
        <v>67</v>
      </c>
      <c r="B62" s="48"/>
      <c r="C62" s="48">
        <v>5</v>
      </c>
      <c r="D62" s="50" t="str">
        <f>IFERROR((($C62*st_DL)/st_ind!C62),".")</f>
        <v>.</v>
      </c>
      <c r="E62" s="50" t="str">
        <f>IFERROR((($C62*st_DL)/st_ind!D62),".")</f>
        <v>.</v>
      </c>
      <c r="F62" s="50" t="str">
        <f>IFERROR((($C62*st_DL)/st_ind!E62),".")</f>
        <v>.</v>
      </c>
      <c r="G62" s="50">
        <f>IFERROR((($C62*st_DL)/st_ind!F62),".")</f>
        <v>1.3175742663596135E-4</v>
      </c>
      <c r="H62" s="50">
        <f>IFERROR((($C62*st_DL)/st_ind!G62),".")</f>
        <v>1.3175742663596137E-4</v>
      </c>
      <c r="I62" s="50">
        <f>IFERROR((($C62*st_DL)/st_ind!H62),".")</f>
        <v>1.3175742663596137E-4</v>
      </c>
    </row>
    <row r="63" spans="1:9">
      <c r="A63" s="48" t="s">
        <v>68</v>
      </c>
      <c r="B63" s="48"/>
      <c r="C63" s="48">
        <v>5</v>
      </c>
      <c r="D63" s="50">
        <f>IFERROR((($C63*st_DL)/st_ind!C63),".")</f>
        <v>1.6321671486421413E-2</v>
      </c>
      <c r="E63" s="50">
        <f>IFERROR((($C63*st_DL)/st_ind!D63),".")</f>
        <v>0.12840085053029796</v>
      </c>
      <c r="F63" s="50">
        <f>IFERROR((($C63*st_DL)/st_ind!E63),".")</f>
        <v>1.3894908618029913E-3</v>
      </c>
      <c r="G63" s="50">
        <f>IFERROR((($C63*st_DL)/st_ind!F63),".")</f>
        <v>3.9294561136505722E-2</v>
      </c>
      <c r="H63" s="50">
        <f>IFERROR((($C63*st_DL)/st_ind!G63),".")</f>
        <v>5.7005723484730132E-2</v>
      </c>
      <c r="I63" s="50">
        <f>IFERROR((($C63*st_DL)/st_ind!H63),".")</f>
        <v>0.18401708315322512</v>
      </c>
    </row>
    <row r="64" spans="1:9">
      <c r="A64" s="48" t="s">
        <v>69</v>
      </c>
      <c r="B64" s="48"/>
      <c r="C64" s="48">
        <v>5</v>
      </c>
      <c r="D64" s="50">
        <f>IFERROR((($C64*st_DL)/st_ind!C64),".")</f>
        <v>4.554050813158395E-5</v>
      </c>
      <c r="E64" s="50">
        <f>IFERROR((($C64*st_DL)/st_ind!D64),".")</f>
        <v>1.3058088259939874E-4</v>
      </c>
      <c r="F64" s="50">
        <f>IFERROR((($C64*st_DL)/st_ind!E64),".")</f>
        <v>1.4130820967982622E-6</v>
      </c>
      <c r="G64" s="50">
        <f>IFERROR((($C64*st_DL)/st_ind!F64),".")</f>
        <v>7.4562942709731329E-4</v>
      </c>
      <c r="H64" s="50">
        <f>IFERROR((($C64*st_DL)/st_ind!G64),".")</f>
        <v>7.9258301732569537E-4</v>
      </c>
      <c r="I64" s="50">
        <f>IFERROR((($C64*st_DL)/st_ind!H64),".")</f>
        <v>9.2175081782829591E-4</v>
      </c>
    </row>
    <row r="65" spans="1:9">
      <c r="A65" s="48" t="s">
        <v>70</v>
      </c>
      <c r="B65" s="48"/>
      <c r="C65" s="48">
        <v>5</v>
      </c>
      <c r="D65" s="50" t="str">
        <f>IFERROR((($C65*st_DL)/st_ind!C65),".")</f>
        <v>.</v>
      </c>
      <c r="E65" s="50" t="str">
        <f>IFERROR((($C65*st_DL)/st_ind!D65),".")</f>
        <v>.</v>
      </c>
      <c r="F65" s="50" t="str">
        <f>IFERROR((($C65*st_DL)/st_ind!E65),".")</f>
        <v>.</v>
      </c>
      <c r="G65" s="50">
        <f>IFERROR((($C65*st_DL)/st_ind!F65),".")</f>
        <v>5.8302073024381842E-5</v>
      </c>
      <c r="H65" s="50">
        <f>IFERROR((($C65*st_DL)/st_ind!G65),".")</f>
        <v>5.8302073024381842E-5</v>
      </c>
      <c r="I65" s="50">
        <f>IFERROR((($C65*st_DL)/st_ind!H65),".")</f>
        <v>5.8302073024381842E-5</v>
      </c>
    </row>
    <row r="66" spans="1:9">
      <c r="A66" s="48" t="s">
        <v>71</v>
      </c>
      <c r="B66" s="48"/>
      <c r="C66" s="48">
        <v>5</v>
      </c>
      <c r="D66" s="50" t="str">
        <f>IFERROR((($C66*st_DL)/st_ind!C66),".")</f>
        <v>.</v>
      </c>
      <c r="E66" s="50" t="str">
        <f>IFERROR((($C66*st_DL)/st_ind!D66),".")</f>
        <v>.</v>
      </c>
      <c r="F66" s="50" t="str">
        <f>IFERROR((($C66*st_DL)/st_ind!E66),".")</f>
        <v>.</v>
      </c>
      <c r="G66" s="50">
        <f>IFERROR((($C66*st_DL)/st_ind!F66),".")</f>
        <v>2.6039546496378274E-5</v>
      </c>
      <c r="H66" s="50">
        <f>IFERROR((($C66*st_DL)/st_ind!G66),".")</f>
        <v>2.6039546496378271E-5</v>
      </c>
      <c r="I66" s="50">
        <f>IFERROR((($C66*st_DL)/st_ind!H66),".")</f>
        <v>2.6039546496378271E-5</v>
      </c>
    </row>
    <row r="67" spans="1:9">
      <c r="A67" s="48" t="s">
        <v>72</v>
      </c>
      <c r="B67" s="48"/>
      <c r="C67" s="48">
        <v>5</v>
      </c>
      <c r="D67" s="50">
        <f>IFERROR((($C67*st_DL)/st_ind!C67),".")</f>
        <v>0.31466664302914732</v>
      </c>
      <c r="E67" s="50">
        <f>IFERROR((($C67*st_DL)/st_ind!D67),".")</f>
        <v>3.1340589665134466</v>
      </c>
      <c r="F67" s="50">
        <f>IFERROR((($C67*st_DL)/st_ind!E67),".")</f>
        <v>3.391524492506845E-2</v>
      </c>
      <c r="G67" s="50">
        <f>IFERROR((($C67*st_DL)/st_ind!F67),".")</f>
        <v>0.17719785599223961</v>
      </c>
      <c r="H67" s="50">
        <f>IFERROR((($C67*st_DL)/st_ind!G67),".")</f>
        <v>0.52577974394645544</v>
      </c>
      <c r="I67" s="50">
        <f>IFERROR((($C67*st_DL)/st_ind!H67),".")</f>
        <v>3.6259234655348336</v>
      </c>
    </row>
    <row r="68" spans="1:9">
      <c r="A68" s="48" t="s">
        <v>73</v>
      </c>
      <c r="B68" s="48"/>
      <c r="C68" s="48">
        <v>5</v>
      </c>
      <c r="D68" s="50">
        <f>IFERROR((($C68*st_DL)/st_ind!C68),".")</f>
        <v>0.17430642393310958</v>
      </c>
      <c r="E68" s="50">
        <f>IFERROR((($C68*st_DL)/st_ind!D68),".")</f>
        <v>0.82868201006452757</v>
      </c>
      <c r="F68" s="50">
        <f>IFERROR((($C68*st_DL)/st_ind!E68),".")</f>
        <v>8.9675891987451867E-3</v>
      </c>
      <c r="G68" s="50">
        <f>IFERROR((($C68*st_DL)/st_ind!F68),".")</f>
        <v>7.9660139262431429E-2</v>
      </c>
      <c r="H68" s="50">
        <f>IFERROR((($C68*st_DL)/st_ind!G68),".")</f>
        <v>0.26293415239428619</v>
      </c>
      <c r="I68" s="50">
        <f>IFERROR((($C68*st_DL)/st_ind!H68),".")</f>
        <v>1.0826485732600686</v>
      </c>
    </row>
    <row r="69" spans="1:9">
      <c r="A69" s="51" t="s">
        <v>74</v>
      </c>
      <c r="B69" s="48" t="s">
        <v>7</v>
      </c>
      <c r="C69" s="48">
        <v>5</v>
      </c>
      <c r="D69" s="50">
        <f>IFERROR((($C69*st_DL)/st_ind!C69),".")</f>
        <v>64.902358666892596</v>
      </c>
      <c r="E69" s="50">
        <f>IFERROR((($C69*st_DL)/st_ind!D69),".")</f>
        <v>56308.583667450133</v>
      </c>
      <c r="F69" s="50">
        <f>IFERROR((($C69*st_DL)/st_ind!E69),".")</f>
        <v>609.34380203758246</v>
      </c>
      <c r="G69" s="50">
        <f>IFERROR((($C69*st_DL)/st_ind!F69),".")</f>
        <v>6.2728646562307186E-3</v>
      </c>
      <c r="H69" s="50">
        <f>IFERROR((($C69*st_DL)/st_ind!G69),".")</f>
        <v>674.25243356913131</v>
      </c>
      <c r="I69" s="50">
        <f>IFERROR((($C69*st_DL)/st_ind!H69),".")</f>
        <v>56373.49229898167</v>
      </c>
    </row>
    <row r="70" spans="1:9">
      <c r="A70" s="48" t="s">
        <v>75</v>
      </c>
      <c r="B70" s="48"/>
      <c r="C70" s="48">
        <v>5</v>
      </c>
      <c r="D70" s="50" t="str">
        <f>IFERROR((($C70*st_DL)/st_ind!C70),".")</f>
        <v>.</v>
      </c>
      <c r="E70" s="50" t="str">
        <f>IFERROR((($C70*st_DL)/st_ind!D70),".")</f>
        <v>.</v>
      </c>
      <c r="F70" s="50" t="str">
        <f>IFERROR((($C70*st_DL)/st_ind!E70),".")</f>
        <v>.</v>
      </c>
      <c r="G70" s="50">
        <f>IFERROR((($C70*st_DL)/st_ind!F70),".")</f>
        <v>2.7983784313411688E-5</v>
      </c>
      <c r="H70" s="50">
        <f>IFERROR((($C70*st_DL)/st_ind!G70),".")</f>
        <v>2.7983784313411685E-5</v>
      </c>
      <c r="I70" s="50">
        <f>IFERROR((($C70*st_DL)/st_ind!H70),".")</f>
        <v>2.7983784313411685E-5</v>
      </c>
    </row>
    <row r="71" spans="1:9">
      <c r="A71" s="48" t="s">
        <v>76</v>
      </c>
      <c r="B71" s="48"/>
      <c r="C71" s="48">
        <v>5</v>
      </c>
      <c r="D71" s="50">
        <f>IFERROR((($C71*st_DL)/st_ind!C71),".")</f>
        <v>1.7114118626112167E-5</v>
      </c>
      <c r="E71" s="50">
        <f>IFERROR((($C71*st_DL)/st_ind!D71),".")</f>
        <v>9.3380728879453745E-5</v>
      </c>
      <c r="F71" s="50">
        <f>IFERROR((($C71*st_DL)/st_ind!E71),".")</f>
        <v>1.0105203268563001E-6</v>
      </c>
      <c r="G71" s="50">
        <f>IFERROR((($C71*st_DL)/st_ind!F71),".")</f>
        <v>3.2505914747285E-5</v>
      </c>
      <c r="H71" s="50">
        <f>IFERROR((($C71*st_DL)/st_ind!G71),".")</f>
        <v>5.0630553700253468E-5</v>
      </c>
      <c r="I71" s="50">
        <f>IFERROR((($C71*st_DL)/st_ind!H71),".")</f>
        <v>1.4300076225285091E-4</v>
      </c>
    </row>
    <row r="72" spans="1:9">
      <c r="A72" s="48" t="s">
        <v>77</v>
      </c>
      <c r="B72" s="48"/>
      <c r="C72" s="48">
        <v>5</v>
      </c>
      <c r="D72" s="50">
        <f>IFERROR((($C72*st_DL)/st_ind!C72),".")</f>
        <v>0.40954073556944903</v>
      </c>
      <c r="E72" s="50">
        <f>IFERROR((($C72*st_DL)/st_ind!D72),".")</f>
        <v>17.548929633176311</v>
      </c>
      <c r="F72" s="50">
        <f>IFERROR((($C72*st_DL)/st_ind!E72),".")</f>
        <v>0.18990588659666588</v>
      </c>
      <c r="G72" s="50">
        <f>IFERROR((($C72*st_DL)/st_ind!F72),".")</f>
        <v>1.7049474116869322E-5</v>
      </c>
      <c r="H72" s="50">
        <f>IFERROR((($C72*st_DL)/st_ind!G72),".")</f>
        <v>0.59946367164023173</v>
      </c>
      <c r="I72" s="50">
        <f>IFERROR((($C72*st_DL)/st_ind!H72),".")</f>
        <v>17.958487418219875</v>
      </c>
    </row>
    <row r="73" spans="1:9">
      <c r="A73" s="51" t="s">
        <v>78</v>
      </c>
      <c r="B73" s="48" t="s">
        <v>7</v>
      </c>
      <c r="C73" s="48">
        <v>5</v>
      </c>
      <c r="D73" s="50">
        <f>IFERROR((($C73*st_DL)/st_ind!C73),".")</f>
        <v>6.2463134460206897E-2</v>
      </c>
      <c r="E73" s="50">
        <f>IFERROR((($C73*st_DL)/st_ind!D73),".")</f>
        <v>2.1723952578846517</v>
      </c>
      <c r="F73" s="50">
        <f>IFERROR((($C73*st_DL)/st_ind!E73),".")</f>
        <v>2.3508593179782811E-2</v>
      </c>
      <c r="G73" s="50">
        <f>IFERROR((($C73*st_DL)/st_ind!F73),".")</f>
        <v>5.2135304551981726E-3</v>
      </c>
      <c r="H73" s="50">
        <f>IFERROR((($C73*st_DL)/st_ind!G73),".")</f>
        <v>9.118525809518789E-2</v>
      </c>
      <c r="I73" s="50">
        <f>IFERROR((($C73*st_DL)/st_ind!H73),".")</f>
        <v>2.2400719228000567</v>
      </c>
    </row>
    <row r="74" spans="1:9">
      <c r="A74" s="48" t="s">
        <v>79</v>
      </c>
      <c r="B74" s="48"/>
      <c r="C74" s="48">
        <v>5</v>
      </c>
      <c r="D74" s="50" t="str">
        <f>IFERROR((($C74*st_DL)/st_ind!C74),".")</f>
        <v>.</v>
      </c>
      <c r="E74" s="50" t="str">
        <f>IFERROR((($C74*st_DL)/st_ind!D74),".")</f>
        <v>.</v>
      </c>
      <c r="F74" s="50" t="str">
        <f>IFERROR((($C74*st_DL)/st_ind!E74),".")</f>
        <v>.</v>
      </c>
      <c r="G74" s="50">
        <f>IFERROR((($C74*st_DL)/st_ind!F74),".")</f>
        <v>1.0510390970600807E-4</v>
      </c>
      <c r="H74" s="50">
        <f>IFERROR((($C74*st_DL)/st_ind!G74),".")</f>
        <v>1.0510390970600807E-4</v>
      </c>
      <c r="I74" s="50">
        <f>IFERROR((($C74*st_DL)/st_ind!H74),".")</f>
        <v>1.0510390970600807E-4</v>
      </c>
    </row>
    <row r="75" spans="1:9">
      <c r="A75" s="51" t="s">
        <v>80</v>
      </c>
      <c r="B75" s="48" t="s">
        <v>7</v>
      </c>
      <c r="C75" s="48">
        <v>5</v>
      </c>
      <c r="D75" s="50">
        <f>IFERROR((($C75*st_DL)/st_ind!C75),".")</f>
        <v>1.8429203005186974E-5</v>
      </c>
      <c r="E75" s="50">
        <f>IFERROR((($C75*st_DL)/st_ind!D75),".")</f>
        <v>1.6714995877754318E-4</v>
      </c>
      <c r="F75" s="50">
        <f>IFERROR((($C75*st_DL)/st_ind!E75),".")</f>
        <v>1.8088146559226999E-6</v>
      </c>
      <c r="G75" s="50">
        <f>IFERROR((($C75*st_DL)/st_ind!F75),".")</f>
        <v>3.9962861448698586E-7</v>
      </c>
      <c r="H75" s="50">
        <f>IFERROR((($C75*st_DL)/st_ind!G75),".")</f>
        <v>2.063764627559666E-5</v>
      </c>
      <c r="I75" s="50">
        <f>IFERROR((($C75*st_DL)/st_ind!H75),".")</f>
        <v>1.8597879039721713E-4</v>
      </c>
    </row>
    <row r="76" spans="1:9">
      <c r="A76" s="52" t="s">
        <v>81</v>
      </c>
      <c r="B76" s="53" t="s">
        <v>7</v>
      </c>
      <c r="C76" s="48">
        <v>5</v>
      </c>
      <c r="D76" s="50">
        <f>IFERROR((($C76*st_DL)/st_ind!C76),".")</f>
        <v>415.64745928153974</v>
      </c>
      <c r="E76" s="50">
        <f>IFERROR((($C76*st_DL)/st_ind!D76),".")</f>
        <v>26531.42391572192</v>
      </c>
      <c r="F76" s="50">
        <f>IFERROR((($C76*st_DL)/st_ind!E76),".")</f>
        <v>287.11002247464154</v>
      </c>
      <c r="G76" s="50">
        <f>IFERROR((($C76*st_DL)/st_ind!F76),".")</f>
        <v>5.5497767618622139E-4</v>
      </c>
      <c r="H76" s="50">
        <f>IFERROR((($C76*st_DL)/st_ind!G76),".")</f>
        <v>702.75803673385735</v>
      </c>
      <c r="I76" s="50">
        <f>IFERROR((($C76*st_DL)/st_ind!H76),".")</f>
        <v>26947.071929981132</v>
      </c>
    </row>
    <row r="77" spans="1:9">
      <c r="A77" s="51" t="s">
        <v>82</v>
      </c>
      <c r="B77" s="53" t="s">
        <v>7</v>
      </c>
      <c r="C77" s="48">
        <v>5</v>
      </c>
      <c r="D77" s="50">
        <f>IFERROR((($C77*st_DL)/st_ind!C77),".")</f>
        <v>6.2035141292198854E-6</v>
      </c>
      <c r="E77" s="50">
        <f>IFERROR((($C77*st_DL)/st_ind!D77),".")</f>
        <v>4.14127932483822E-3</v>
      </c>
      <c r="F77" s="50">
        <f>IFERROR((($C77*st_DL)/st_ind!E77),".")</f>
        <v>4.4814888330343009E-5</v>
      </c>
      <c r="G77" s="50">
        <f>IFERROR((($C77*st_DL)/st_ind!F77),".")</f>
        <v>4.1877830350926395E-6</v>
      </c>
      <c r="H77" s="50">
        <f>IFERROR((($C77*st_DL)/st_ind!G77),".")</f>
        <v>5.5206185494655538E-5</v>
      </c>
      <c r="I77" s="50">
        <f>IFERROR((($C77*st_DL)/st_ind!H77),".")</f>
        <v>4.1516706220025325E-3</v>
      </c>
    </row>
    <row r="78" spans="1:9">
      <c r="A78" s="48" t="s">
        <v>83</v>
      </c>
      <c r="B78" s="48"/>
      <c r="C78" s="48">
        <v>5</v>
      </c>
      <c r="D78" s="50" t="str">
        <f>IFERROR((($C78*st_DL)/st_ind!C78),".")</f>
        <v>.</v>
      </c>
      <c r="E78" s="50" t="str">
        <f>IFERROR((($C78*st_DL)/st_ind!D78),".")</f>
        <v>.</v>
      </c>
      <c r="F78" s="50" t="str">
        <f>IFERROR((($C78*st_DL)/st_ind!E78),".")</f>
        <v>.</v>
      </c>
      <c r="G78" s="50">
        <f>IFERROR((($C78*st_DL)/st_ind!F78),".")</f>
        <v>2.6310099289540622E-6</v>
      </c>
      <c r="H78" s="50">
        <f>IFERROR((($C78*st_DL)/st_ind!G78),".")</f>
        <v>2.6310099289540622E-6</v>
      </c>
      <c r="I78" s="50">
        <f>IFERROR((($C78*st_DL)/st_ind!H78),".")</f>
        <v>2.6310099289540622E-6</v>
      </c>
    </row>
    <row r="79" spans="1:9">
      <c r="A79" s="48" t="s">
        <v>84</v>
      </c>
      <c r="B79" s="48"/>
      <c r="C79" s="48">
        <v>5</v>
      </c>
      <c r="D79" s="50">
        <f>IFERROR((($C79*st_DL)/st_ind!C79),".")</f>
        <v>3.2437724422916525E-5</v>
      </c>
      <c r="E79" s="50">
        <f>IFERROR((($C79*st_DL)/st_ind!D79),".")</f>
        <v>8.872334815646836E-5</v>
      </c>
      <c r="F79" s="50">
        <f>IFERROR((($C79*st_DL)/st_ind!E79),".")</f>
        <v>9.6012044299417142E-7</v>
      </c>
      <c r="G79" s="50">
        <f>IFERROR((($C79*st_DL)/st_ind!F79),".")</f>
        <v>2.0075712721541212E-4</v>
      </c>
      <c r="H79" s="50">
        <f>IFERROR((($C79*st_DL)/st_ind!G79),".")</f>
        <v>2.3415497208132286E-4</v>
      </c>
      <c r="I79" s="50">
        <f>IFERROR((($C79*st_DL)/st_ind!H79),".")</f>
        <v>3.2191819979479706E-4</v>
      </c>
    </row>
    <row r="80" spans="1:9">
      <c r="A80" s="48" t="s">
        <v>85</v>
      </c>
      <c r="B80" s="48"/>
      <c r="C80" s="48">
        <v>5</v>
      </c>
      <c r="D80" s="50">
        <f>IFERROR((($C80*st_DL)/st_ind!C80),".")</f>
        <v>7.2361231277291515E-5</v>
      </c>
      <c r="E80" s="50">
        <f>IFERROR((($C80*st_DL)/st_ind!D80),".")</f>
        <v>4.8810233357844213E-4</v>
      </c>
      <c r="F80" s="50">
        <f>IFERROR((($C80*st_DL)/st_ind!E80),".")</f>
        <v>5.2820034238941956E-6</v>
      </c>
      <c r="G80" s="50">
        <f>IFERROR((($C80*st_DL)/st_ind!F80),".")</f>
        <v>7.0034687467175345E-4</v>
      </c>
      <c r="H80" s="50">
        <f>IFERROR((($C80*st_DL)/st_ind!G80),".")</f>
        <v>7.7799010937293909E-4</v>
      </c>
      <c r="I80" s="50">
        <f>IFERROR((($C80*st_DL)/st_ind!H80),".")</f>
        <v>1.2608104395274871E-3</v>
      </c>
    </row>
    <row r="81" spans="1:9">
      <c r="A81" s="51" t="s">
        <v>86</v>
      </c>
      <c r="B81" s="53" t="s">
        <v>7</v>
      </c>
      <c r="C81" s="48">
        <v>5</v>
      </c>
      <c r="D81" s="50">
        <f>IFERROR((($C81*st_DL)/st_ind!C81),".")</f>
        <v>336.97080198185699</v>
      </c>
      <c r="E81" s="50">
        <f>IFERROR((($C81*st_DL)/st_ind!D81),".")</f>
        <v>9602.4070155036243</v>
      </c>
      <c r="F81" s="50">
        <f>IFERROR((($C81*st_DL)/st_ind!E81),".")</f>
        <v>103.91252662463384</v>
      </c>
      <c r="G81" s="50">
        <f>IFERROR((($C81*st_DL)/st_ind!F81),".")</f>
        <v>9.691456348505743E-7</v>
      </c>
      <c r="H81" s="50">
        <f>IFERROR((($C81*st_DL)/st_ind!G81),".")</f>
        <v>440.88332957563648</v>
      </c>
      <c r="I81" s="50">
        <f>IFERROR((($C81*st_DL)/st_ind!H81),".")</f>
        <v>9939.3778184546281</v>
      </c>
    </row>
    <row r="82" spans="1:9">
      <c r="A82" s="51" t="s">
        <v>87</v>
      </c>
      <c r="B82" s="48" t="s">
        <v>7</v>
      </c>
      <c r="C82" s="48">
        <v>5</v>
      </c>
      <c r="D82" s="50" t="str">
        <f>IFERROR((($C82*st_DL)/st_ind!C82),".")</f>
        <v>.</v>
      </c>
      <c r="E82" s="50" t="str">
        <f>IFERROR((($C82*st_DL)/st_ind!D82),".")</f>
        <v>.</v>
      </c>
      <c r="F82" s="50" t="str">
        <f>IFERROR((($C82*st_DL)/st_ind!E82),".")</f>
        <v>.</v>
      </c>
      <c r="G82" s="50">
        <f>IFERROR((($C82*st_DL)/st_ind!F82),".")</f>
        <v>1.568172723051672E-18</v>
      </c>
      <c r="H82" s="50">
        <f>IFERROR((($C82*st_DL)/st_ind!G82),".")</f>
        <v>1.568172723051672E-18</v>
      </c>
      <c r="I82" s="50">
        <f>IFERROR((($C82*st_DL)/st_ind!H82),".")</f>
        <v>1.568172723051672E-18</v>
      </c>
    </row>
    <row r="83" spans="1:9">
      <c r="A83" s="51" t="s">
        <v>88</v>
      </c>
      <c r="B83" s="53" t="s">
        <v>7</v>
      </c>
      <c r="C83" s="48">
        <v>5</v>
      </c>
      <c r="D83" s="50" t="str">
        <f>IFERROR((($C83*st_DL)/st_ind!C83),".")</f>
        <v>.</v>
      </c>
      <c r="E83" s="50" t="str">
        <f>IFERROR((($C83*st_DL)/st_ind!D83),".")</f>
        <v>.</v>
      </c>
      <c r="F83" s="50" t="str">
        <f>IFERROR((($C83*st_DL)/st_ind!E83),".")</f>
        <v>.</v>
      </c>
      <c r="G83" s="50">
        <f>IFERROR((($C83*st_DL)/st_ind!F83),".")</f>
        <v>1.3512655619300876E-16</v>
      </c>
      <c r="H83" s="50">
        <f>IFERROR((($C83*st_DL)/st_ind!G83),".")</f>
        <v>1.3512655619300876E-16</v>
      </c>
      <c r="I83" s="50">
        <f>IFERROR((($C83*st_DL)/st_ind!H83),".")</f>
        <v>1.3512655619300876E-16</v>
      </c>
    </row>
    <row r="84" spans="1:9">
      <c r="A84" s="51" t="s">
        <v>89</v>
      </c>
      <c r="B84" s="53" t="s">
        <v>7</v>
      </c>
      <c r="C84" s="48">
        <v>5</v>
      </c>
      <c r="D84" s="50" t="str">
        <f>IFERROR((($C84*st_DL)/st_ind!C84),".")</f>
        <v>.</v>
      </c>
      <c r="E84" s="50">
        <f>IFERROR((($C84*st_DL)/st_ind!D84),".")</f>
        <v>7.8330424229171923E-5</v>
      </c>
      <c r="F84" s="50">
        <f>IFERROR((($C84*st_DL)/st_ind!E84),".")</f>
        <v>8.4765333109615058E-7</v>
      </c>
      <c r="G84" s="50">
        <f>IFERROR((($C84*st_DL)/st_ind!F84),".")</f>
        <v>1.3231647416931744E-14</v>
      </c>
      <c r="H84" s="50">
        <f>IFERROR((($C84*st_DL)/st_ind!G84),".")</f>
        <v>8.4765334432779794E-7</v>
      </c>
      <c r="I84" s="50">
        <f>IFERROR((($C84*st_DL)/st_ind!H84),".")</f>
        <v>7.8330424242403567E-5</v>
      </c>
    </row>
    <row r="85" spans="1:9">
      <c r="A85" s="48" t="s">
        <v>90</v>
      </c>
      <c r="B85" s="48"/>
      <c r="C85" s="48">
        <v>5</v>
      </c>
      <c r="D85" s="50">
        <f>IFERROR((($C85*st_DL)/st_ind!C85),".")</f>
        <v>4.5801957642559887E-5</v>
      </c>
      <c r="E85" s="50">
        <f>IFERROR((($C85*st_DL)/st_ind!D85),".")</f>
        <v>1.4428555664464243E-4</v>
      </c>
      <c r="F85" s="50">
        <f>IFERROR((($C85*st_DL)/st_ind!E85),".")</f>
        <v>1.5613873398804439E-6</v>
      </c>
      <c r="G85" s="50">
        <f>IFERROR((($C85*st_DL)/st_ind!F85),".")</f>
        <v>2.7544521228876781E-4</v>
      </c>
      <c r="H85" s="50">
        <f>IFERROR((($C85*st_DL)/st_ind!G85),".")</f>
        <v>3.2280855727120813E-4</v>
      </c>
      <c r="I85" s="50">
        <f>IFERROR((($C85*st_DL)/st_ind!H85),".")</f>
        <v>4.6553272657597013E-4</v>
      </c>
    </row>
    <row r="86" spans="1:9">
      <c r="A86" s="48" t="s">
        <v>91</v>
      </c>
      <c r="B86" s="48"/>
      <c r="C86" s="48">
        <v>5</v>
      </c>
      <c r="D86" s="50">
        <f>IFERROR((($C86*st_DL)/st_ind!C86),".")</f>
        <v>2.2413716866429235E-5</v>
      </c>
      <c r="E86" s="50">
        <f>IFERROR((($C86*st_DL)/st_ind!D86),".")</f>
        <v>1.2990117002813044E-4</v>
      </c>
      <c r="F86" s="50">
        <f>IFERROR((($C86*st_DL)/st_ind!E86),".")</f>
        <v>1.4057265816086877E-6</v>
      </c>
      <c r="G86" s="50">
        <f>IFERROR((($C86*st_DL)/st_ind!F86),".")</f>
        <v>1.5158625876836993E-4</v>
      </c>
      <c r="H86" s="50">
        <f>IFERROR((($C86*st_DL)/st_ind!G86),".")</f>
        <v>1.7540570221640788E-4</v>
      </c>
      <c r="I86" s="50">
        <f>IFERROR((($C86*st_DL)/st_ind!H86),".")</f>
        <v>3.0390114566292966E-4</v>
      </c>
    </row>
    <row r="87" spans="1:9">
      <c r="A87" s="48" t="s">
        <v>92</v>
      </c>
      <c r="B87" s="48"/>
      <c r="C87" s="48">
        <v>5</v>
      </c>
      <c r="D87" s="50">
        <f>IFERROR((($C87*st_DL)/st_ind!C87),".")</f>
        <v>3177.9551408222369</v>
      </c>
      <c r="E87" s="50">
        <f>IFERROR((($C87*st_DL)/st_ind!D87),".")</f>
        <v>9792916.5860005282</v>
      </c>
      <c r="F87" s="50">
        <f>IFERROR((($C87*st_DL)/st_ind!E87),".")</f>
        <v>105974.12751121832</v>
      </c>
      <c r="G87" s="50">
        <f>IFERROR((($C87*st_DL)/st_ind!F87),".")</f>
        <v>3.0996933112600713E-3</v>
      </c>
      <c r="H87" s="50">
        <f>IFERROR((($C87*st_DL)/st_ind!G87),".")</f>
        <v>109152.0857517339</v>
      </c>
      <c r="I87" s="50">
        <f>IFERROR((($C87*st_DL)/st_ind!H87),".")</f>
        <v>9796094.5442410428</v>
      </c>
    </row>
    <row r="88" spans="1:9">
      <c r="A88" s="48" t="s">
        <v>93</v>
      </c>
      <c r="B88" s="48"/>
      <c r="C88" s="48">
        <v>5</v>
      </c>
      <c r="D88" s="50">
        <f>IFERROR((($C88*st_DL)/st_ind!C88),".")</f>
        <v>3493.7595674383697</v>
      </c>
      <c r="E88" s="50">
        <f>IFERROR((($C88*st_DL)/st_ind!D88),".")</f>
        <v>10814669.534454349</v>
      </c>
      <c r="F88" s="50">
        <f>IFERROR((($C88*st_DL)/st_ind!E88),".")</f>
        <v>117031.03546029647</v>
      </c>
      <c r="G88" s="50">
        <f>IFERROR((($C88*st_DL)/st_ind!F88),".")</f>
        <v>1.5897244105450017E-3</v>
      </c>
      <c r="H88" s="50">
        <f>IFERROR((($C88*st_DL)/st_ind!G88),".")</f>
        <v>120524.79661745924</v>
      </c>
      <c r="I88" s="50">
        <f>IFERROR((($C88*st_DL)/st_ind!H88),".")</f>
        <v>10818163.295611512</v>
      </c>
    </row>
    <row r="89" spans="1:9">
      <c r="A89" s="48" t="s">
        <v>94</v>
      </c>
      <c r="B89" s="48"/>
      <c r="C89" s="48">
        <v>5</v>
      </c>
      <c r="D89" s="50">
        <f>IFERROR((($C89*st_DL)/st_ind!C89),".")</f>
        <v>3493.6253541909896</v>
      </c>
      <c r="E89" s="50">
        <f>IFERROR((($C89*st_DL)/st_ind!D89),".")</f>
        <v>10814254.087458201</v>
      </c>
      <c r="F89" s="50">
        <f>IFERROR((($C89*st_DL)/st_ind!E89),".")</f>
        <v>117026.53969720509</v>
      </c>
      <c r="G89" s="50">
        <f>IFERROR((($C89*st_DL)/st_ind!F89),".")</f>
        <v>2.9507476396262891E-3</v>
      </c>
      <c r="H89" s="50">
        <f>IFERROR((($C89*st_DL)/st_ind!G89),".")</f>
        <v>120520.16800214374</v>
      </c>
      <c r="I89" s="50">
        <f>IFERROR((($C89*st_DL)/st_ind!H89),".")</f>
        <v>10817747.715763139</v>
      </c>
    </row>
    <row r="90" spans="1:9">
      <c r="A90" s="51" t="s">
        <v>95</v>
      </c>
      <c r="B90" s="48" t="s">
        <v>7</v>
      </c>
      <c r="C90" s="48">
        <v>5</v>
      </c>
      <c r="D90" s="50">
        <f>IFERROR((($C90*st_DL)/st_ind!C90),".")</f>
        <v>3.5587400176973158</v>
      </c>
      <c r="E90" s="50">
        <f>IFERROR((($C90*st_DL)/st_ind!D90),".")</f>
        <v>2213.9115980844954</v>
      </c>
      <c r="F90" s="50">
        <f>IFERROR((($C90*st_DL)/st_ind!E90),".")</f>
        <v>23.957862597274524</v>
      </c>
      <c r="G90" s="50">
        <f>IFERROR((($C90*st_DL)/st_ind!F90),".")</f>
        <v>1.6621069166027611E-4</v>
      </c>
      <c r="H90" s="50">
        <f>IFERROR((($C90*st_DL)/st_ind!G90),".")</f>
        <v>27.516768825663501</v>
      </c>
      <c r="I90" s="50">
        <f>IFERROR((($C90*st_DL)/st_ind!H90),".")</f>
        <v>2217.4705043128847</v>
      </c>
    </row>
    <row r="91" spans="1:9">
      <c r="A91" s="52" t="s">
        <v>96</v>
      </c>
      <c r="B91" s="53" t="s">
        <v>11</v>
      </c>
      <c r="C91" s="48">
        <v>5</v>
      </c>
      <c r="D91" s="50">
        <f>IFERROR((($C91*st_DL)/st_ind!C91),".")</f>
        <v>169.80120012654535</v>
      </c>
      <c r="E91" s="50">
        <f>IFERROR((($C91*st_DL)/st_ind!D91),".")</f>
        <v>46020.073175906982</v>
      </c>
      <c r="F91" s="50">
        <f>IFERROR((($C91*st_DL)/st_ind!E91),".")</f>
        <v>498.00660099474277</v>
      </c>
      <c r="G91" s="50">
        <f>IFERROR((($C91*st_DL)/st_ind!F91),".")</f>
        <v>1.6098051862763342E-3</v>
      </c>
      <c r="H91" s="50">
        <f>IFERROR((($C91*st_DL)/st_ind!G91),".")</f>
        <v>667.80941092647447</v>
      </c>
      <c r="I91" s="50">
        <f>IFERROR((($C91*st_DL)/st_ind!H91),".")</f>
        <v>46189.875985838706</v>
      </c>
    </row>
    <row r="92" spans="1:9">
      <c r="A92" s="48" t="s">
        <v>97</v>
      </c>
      <c r="B92" s="48"/>
      <c r="C92" s="48">
        <v>5</v>
      </c>
      <c r="D92" s="50">
        <f>IFERROR((($C92*st_DL)/st_ind!C92),".")</f>
        <v>18285.995286451252</v>
      </c>
      <c r="E92" s="50">
        <f>IFERROR((($C92*st_DL)/st_ind!D92),".")</f>
        <v>1439866.0351987856</v>
      </c>
      <c r="F92" s="50">
        <f>IFERROR((($C92*st_DL)/st_ind!E92),".")</f>
        <v>15581.522161779829</v>
      </c>
      <c r="G92" s="50">
        <f>IFERROR((($C92*st_DL)/st_ind!F92),".")</f>
        <v>3.5924817491399244E-3</v>
      </c>
      <c r="H92" s="50">
        <f>IFERROR((($C92*st_DL)/st_ind!G92),".")</f>
        <v>33867.521040712832</v>
      </c>
      <c r="I92" s="50">
        <f>IFERROR((($C92*st_DL)/st_ind!H92),".")</f>
        <v>1458152.0340777184</v>
      </c>
    </row>
    <row r="93" spans="1:9">
      <c r="A93" s="48" t="s">
        <v>98</v>
      </c>
      <c r="B93" s="48"/>
      <c r="C93" s="48">
        <v>5</v>
      </c>
      <c r="D93" s="50">
        <f>IFERROR((($C93*st_DL)/st_ind!C93),".")</f>
        <v>5.4641748789841913E-5</v>
      </c>
      <c r="E93" s="50">
        <f>IFERROR((($C93*st_DL)/st_ind!D93),".")</f>
        <v>1.5383834018235627E-4</v>
      </c>
      <c r="F93" s="50">
        <f>IFERROR((($C93*st_DL)/st_ind!E93),".")</f>
        <v>1.6647628656313695E-6</v>
      </c>
      <c r="G93" s="50">
        <f>IFERROR((($C93*st_DL)/st_ind!F93),".")</f>
        <v>7.8500921539652823E-4</v>
      </c>
      <c r="H93" s="50">
        <f>IFERROR((($C93*st_DL)/st_ind!G93),".")</f>
        <v>8.4131572705200164E-4</v>
      </c>
      <c r="I93" s="50">
        <f>IFERROR((($C93*st_DL)/st_ind!H93),".")</f>
        <v>9.9348930436872658E-4</v>
      </c>
    </row>
    <row r="94" spans="1:9">
      <c r="A94" s="48" t="s">
        <v>99</v>
      </c>
      <c r="B94" s="48"/>
      <c r="C94" s="48">
        <v>5</v>
      </c>
      <c r="D94" s="50">
        <f>IFERROR((($C94*st_DL)/st_ind!C94),".")</f>
        <v>2.3479845878081962</v>
      </c>
      <c r="E94" s="50">
        <f>IFERROR((($C94*st_DL)/st_ind!D94),".")</f>
        <v>34.464026138594868</v>
      </c>
      <c r="F94" s="50">
        <f>IFERROR((($C94*st_DL)/st_ind!E94),".")</f>
        <v>0.37295274277966944</v>
      </c>
      <c r="G94" s="50">
        <f>IFERROR((($C94*st_DL)/st_ind!F94),".")</f>
        <v>0.57854797033863081</v>
      </c>
      <c r="H94" s="50">
        <f>IFERROR((($C94*st_DL)/st_ind!G94),".")</f>
        <v>3.2994853009264968</v>
      </c>
      <c r="I94" s="50">
        <f>IFERROR((($C94*st_DL)/st_ind!H94),".")</f>
        <v>37.390558696741692</v>
      </c>
    </row>
    <row r="95" spans="1:9">
      <c r="A95" s="48" t="s">
        <v>100</v>
      </c>
      <c r="B95" s="48"/>
      <c r="C95" s="48">
        <v>5</v>
      </c>
      <c r="D95" s="50">
        <f>IFERROR((($C95*st_DL)/st_ind!C95),".")</f>
        <v>3.5247523982658339E-2</v>
      </c>
      <c r="E95" s="50">
        <f>IFERROR((($C95*st_DL)/st_ind!D95),".")</f>
        <v>0.1270890739751587</v>
      </c>
      <c r="F95" s="50">
        <f>IFERROR((($C95*st_DL)/st_ind!E95),".")</f>
        <v>1.3752954610049E-3</v>
      </c>
      <c r="G95" s="50">
        <f>IFERROR((($C95*st_DL)/st_ind!F95),".")</f>
        <v>3.8189991046970129E-2</v>
      </c>
      <c r="H95" s="50">
        <f>IFERROR((($C95*st_DL)/st_ind!G95),".")</f>
        <v>7.4812810490633375E-2</v>
      </c>
      <c r="I95" s="50">
        <f>IFERROR((($C95*st_DL)/st_ind!H95),".")</f>
        <v>0.20052658900478718</v>
      </c>
    </row>
    <row r="96" spans="1:9">
      <c r="A96" s="51" t="s">
        <v>101</v>
      </c>
      <c r="B96" s="53" t="s">
        <v>7</v>
      </c>
      <c r="C96" s="48">
        <v>5</v>
      </c>
      <c r="D96" s="50" t="str">
        <f>IFERROR((($C96*st_DL)/st_ind!C96),".")</f>
        <v>.</v>
      </c>
      <c r="E96" s="50" t="str">
        <f>IFERROR((($C96*st_DL)/st_ind!D96),".")</f>
        <v>.</v>
      </c>
      <c r="F96" s="50" t="str">
        <f>IFERROR((($C96*st_DL)/st_ind!E96),".")</f>
        <v>.</v>
      </c>
      <c r="G96" s="50">
        <f>IFERROR((($C96*st_DL)/st_ind!F96),".")</f>
        <v>2.6687898672494074E-13</v>
      </c>
      <c r="H96" s="50">
        <f>IFERROR((($C96*st_DL)/st_ind!G96),".")</f>
        <v>2.6687898672494074E-13</v>
      </c>
      <c r="I96" s="50">
        <f>IFERROR((($C96*st_DL)/st_ind!H96),".")</f>
        <v>2.6687898672494074E-13</v>
      </c>
    </row>
    <row r="97" spans="1:9">
      <c r="A97" s="48" t="s">
        <v>102</v>
      </c>
      <c r="B97" s="48"/>
      <c r="C97" s="48">
        <v>5</v>
      </c>
      <c r="D97" s="50" t="str">
        <f>IFERROR((($C97*st_DL)/st_ind!C97),".")</f>
        <v>.</v>
      </c>
      <c r="E97" s="50">
        <f>IFERROR((($C97*st_DL)/st_ind!D97),".")</f>
        <v>5.0271362265150299E-5</v>
      </c>
      <c r="F97" s="50">
        <f>IFERROR((($C97*st_DL)/st_ind!E97),".")</f>
        <v>5.4401196089687584E-7</v>
      </c>
      <c r="G97" s="50">
        <f>IFERROR((($C97*st_DL)/st_ind!F97),".")</f>
        <v>7.024319811045255E-9</v>
      </c>
      <c r="H97" s="50">
        <f>IFERROR((($C97*st_DL)/st_ind!G97),".")</f>
        <v>5.5103628070792102E-7</v>
      </c>
      <c r="I97" s="50">
        <f>IFERROR((($C97*st_DL)/st_ind!H97),".")</f>
        <v>5.0278386584961344E-5</v>
      </c>
    </row>
    <row r="98" spans="1:9">
      <c r="A98" s="52" t="s">
        <v>103</v>
      </c>
      <c r="B98" s="53" t="s">
        <v>11</v>
      </c>
      <c r="C98" s="48">
        <v>5</v>
      </c>
      <c r="D98" s="50" t="str">
        <f>IFERROR((($C98*st_DL)/st_ind!C98),".")</f>
        <v>.</v>
      </c>
      <c r="E98" s="50">
        <f>IFERROR((($C98*st_DL)/st_ind!D98),".")</f>
        <v>0.11958554856674057</v>
      </c>
      <c r="F98" s="50">
        <f>IFERROR((($C98*st_DL)/st_ind!E98),".")</f>
        <v>1.2940959989823067E-3</v>
      </c>
      <c r="G98" s="50">
        <f>IFERROR((($C98*st_DL)/st_ind!F98),".")</f>
        <v>1.2872779180526544E-6</v>
      </c>
      <c r="H98" s="50">
        <f>IFERROR((($C98*st_DL)/st_ind!G98),".")</f>
        <v>1.2953832769003594E-3</v>
      </c>
      <c r="I98" s="50">
        <f>IFERROR((($C98*st_DL)/st_ind!H98),".")</f>
        <v>0.11958683584465862</v>
      </c>
    </row>
    <row r="99" spans="1:9">
      <c r="A99" s="48" t="s">
        <v>104</v>
      </c>
      <c r="B99" s="48"/>
      <c r="C99" s="48">
        <v>5</v>
      </c>
      <c r="D99" s="50">
        <f>IFERROR((($C99*st_DL)/st_ind!C99),".")</f>
        <v>0.68970999326194316</v>
      </c>
      <c r="E99" s="50">
        <f>IFERROR((($C99*st_DL)/st_ind!D99),".")</f>
        <v>59.576473675589938</v>
      </c>
      <c r="F99" s="50">
        <f>IFERROR((($C99*st_DL)/st_ind!E99),".")</f>
        <v>0.644707300682135</v>
      </c>
      <c r="G99" s="50">
        <f>IFERROR((($C99*st_DL)/st_ind!F99),".")</f>
        <v>2.031942014853569E-5</v>
      </c>
      <c r="H99" s="50">
        <f>IFERROR((($C99*st_DL)/st_ind!G99),".")</f>
        <v>1.3344376133642266</v>
      </c>
      <c r="I99" s="50">
        <f>IFERROR((($C99*st_DL)/st_ind!H99),".")</f>
        <v>60.266203988272025</v>
      </c>
    </row>
    <row r="100" spans="1:9">
      <c r="A100" s="48" t="s">
        <v>105</v>
      </c>
      <c r="B100" s="48"/>
      <c r="C100" s="48">
        <v>5</v>
      </c>
      <c r="D100" s="50">
        <f>IFERROR((($C100*st_DL)/st_ind!C100),".")</f>
        <v>3.3677028410612726E-5</v>
      </c>
      <c r="E100" s="50">
        <f>IFERROR((($C100*st_DL)/st_ind!D100),".")</f>
        <v>1.2839206088975609E-4</v>
      </c>
      <c r="F100" s="50">
        <f>IFERROR((($C100*st_DL)/st_ind!E100),".")</f>
        <v>1.3893957446354566E-6</v>
      </c>
      <c r="G100" s="50">
        <f>IFERROR((($C100*st_DL)/st_ind!F100),".")</f>
        <v>3.5674988361106578E-4</v>
      </c>
      <c r="H100" s="50">
        <f>IFERROR((($C100*st_DL)/st_ind!G100),".")</f>
        <v>3.9181630776631392E-4</v>
      </c>
      <c r="I100" s="50">
        <f>IFERROR((($C100*st_DL)/st_ind!H100),".")</f>
        <v>5.1881897291143457E-4</v>
      </c>
    </row>
    <row r="101" spans="1:9">
      <c r="A101" s="48" t="s">
        <v>106</v>
      </c>
      <c r="B101" s="48"/>
      <c r="C101" s="48">
        <v>5</v>
      </c>
      <c r="D101" s="50">
        <f>IFERROR((($C101*st_DL)/st_ind!C101),".")</f>
        <v>3.7445698215067399E-3</v>
      </c>
      <c r="E101" s="50">
        <f>IFERROR((($C101*st_DL)/st_ind!D101),".")</f>
        <v>1.3034433280925361E-2</v>
      </c>
      <c r="F101" s="50">
        <f>IFERROR((($C101*st_DL)/st_ind!E101),".")</f>
        <v>1.4105222712954669E-4</v>
      </c>
      <c r="G101" s="50">
        <f>IFERROR((($C101*st_DL)/st_ind!F101),".")</f>
        <v>6.1175334090481414E-3</v>
      </c>
      <c r="H101" s="50">
        <f>IFERROR((($C101*st_DL)/st_ind!G101),".")</f>
        <v>1.000315545768443E-2</v>
      </c>
      <c r="I101" s="50">
        <f>IFERROR((($C101*st_DL)/st_ind!H101),".")</f>
        <v>2.2896536511480242E-2</v>
      </c>
    </row>
    <row r="102" spans="1:9">
      <c r="A102" s="48" t="s">
        <v>107</v>
      </c>
      <c r="B102" s="48"/>
      <c r="C102" s="48">
        <v>5</v>
      </c>
      <c r="D102" s="50">
        <f>IFERROR((($C102*st_DL)/st_ind!C102),".")</f>
        <v>1.7110788059093336E-4</v>
      </c>
      <c r="E102" s="50">
        <f>IFERROR((($C102*st_DL)/st_ind!D102),".")</f>
        <v>8.1993212166514952E-4</v>
      </c>
      <c r="F102" s="50">
        <f>IFERROR((($C102*st_DL)/st_ind!E102),".")</f>
        <v>8.8729022093481586E-6</v>
      </c>
      <c r="G102" s="50">
        <f>IFERROR((($C102*st_DL)/st_ind!F102),".")</f>
        <v>3.780773027097919E-4</v>
      </c>
      <c r="H102" s="50">
        <f>IFERROR((($C102*st_DL)/st_ind!G102),".")</f>
        <v>5.5805808551007336E-4</v>
      </c>
      <c r="I102" s="50">
        <f>IFERROR((($C102*st_DL)/st_ind!H102),".")</f>
        <v>1.369117304965875E-3</v>
      </c>
    </row>
    <row r="103" spans="1:9">
      <c r="A103" s="48" t="s">
        <v>108</v>
      </c>
      <c r="B103" s="48"/>
      <c r="C103" s="48">
        <v>5</v>
      </c>
      <c r="D103" s="50">
        <f>IFERROR((($C103*st_DL)/st_ind!C103),".")</f>
        <v>9.6674964957792771</v>
      </c>
      <c r="E103" s="50">
        <f>IFERROR((($C103*st_DL)/st_ind!D103),".")</f>
        <v>10340.763111661068</v>
      </c>
      <c r="F103" s="50">
        <f>IFERROR((($C103*st_DL)/st_ind!E103),".")</f>
        <v>111.90265320191236</v>
      </c>
      <c r="G103" s="50">
        <f>IFERROR((($C103*st_DL)/st_ind!F103),".")</f>
        <v>1.3384172949167659E-4</v>
      </c>
      <c r="H103" s="50">
        <f>IFERROR((($C103*st_DL)/st_ind!G103),".")</f>
        <v>121.57028353942113</v>
      </c>
      <c r="I103" s="50">
        <f>IFERROR((($C103*st_DL)/st_ind!H103),".")</f>
        <v>10350.430741998578</v>
      </c>
    </row>
    <row r="104" spans="1:9">
      <c r="A104" s="48" t="s">
        <v>109</v>
      </c>
      <c r="B104" s="48"/>
      <c r="C104" s="48">
        <v>5</v>
      </c>
      <c r="D104" s="50" t="str">
        <f>IFERROR((($C104*st_DL)/st_ind!C104),".")</f>
        <v>.</v>
      </c>
      <c r="E104" s="50" t="str">
        <f>IFERROR((($C104*st_DL)/st_ind!D104),".")</f>
        <v>.</v>
      </c>
      <c r="F104" s="50" t="str">
        <f>IFERROR((($C104*st_DL)/st_ind!E104),".")</f>
        <v>.</v>
      </c>
      <c r="G104" s="50">
        <f>IFERROR((($C104*st_DL)/st_ind!F104),".")</f>
        <v>6.5057869453114347E-5</v>
      </c>
      <c r="H104" s="50">
        <f>IFERROR((($C104*st_DL)/st_ind!G104),".")</f>
        <v>6.5057869453114347E-5</v>
      </c>
      <c r="I104" s="50">
        <f>IFERROR((($C104*st_DL)/st_ind!H104),".")</f>
        <v>6.5057869453114347E-5</v>
      </c>
    </row>
    <row r="105" spans="1:9">
      <c r="A105" s="48" t="s">
        <v>110</v>
      </c>
      <c r="B105" s="48"/>
      <c r="C105" s="48">
        <v>5</v>
      </c>
      <c r="D105" s="50">
        <f>IFERROR((($C105*st_DL)/st_ind!C105),".")</f>
        <v>4.0326705297671168E-3</v>
      </c>
      <c r="E105" s="50">
        <f>IFERROR((($C105*st_DL)/st_ind!D105),".")</f>
        <v>1.2344365521748373E-2</v>
      </c>
      <c r="F105" s="50">
        <f>IFERROR((($C105*st_DL)/st_ind!E105),".")</f>
        <v>1.3358465318871027E-4</v>
      </c>
      <c r="G105" s="50">
        <f>IFERROR((($C105*st_DL)/st_ind!F105),".")</f>
        <v>8.7756248139269895E-4</v>
      </c>
      <c r="H105" s="50">
        <f>IFERROR((($C105*st_DL)/st_ind!G105),".")</f>
        <v>5.0438176643485258E-3</v>
      </c>
      <c r="I105" s="50">
        <f>IFERROR((($C105*st_DL)/st_ind!H105),".")</f>
        <v>1.7254598532908193E-2</v>
      </c>
    </row>
    <row r="106" spans="1:9">
      <c r="A106" s="48" t="s">
        <v>111</v>
      </c>
      <c r="B106" s="48"/>
      <c r="C106" s="48">
        <v>5</v>
      </c>
      <c r="D106" s="50" t="str">
        <f>IFERROR((($C106*st_DL)/st_ind!C106),".")</f>
        <v>.</v>
      </c>
      <c r="E106" s="50" t="str">
        <f>IFERROR((($C106*st_DL)/st_ind!D106),".")</f>
        <v>.</v>
      </c>
      <c r="F106" s="50" t="str">
        <f>IFERROR((($C106*st_DL)/st_ind!E106),".")</f>
        <v>.</v>
      </c>
      <c r="G106" s="50">
        <f>IFERROR((($C106*st_DL)/st_ind!F106),".")</f>
        <v>3.852143451238692E-5</v>
      </c>
      <c r="H106" s="50">
        <f>IFERROR((($C106*st_DL)/st_ind!G106),".")</f>
        <v>3.852143451238692E-5</v>
      </c>
      <c r="I106" s="50">
        <f>IFERROR((($C106*st_DL)/st_ind!H106),".")</f>
        <v>3.852143451238692E-5</v>
      </c>
    </row>
    <row r="107" spans="1:9">
      <c r="A107" s="48" t="s">
        <v>112</v>
      </c>
      <c r="B107" s="48"/>
      <c r="C107" s="48">
        <v>5</v>
      </c>
      <c r="D107" s="50">
        <f>IFERROR((($C107*st_DL)/st_ind!C107),".")</f>
        <v>431.51195598479876</v>
      </c>
      <c r="E107" s="50">
        <f>IFERROR((($C107*st_DL)/st_ind!D107),".")</f>
        <v>14483.100245307809</v>
      </c>
      <c r="F107" s="50">
        <f>IFERROR((($C107*st_DL)/st_ind!E107),".")</f>
        <v>156.72898861899122</v>
      </c>
      <c r="G107" s="50">
        <f>IFERROR((($C107*st_DL)/st_ind!F107),".")</f>
        <v>7.5766387312133365E-3</v>
      </c>
      <c r="H107" s="50">
        <f>IFERROR((($C107*st_DL)/st_ind!G107),".")</f>
        <v>588.24852124252129</v>
      </c>
      <c r="I107" s="50">
        <f>IFERROR((($C107*st_DL)/st_ind!H107),".")</f>
        <v>14914.619777931342</v>
      </c>
    </row>
    <row r="108" spans="1:9">
      <c r="A108" s="48" t="s">
        <v>113</v>
      </c>
      <c r="B108" s="48"/>
      <c r="C108" s="48">
        <v>5</v>
      </c>
      <c r="D108" s="50">
        <f>IFERROR((($C108*st_DL)/st_ind!C108),".")</f>
        <v>6.3787019544088649E-3</v>
      </c>
      <c r="E108" s="50">
        <f>IFERROR((($C108*st_DL)/st_ind!D108),".")</f>
        <v>2.7671908542204637E-2</v>
      </c>
      <c r="F108" s="50">
        <f>IFERROR((($C108*st_DL)/st_ind!E108),".")</f>
        <v>2.9945178625564241E-4</v>
      </c>
      <c r="G108" s="50">
        <f>IFERROR((($C108*st_DL)/st_ind!F108),".")</f>
        <v>8.0157616190908026E-3</v>
      </c>
      <c r="H108" s="50">
        <f>IFERROR((($C108*st_DL)/st_ind!G108),".")</f>
        <v>1.4693915359755309E-2</v>
      </c>
      <c r="I108" s="50">
        <f>IFERROR((($C108*st_DL)/st_ind!H108),".")</f>
        <v>4.2066372115704312E-2</v>
      </c>
    </row>
    <row r="109" spans="1:9">
      <c r="A109" s="48" t="s">
        <v>114</v>
      </c>
      <c r="B109" s="48"/>
      <c r="C109" s="48">
        <v>5</v>
      </c>
      <c r="D109" s="50">
        <f>IFERROR((($C109*st_DL)/st_ind!C109),".")</f>
        <v>1.9541369258074363E-3</v>
      </c>
      <c r="E109" s="50">
        <f>IFERROR((($C109*st_DL)/st_ind!D109),".")</f>
        <v>6.6094563356033521E-3</v>
      </c>
      <c r="F109" s="50">
        <f>IFERROR((($C109*st_DL)/st_ind!E109),".")</f>
        <v>7.152428618562537E-5</v>
      </c>
      <c r="G109" s="50">
        <f>IFERROR((($C109*st_DL)/st_ind!F109),".")</f>
        <v>5.707817496200693E-3</v>
      </c>
      <c r="H109" s="50">
        <f>IFERROR((($C109*st_DL)/st_ind!G109),".")</f>
        <v>7.7334787081937547E-3</v>
      </c>
      <c r="I109" s="50">
        <f>IFERROR((($C109*st_DL)/st_ind!H109),".")</f>
        <v>1.4271410757611479E-2</v>
      </c>
    </row>
    <row r="110" spans="1:9">
      <c r="A110" s="48" t="s">
        <v>115</v>
      </c>
      <c r="B110" s="48"/>
      <c r="C110" s="48">
        <v>5</v>
      </c>
      <c r="D110" s="50" t="str">
        <f>IFERROR((($C110*st_DL)/st_ind!C110),".")</f>
        <v>.</v>
      </c>
      <c r="E110" s="50" t="str">
        <f>IFERROR((($C110*st_DL)/st_ind!D110),".")</f>
        <v>.</v>
      </c>
      <c r="F110" s="50" t="str">
        <f>IFERROR((($C110*st_DL)/st_ind!E110),".")</f>
        <v>.</v>
      </c>
      <c r="G110" s="50">
        <f>IFERROR((($C110*st_DL)/st_ind!F110),".")</f>
        <v>9.2713922943747718E-5</v>
      </c>
      <c r="H110" s="50">
        <f>IFERROR((($C110*st_DL)/st_ind!G110),".")</f>
        <v>9.2713922943747718E-5</v>
      </c>
      <c r="I110" s="50">
        <f>IFERROR((($C110*st_DL)/st_ind!H110),".")</f>
        <v>9.2713922943747718E-5</v>
      </c>
    </row>
    <row r="111" spans="1:9">
      <c r="A111" s="48" t="s">
        <v>116</v>
      </c>
      <c r="B111" s="48"/>
      <c r="C111" s="48">
        <v>5</v>
      </c>
      <c r="D111" s="50">
        <f>IFERROR((($C111*st_DL)/st_ind!C111),".")</f>
        <v>10.918137637521514</v>
      </c>
      <c r="E111" s="50">
        <f>IFERROR((($C111*st_DL)/st_ind!D111),".")</f>
        <v>1269.1757219683072</v>
      </c>
      <c r="F111" s="50">
        <f>IFERROR((($C111*st_DL)/st_ind!E111),".")</f>
        <v>13.734395530978611</v>
      </c>
      <c r="G111" s="50">
        <f>IFERROR((($C111*st_DL)/st_ind!F111),".")</f>
        <v>3.3027999395190049E-4</v>
      </c>
      <c r="H111" s="50">
        <f>IFERROR((($C111*st_DL)/st_ind!G111),".")</f>
        <v>24.652863448494077</v>
      </c>
      <c r="I111" s="50">
        <f>IFERROR((($C111*st_DL)/st_ind!H111),".")</f>
        <v>1280.0941898858227</v>
      </c>
    </row>
    <row r="112" spans="1:9">
      <c r="A112" s="48" t="s">
        <v>117</v>
      </c>
      <c r="B112" s="48"/>
      <c r="C112" s="48">
        <v>5</v>
      </c>
      <c r="D112" s="50">
        <f>IFERROR((($C112*st_DL)/st_ind!C112),".")</f>
        <v>4.4094042875318383E-5</v>
      </c>
      <c r="E112" s="50">
        <f>IFERROR((($C112*st_DL)/st_ind!D112),".")</f>
        <v>1.4247953335058694E-4</v>
      </c>
      <c r="F112" s="50">
        <f>IFERROR((($C112*st_DL)/st_ind!E112),".")</f>
        <v>1.5418434439254777E-6</v>
      </c>
      <c r="G112" s="50">
        <f>IFERROR((($C112*st_DL)/st_ind!F112),".")</f>
        <v>2.265882115480021E-4</v>
      </c>
      <c r="H112" s="50">
        <f>IFERROR((($C112*st_DL)/st_ind!G112),".")</f>
        <v>2.7222409786724594E-4</v>
      </c>
      <c r="I112" s="50">
        <f>IFERROR((($C112*st_DL)/st_ind!H112),".")</f>
        <v>4.1316178777390741E-4</v>
      </c>
    </row>
    <row r="113" spans="1:9">
      <c r="A113" s="48" t="s">
        <v>118</v>
      </c>
      <c r="B113" s="48"/>
      <c r="C113" s="48">
        <v>5</v>
      </c>
      <c r="D113" s="50">
        <f>IFERROR((($C113*st_DL)/st_ind!C113),".")</f>
        <v>1180.3732422667501</v>
      </c>
      <c r="E113" s="50">
        <f>IFERROR((($C113*st_DL)/st_ind!D113),".")</f>
        <v>3261204.1011049189</v>
      </c>
      <c r="F113" s="50">
        <f>IFERROR((($C113*st_DL)/st_ind!E113),".")</f>
        <v>35291.147046494618</v>
      </c>
      <c r="G113" s="50">
        <f>IFERROR((($C113*st_DL)/st_ind!F113),".")</f>
        <v>9.4127171323589009E-3</v>
      </c>
      <c r="H113" s="50">
        <f>IFERROR((($C113*st_DL)/st_ind!G113),".")</f>
        <v>36471.529701478503</v>
      </c>
      <c r="I113" s="50">
        <f>IFERROR((($C113*st_DL)/st_ind!H113),".")</f>
        <v>3262384.4837599029</v>
      </c>
    </row>
    <row r="114" spans="1:9">
      <c r="A114" s="51" t="s">
        <v>119</v>
      </c>
      <c r="B114" s="48" t="s">
        <v>7</v>
      </c>
      <c r="C114" s="48">
        <v>5</v>
      </c>
      <c r="D114" s="50">
        <f>IFERROR((($C114*st_DL)/st_ind!C114),".")</f>
        <v>302.66124666804296</v>
      </c>
      <c r="E114" s="50">
        <f>IFERROR((($C114*st_DL)/st_ind!D114),".")</f>
        <v>337388.73560774367</v>
      </c>
      <c r="F114" s="50">
        <f>IFERROR((($C114*st_DL)/st_ind!E114),".")</f>
        <v>3651.0549818484715</v>
      </c>
      <c r="G114" s="50">
        <f>IFERROR((($C114*st_DL)/st_ind!F114),".")</f>
        <v>1.9635129252603356E-2</v>
      </c>
      <c r="H114" s="50">
        <f>IFERROR((($C114*st_DL)/st_ind!G114),".")</f>
        <v>3953.7358636457675</v>
      </c>
      <c r="I114" s="50">
        <f>IFERROR((($C114*st_DL)/st_ind!H114),".")</f>
        <v>337691.41648954101</v>
      </c>
    </row>
    <row r="115" spans="1:9">
      <c r="A115" s="48" t="s">
        <v>120</v>
      </c>
      <c r="B115" s="48"/>
      <c r="C115" s="48">
        <v>5</v>
      </c>
      <c r="D115" s="50">
        <f>IFERROR((($C115*st_DL)/st_ind!C115),".")</f>
        <v>3069.2007320735411</v>
      </c>
      <c r="E115" s="50">
        <f>IFERROR((($C115*st_DL)/st_ind!D115),".")</f>
        <v>9295344.0141105261</v>
      </c>
      <c r="F115" s="50">
        <f>IFERROR((($C115*st_DL)/st_ind!E115),".")</f>
        <v>100589.64182541803</v>
      </c>
      <c r="G115" s="50">
        <f>IFERROR((($C115*st_DL)/st_ind!F115),".")</f>
        <v>3.3301415292560973E-3</v>
      </c>
      <c r="H115" s="50">
        <f>IFERROR((($C115*st_DL)/st_ind!G115),".")</f>
        <v>103658.84588763308</v>
      </c>
      <c r="I115" s="50">
        <f>IFERROR((($C115*st_DL)/st_ind!H115),".")</f>
        <v>9298413.2181727402</v>
      </c>
    </row>
    <row r="116" spans="1:9">
      <c r="A116" s="48" t="s">
        <v>121</v>
      </c>
      <c r="B116" s="48"/>
      <c r="C116" s="48">
        <v>5</v>
      </c>
      <c r="D116" s="50">
        <f>IFERROR((($C116*st_DL)/st_ind!C116),".")</f>
        <v>3372.4993253422858</v>
      </c>
      <c r="E116" s="50">
        <f>IFERROR((($C116*st_DL)/st_ind!D116),".")</f>
        <v>2288096.816992491</v>
      </c>
      <c r="F116" s="50">
        <f>IFERROR((($C116*st_DL)/st_ind!E116),".")</f>
        <v>24760.658554838621</v>
      </c>
      <c r="G116" s="50">
        <f>IFERROR((($C116*st_DL)/st_ind!F116),".")</f>
        <v>2.353451036686824E-3</v>
      </c>
      <c r="H116" s="50">
        <f>IFERROR((($C116*st_DL)/st_ind!G116),".")</f>
        <v>28133.160233631945</v>
      </c>
      <c r="I116" s="50">
        <f>IFERROR((($C116*st_DL)/st_ind!H116),".")</f>
        <v>2291469.3186712842</v>
      </c>
    </row>
    <row r="117" spans="1:9">
      <c r="A117" s="48" t="s">
        <v>122</v>
      </c>
      <c r="B117" s="48"/>
      <c r="C117" s="48">
        <v>5</v>
      </c>
      <c r="D117" s="50">
        <f>IFERROR((($C117*st_DL)/st_ind!C117),".")</f>
        <v>89.375675992931789</v>
      </c>
      <c r="E117" s="50">
        <f>IFERROR((($C117*st_DL)/st_ind!D117),".")</f>
        <v>11818.983563775872</v>
      </c>
      <c r="F117" s="50">
        <f>IFERROR((($C117*st_DL)/st_ind!E117),".")</f>
        <v>127.89922800231948</v>
      </c>
      <c r="G117" s="50">
        <f>IFERROR((($C117*st_DL)/st_ind!F117),".")</f>
        <v>0.59221728570673959</v>
      </c>
      <c r="H117" s="50">
        <f>IFERROR((($C117*st_DL)/st_ind!G117),".")</f>
        <v>217.86712128095803</v>
      </c>
      <c r="I117" s="50">
        <f>IFERROR((($C117*st_DL)/st_ind!H117),".")</f>
        <v>11908.951457054511</v>
      </c>
    </row>
    <row r="118" spans="1:9">
      <c r="A118" s="48" t="s">
        <v>123</v>
      </c>
      <c r="B118" s="48"/>
      <c r="C118" s="48">
        <v>5</v>
      </c>
      <c r="D118" s="50">
        <f>IFERROR((($C118*st_DL)/st_ind!C118),".")</f>
        <v>1.2882699840065039E-2</v>
      </c>
      <c r="E118" s="50">
        <f>IFERROR((($C118*st_DL)/st_ind!D118),".")</f>
        <v>8.2233933477855625E-2</v>
      </c>
      <c r="F118" s="50">
        <f>IFERROR((($C118*st_DL)/st_ind!E118),".")</f>
        <v>8.8989518858859475E-4</v>
      </c>
      <c r="G118" s="50">
        <f>IFERROR((($C118*st_DL)/st_ind!F118),".")</f>
        <v>2.3906615038741419E-2</v>
      </c>
      <c r="H118" s="50">
        <f>IFERROR((($C118*st_DL)/st_ind!G118),".")</f>
        <v>3.7679210067395053E-2</v>
      </c>
      <c r="I118" s="50">
        <f>IFERROR((($C118*st_DL)/st_ind!H118),".")</f>
        <v>0.11902324835666209</v>
      </c>
    </row>
    <row r="119" spans="1:9">
      <c r="A119" s="51" t="s">
        <v>124</v>
      </c>
      <c r="B119" s="53" t="s">
        <v>7</v>
      </c>
      <c r="C119" s="48">
        <v>5</v>
      </c>
      <c r="D119" s="50" t="str">
        <f>IFERROR((($C119*st_DL)/st_ind!C119),".")</f>
        <v>.</v>
      </c>
      <c r="E119" s="50" t="str">
        <f>IFERROR((($C119*st_DL)/st_ind!D119),".")</f>
        <v>.</v>
      </c>
      <c r="F119" s="50" t="str">
        <f>IFERROR((($C119*st_DL)/st_ind!E119),".")</f>
        <v>.</v>
      </c>
      <c r="G119" s="50">
        <f>IFERROR((($C119*st_DL)/st_ind!F119),".")</f>
        <v>1.7268437759751542E-7</v>
      </c>
      <c r="H119" s="50">
        <f>IFERROR((($C119*st_DL)/st_ind!G119),".")</f>
        <v>1.7268437759751542E-7</v>
      </c>
      <c r="I119" s="50">
        <f>IFERROR((($C119*st_DL)/st_ind!H119),".")</f>
        <v>1.7268437759751542E-7</v>
      </c>
    </row>
    <row r="120" spans="1:9">
      <c r="A120" s="51" t="s">
        <v>125</v>
      </c>
      <c r="B120" s="48" t="s">
        <v>7</v>
      </c>
      <c r="C120" s="48">
        <v>5</v>
      </c>
      <c r="D120" s="50" t="str">
        <f>IFERROR((($C120*st_DL)/st_ind!C120),".")</f>
        <v>.</v>
      </c>
      <c r="E120" s="50" t="str">
        <f>IFERROR((($C120*st_DL)/st_ind!D120),".")</f>
        <v>.</v>
      </c>
      <c r="F120" s="50" t="str">
        <f>IFERROR((($C120*st_DL)/st_ind!E120),".")</f>
        <v>.</v>
      </c>
      <c r="G120" s="50">
        <f>IFERROR((($C120*st_DL)/st_ind!F120),".")</f>
        <v>2.7014574797522477E-6</v>
      </c>
      <c r="H120" s="50">
        <f>IFERROR((($C120*st_DL)/st_ind!G120),".")</f>
        <v>2.7014574797522477E-6</v>
      </c>
      <c r="I120" s="50">
        <f>IFERROR((($C120*st_DL)/st_ind!H120),".")</f>
        <v>2.7014574797522477E-6</v>
      </c>
    </row>
    <row r="121" spans="1:9">
      <c r="A121" s="51" t="s">
        <v>126</v>
      </c>
      <c r="B121" s="53" t="s">
        <v>7</v>
      </c>
      <c r="C121" s="48">
        <v>5</v>
      </c>
      <c r="D121" s="50" t="str">
        <f>IFERROR((($C121*st_DL)/st_ind!C121),".")</f>
        <v>.</v>
      </c>
      <c r="E121" s="50" t="str">
        <f>IFERROR((($C121*st_DL)/st_ind!D121),".")</f>
        <v>.</v>
      </c>
      <c r="F121" s="50" t="str">
        <f>IFERROR((($C121*st_DL)/st_ind!E121),".")</f>
        <v>.</v>
      </c>
      <c r="G121" s="50">
        <f>IFERROR((($C121*st_DL)/st_ind!F121),".")</f>
        <v>2.1367685867853154E-6</v>
      </c>
      <c r="H121" s="50">
        <f>IFERROR((($C121*st_DL)/st_ind!G121),".")</f>
        <v>2.1367685867853154E-6</v>
      </c>
      <c r="I121" s="50">
        <f>IFERROR((($C121*st_DL)/st_ind!H121),".")</f>
        <v>2.1367685867853154E-6</v>
      </c>
    </row>
    <row r="122" spans="1:9">
      <c r="A122" s="48" t="s">
        <v>127</v>
      </c>
      <c r="B122" s="48"/>
      <c r="C122" s="48">
        <v>5</v>
      </c>
      <c r="D122" s="50">
        <f>IFERROR((($C122*st_DL)/st_ind!C122),".")</f>
        <v>2.7932599639264331E-2</v>
      </c>
      <c r="E122" s="50">
        <f>IFERROR((($C122*st_DL)/st_ind!D122),".")</f>
        <v>0.12126523777246938</v>
      </c>
      <c r="F122" s="50">
        <f>IFERROR((($C122*st_DL)/st_ind!E122),".")</f>
        <v>1.3122727695596837E-3</v>
      </c>
      <c r="G122" s="50">
        <f>IFERROR((($C122*st_DL)/st_ind!F122),".")</f>
        <v>1.2183396276635105E-2</v>
      </c>
      <c r="H122" s="50">
        <f>IFERROR((($C122*st_DL)/st_ind!G122),".")</f>
        <v>4.142826868545911E-2</v>
      </c>
      <c r="I122" s="50">
        <f>IFERROR((($C122*st_DL)/st_ind!H122),".")</f>
        <v>0.16138123368836879</v>
      </c>
    </row>
    <row r="123" spans="1:9">
      <c r="A123" s="51" t="s">
        <v>128</v>
      </c>
      <c r="B123" s="48" t="s">
        <v>7</v>
      </c>
      <c r="C123" s="48">
        <v>5</v>
      </c>
      <c r="D123" s="50">
        <f>IFERROR((($C123*st_DL)/st_ind!C123),".")</f>
        <v>31.056019327754814</v>
      </c>
      <c r="E123" s="50">
        <f>IFERROR((($C123*st_DL)/st_ind!D123),".")</f>
        <v>46029.939932393034</v>
      </c>
      <c r="F123" s="50">
        <f>IFERROR((($C123*st_DL)/st_ind!E123),".")</f>
        <v>498.11337418134076</v>
      </c>
      <c r="G123" s="50">
        <f>IFERROR((($C123*st_DL)/st_ind!F123),".")</f>
        <v>1.2364673980385483E-4</v>
      </c>
      <c r="H123" s="50">
        <f>IFERROR((($C123*st_DL)/st_ind!G123),".")</f>
        <v>529.16951715583536</v>
      </c>
      <c r="I123" s="50">
        <f>IFERROR((($C123*st_DL)/st_ind!H123),".")</f>
        <v>46060.996075367526</v>
      </c>
    </row>
    <row r="124" spans="1:9">
      <c r="A124" s="48" t="s">
        <v>129</v>
      </c>
      <c r="B124" s="48"/>
      <c r="C124" s="48">
        <v>5</v>
      </c>
      <c r="D124" s="50">
        <f>IFERROR((($C124*st_DL)/st_ind!C124),".")</f>
        <v>704.82660290954766</v>
      </c>
      <c r="E124" s="50">
        <f>IFERROR((($C124*st_DL)/st_ind!D124),".")</f>
        <v>902723.78449022851</v>
      </c>
      <c r="F124" s="50">
        <f>IFERROR((($C124*st_DL)/st_ind!E124),".")</f>
        <v>9768.8328706624088</v>
      </c>
      <c r="G124" s="50">
        <f>IFERROR((($C124*st_DL)/st_ind!F124),".")</f>
        <v>3.0132421829928919E-3</v>
      </c>
      <c r="H124" s="50">
        <f>IFERROR((($C124*st_DL)/st_ind!G124),".")</f>
        <v>10473.662486814139</v>
      </c>
      <c r="I124" s="50">
        <f>IFERROR((($C124*st_DL)/st_ind!H124),".")</f>
        <v>903428.61410638038</v>
      </c>
    </row>
    <row r="125" spans="1:9">
      <c r="A125" s="48" t="s">
        <v>130</v>
      </c>
      <c r="B125" s="48"/>
      <c r="C125" s="48">
        <v>5</v>
      </c>
      <c r="D125" s="50">
        <f>IFERROR((($C125*st_DL)/st_ind!C125),".")</f>
        <v>666.00750661269797</v>
      </c>
      <c r="E125" s="50">
        <f>IFERROR((($C125*st_DL)/st_ind!D125),".")</f>
        <v>816027.72300025914</v>
      </c>
      <c r="F125" s="50">
        <f>IFERROR((($C125*st_DL)/st_ind!E125),".")</f>
        <v>8830.6507270309048</v>
      </c>
      <c r="G125" s="50">
        <f>IFERROR((($C125*st_DL)/st_ind!F125),".")</f>
        <v>0.73093764894233204</v>
      </c>
      <c r="H125" s="50">
        <f>IFERROR((($C125*st_DL)/st_ind!G125),".")</f>
        <v>9497.3891712925433</v>
      </c>
      <c r="I125" s="50">
        <f>IFERROR((($C125*st_DL)/st_ind!H125),".")</f>
        <v>816694.46144452074</v>
      </c>
    </row>
    <row r="126" spans="1:9">
      <c r="A126" s="48" t="s">
        <v>131</v>
      </c>
      <c r="B126" s="48"/>
      <c r="C126" s="48">
        <v>5</v>
      </c>
      <c r="D126" s="50">
        <f>IFERROR((($C126*st_DL)/st_ind!C126),".")</f>
        <v>635.67918146178215</v>
      </c>
      <c r="E126" s="50">
        <f>IFERROR((($C126*st_DL)/st_ind!D126),".")</f>
        <v>775807.15883669956</v>
      </c>
      <c r="F126" s="50">
        <f>IFERROR((($C126*st_DL)/st_ind!E126),".")</f>
        <v>8395.4035605906811</v>
      </c>
      <c r="G126" s="50">
        <f>IFERROR((($C126*st_DL)/st_ind!F126),".")</f>
        <v>2.0313434057629264E-3</v>
      </c>
      <c r="H126" s="50">
        <f>IFERROR((($C126*st_DL)/st_ind!G126),".")</f>
        <v>9031.084773395869</v>
      </c>
      <c r="I126" s="50">
        <f>IFERROR((($C126*st_DL)/st_ind!H126),".")</f>
        <v>776442.84004950477</v>
      </c>
    </row>
    <row r="127" spans="1:9">
      <c r="A127" s="48" t="s">
        <v>132</v>
      </c>
      <c r="B127" s="48"/>
      <c r="C127" s="48">
        <v>5</v>
      </c>
      <c r="D127" s="50" t="str">
        <f>IFERROR((($C127*st_DL)/st_ind!C127),".")</f>
        <v>.</v>
      </c>
      <c r="E127" s="50" t="str">
        <f>IFERROR((($C127*st_DL)/st_ind!D127),".")</f>
        <v>.</v>
      </c>
      <c r="F127" s="50" t="str">
        <f>IFERROR((($C127*st_DL)/st_ind!E127),".")</f>
        <v>.</v>
      </c>
      <c r="G127" s="50" t="str">
        <f>IFERROR((($C127*st_DL)/st_ind!F127),".")</f>
        <v>.</v>
      </c>
      <c r="H127" s="50" t="str">
        <f>IFERROR((($C127*st_DL)/st_ind!G127),".")</f>
        <v>.</v>
      </c>
      <c r="I127" s="50" t="str">
        <f>IFERROR((($C127*st_DL)/st_ind!H127),".")</f>
        <v>.</v>
      </c>
    </row>
    <row r="128" spans="1:9">
      <c r="A128" s="48" t="s">
        <v>133</v>
      </c>
      <c r="B128" s="48"/>
      <c r="C128" s="48">
        <v>5</v>
      </c>
      <c r="D128" s="50">
        <f>IFERROR((($C128*st_DL)/st_ind!C128),".")</f>
        <v>2.1074917057923819</v>
      </c>
      <c r="E128" s="50">
        <f>IFERROR((($C128*st_DL)/st_ind!D128),".")</f>
        <v>108.63917592080138</v>
      </c>
      <c r="F128" s="50">
        <f>IFERROR((($C128*st_DL)/st_ind!E128),".")</f>
        <v>1.1756397372160832</v>
      </c>
      <c r="G128" s="50">
        <f>IFERROR((($C128*st_DL)/st_ind!F128),".")</f>
        <v>2.3572097175393107E-4</v>
      </c>
      <c r="H128" s="50">
        <f>IFERROR((($C128*st_DL)/st_ind!G128),".")</f>
        <v>3.2833671639802184</v>
      </c>
      <c r="I128" s="50">
        <f>IFERROR((($C128*st_DL)/st_ind!H128),".")</f>
        <v>110.74690334756552</v>
      </c>
    </row>
    <row r="129" spans="1:9">
      <c r="A129" s="48" t="s">
        <v>134</v>
      </c>
      <c r="B129" s="48"/>
      <c r="C129" s="48">
        <v>5</v>
      </c>
      <c r="D129" s="50" t="str">
        <f>IFERROR((($C129*st_DL)/st_ind!C129),".")</f>
        <v>.</v>
      </c>
      <c r="E129" s="50" t="str">
        <f>IFERROR((($C129*st_DL)/st_ind!D129),".")</f>
        <v>.</v>
      </c>
      <c r="F129" s="50" t="str">
        <f>IFERROR((($C129*st_DL)/st_ind!E129),".")</f>
        <v>.</v>
      </c>
      <c r="G129" s="50">
        <f>IFERROR((($C129*st_DL)/st_ind!F129),".")</f>
        <v>1.953360745423761E-4</v>
      </c>
      <c r="H129" s="50">
        <f>IFERROR((($C129*st_DL)/st_ind!G129),".")</f>
        <v>1.953360745423761E-4</v>
      </c>
      <c r="I129" s="50">
        <f>IFERROR((($C129*st_DL)/st_ind!H129),".")</f>
        <v>1.953360745423761E-4</v>
      </c>
    </row>
    <row r="130" spans="1:9">
      <c r="A130" s="48" t="s">
        <v>135</v>
      </c>
      <c r="B130" s="48"/>
      <c r="C130" s="48">
        <v>5</v>
      </c>
      <c r="D130" s="50">
        <f>IFERROR((($C130*st_DL)/st_ind!C130),".")</f>
        <v>1.3013990791946213E-3</v>
      </c>
      <c r="E130" s="50">
        <f>IFERROR((($C130*st_DL)/st_ind!D130),".")</f>
        <v>4.5770912091516814E-3</v>
      </c>
      <c r="F130" s="50">
        <f>IFERROR((($C130*st_DL)/st_ind!E130),".")</f>
        <v>4.9531030226738068E-5</v>
      </c>
      <c r="G130" s="50">
        <f>IFERROR((($C130*st_DL)/st_ind!F130),".")</f>
        <v>2.2288120551206625E-3</v>
      </c>
      <c r="H130" s="50">
        <f>IFERROR((($C130*st_DL)/st_ind!G130),".")</f>
        <v>3.5797421645420223E-3</v>
      </c>
      <c r="I130" s="50">
        <f>IFERROR((($C130*st_DL)/st_ind!H130),".")</f>
        <v>8.1073023434669652E-3</v>
      </c>
    </row>
    <row r="131" spans="1:9">
      <c r="A131" s="48" t="s">
        <v>136</v>
      </c>
      <c r="B131" s="48"/>
      <c r="C131" s="48">
        <v>5</v>
      </c>
      <c r="D131" s="50">
        <f>IFERROR((($C131*st_DL)/st_ind!C131),".")</f>
        <v>3.0799751563069874E-4</v>
      </c>
      <c r="E131" s="50">
        <f>IFERROR((($C131*st_DL)/st_ind!D131),".")</f>
        <v>9.8766408126454595E-4</v>
      </c>
      <c r="F131" s="50">
        <f>IFERROR((($C131*st_DL)/st_ind!E131),".")</f>
        <v>1.0688014991959168E-5</v>
      </c>
      <c r="G131" s="50">
        <f>IFERROR((($C131*st_DL)/st_ind!F131),".")</f>
        <v>4.9190811181290286E-5</v>
      </c>
      <c r="H131" s="50">
        <f>IFERROR((($C131*st_DL)/st_ind!G131),".")</f>
        <v>3.6787634180394815E-4</v>
      </c>
      <c r="I131" s="50">
        <f>IFERROR((($C131*st_DL)/st_ind!H131),".")</f>
        <v>1.3448524080765351E-3</v>
      </c>
    </row>
    <row r="132" spans="1:9">
      <c r="A132" s="48" t="s">
        <v>137</v>
      </c>
      <c r="B132" s="48"/>
      <c r="C132" s="48">
        <v>5</v>
      </c>
      <c r="D132" s="50">
        <f>IFERROR((($C132*st_DL)/st_ind!C132),".")</f>
        <v>36.027880599188336</v>
      </c>
      <c r="E132" s="50">
        <f>IFERROR((($C132*st_DL)/st_ind!D132),".")</f>
        <v>142.45826708991297</v>
      </c>
      <c r="F132" s="50">
        <f>IFERROR((($C132*st_DL)/st_ind!E132),".")</f>
        <v>1.5416133109103984</v>
      </c>
      <c r="G132" s="50">
        <f>IFERROR((($C132*st_DL)/st_ind!F132),".")</f>
        <v>1.5287373123130799</v>
      </c>
      <c r="H132" s="50">
        <f>IFERROR((($C132*st_DL)/st_ind!G132),".")</f>
        <v>39.098231222411812</v>
      </c>
      <c r="I132" s="50">
        <f>IFERROR((($C132*st_DL)/st_ind!H132),".")</f>
        <v>180.01488500141437</v>
      </c>
    </row>
    <row r="133" spans="1:9">
      <c r="A133" s="48" t="s">
        <v>138</v>
      </c>
      <c r="B133" s="48"/>
      <c r="C133" s="48">
        <v>5</v>
      </c>
      <c r="D133" s="50">
        <f>IFERROR((($C133*st_DL)/st_ind!C133),".")</f>
        <v>12.131281205821031</v>
      </c>
      <c r="E133" s="50">
        <f>IFERROR((($C133*st_DL)/st_ind!D133),".")</f>
        <v>1966.3313654254632</v>
      </c>
      <c r="F133" s="50">
        <f>IFERROR((($C133*st_DL)/st_ind!E133),".")</f>
        <v>21.278671069944188</v>
      </c>
      <c r="G133" s="50" t="str">
        <f>IFERROR((($C133*st_DL)/st_ind!F133),".")</f>
        <v>.</v>
      </c>
      <c r="H133" s="50">
        <f>IFERROR((($C133*st_DL)/st_ind!G133),".")</f>
        <v>33.409952275765214</v>
      </c>
      <c r="I133" s="50">
        <f>IFERROR((($C133*st_DL)/st_ind!H133),".")</f>
        <v>1978.4626466312845</v>
      </c>
    </row>
    <row r="134" spans="1:9">
      <c r="A134" s="48" t="s">
        <v>139</v>
      </c>
      <c r="B134" s="48"/>
      <c r="C134" s="48">
        <v>5</v>
      </c>
      <c r="D134" s="50">
        <f>IFERROR((($C134*st_DL)/st_ind!C134),".")</f>
        <v>9.3688583793527999E-2</v>
      </c>
      <c r="E134" s="50">
        <f>IFERROR((($C134*st_DL)/st_ind!D134),".")</f>
        <v>0.28843095017711562</v>
      </c>
      <c r="F134" s="50">
        <f>IFERROR((($C134*st_DL)/st_ind!E134),".")</f>
        <v>3.1212579034878597E-3</v>
      </c>
      <c r="G134" s="50">
        <f>IFERROR((($C134*st_DL)/st_ind!F134),".")</f>
        <v>1.1450550158078178E-2</v>
      </c>
      <c r="H134" s="50">
        <f>IFERROR((($C134*st_DL)/st_ind!G134),".")</f>
        <v>0.10826039185509402</v>
      </c>
      <c r="I134" s="50">
        <f>IFERROR((($C134*st_DL)/st_ind!H134),".")</f>
        <v>0.3935700841287218</v>
      </c>
    </row>
  </sheetData>
  <sheetProtection algorithmName="SHA-512" hashValue="l0r9Iw+5ORuB90mFM3uhZw2mwAcXpM9eUcFv1NAu0AcQXLzSe2DbD6y+3HOOFyzdSqYcEHHcxR4nTM2w0VczTA==" saltValue="kBjYwYc7LfAweJ9DXNURMQ==" spinCount="100000" sheet="1" objects="1" scenarios="1"/>
  <autoFilter ref="A1:I134" xr:uid="{00000000-0009-0000-0000-00000F000000}"/>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7" tint="0.79998168889431442"/>
  </sheetPr>
  <dimension ref="A1:I134"/>
  <sheetViews>
    <sheetView workbookViewId="0">
      <pane xSplit="3" ySplit="1" topLeftCell="D2" activePane="bottomRight" state="frozen"/>
      <selection pane="topRight" activeCell="C1" sqref="C1"/>
      <selection pane="bottomLeft" activeCell="A2" sqref="A2"/>
      <selection pane="bottomRight" activeCell="D2" sqref="D2"/>
    </sheetView>
  </sheetViews>
  <sheetFormatPr defaultRowHeight="15"/>
  <cols>
    <col min="1" max="1" width="12.5703125" style="2" bestFit="1" customWidth="1"/>
    <col min="2" max="2" width="8" style="2" bestFit="1" customWidth="1"/>
    <col min="3" max="3" width="8.140625" style="2" bestFit="1" customWidth="1"/>
    <col min="4" max="4" width="15.42578125" style="2" bestFit="1" customWidth="1"/>
    <col min="5" max="5" width="18.28515625" style="2" bestFit="1" customWidth="1"/>
    <col min="6" max="6" width="18.140625" style="2" bestFit="1" customWidth="1"/>
    <col min="7" max="7" width="15.42578125" style="2" bestFit="1" customWidth="1"/>
    <col min="8" max="8" width="17.140625" style="2" bestFit="1" customWidth="1"/>
    <col min="9" max="9" width="17" style="2" bestFit="1" customWidth="1"/>
    <col min="10" max="246" width="9.140625" style="2"/>
    <col min="247" max="247" width="15.42578125" style="2" bestFit="1" customWidth="1"/>
    <col min="248" max="248" width="11.140625" style="2" bestFit="1" customWidth="1"/>
    <col min="249" max="249" width="14.5703125" style="2" bestFit="1" customWidth="1"/>
    <col min="250" max="250" width="17.42578125" style="2" bestFit="1" customWidth="1"/>
    <col min="251" max="251" width="17.5703125" style="2" bestFit="1" customWidth="1"/>
    <col min="252" max="252" width="14.7109375" style="2" bestFit="1" customWidth="1"/>
    <col min="253" max="253" width="14.42578125" style="2" bestFit="1" customWidth="1"/>
    <col min="254" max="254" width="12.140625" style="2" bestFit="1" customWidth="1"/>
    <col min="255" max="255" width="12.42578125" style="2" bestFit="1" customWidth="1"/>
    <col min="256" max="257" width="13.85546875" style="2" bestFit="1" customWidth="1"/>
    <col min="258" max="258" width="14.85546875" style="2" bestFit="1" customWidth="1"/>
    <col min="259" max="259" width="12.140625" style="2" bestFit="1" customWidth="1"/>
    <col min="260" max="260" width="12.42578125" style="2" bestFit="1" customWidth="1"/>
    <col min="261" max="262" width="13.85546875" style="2" bestFit="1" customWidth="1"/>
    <col min="263" max="263" width="14.85546875" style="2" bestFit="1" customWidth="1"/>
    <col min="264" max="502" width="9.140625" style="2"/>
    <col min="503" max="503" width="15.42578125" style="2" bestFit="1" customWidth="1"/>
    <col min="504" max="504" width="11.140625" style="2" bestFit="1" customWidth="1"/>
    <col min="505" max="505" width="14.5703125" style="2" bestFit="1" customWidth="1"/>
    <col min="506" max="506" width="17.42578125" style="2" bestFit="1" customWidth="1"/>
    <col min="507" max="507" width="17.5703125" style="2" bestFit="1" customWidth="1"/>
    <col min="508" max="508" width="14.7109375" style="2" bestFit="1" customWidth="1"/>
    <col min="509" max="509" width="14.42578125" style="2" bestFit="1" customWidth="1"/>
    <col min="510" max="510" width="12.140625" style="2" bestFit="1" customWidth="1"/>
    <col min="511" max="511" width="12.42578125" style="2" bestFit="1" customWidth="1"/>
    <col min="512" max="513" width="13.85546875" style="2" bestFit="1" customWidth="1"/>
    <col min="514" max="514" width="14.85546875" style="2" bestFit="1" customWidth="1"/>
    <col min="515" max="515" width="12.140625" style="2" bestFit="1" customWidth="1"/>
    <col min="516" max="516" width="12.42578125" style="2" bestFit="1" customWidth="1"/>
    <col min="517" max="518" width="13.85546875" style="2" bestFit="1" customWidth="1"/>
    <col min="519" max="519" width="14.85546875" style="2" bestFit="1" customWidth="1"/>
    <col min="520" max="758" width="9.140625" style="2"/>
    <col min="759" max="759" width="15.42578125" style="2" bestFit="1" customWidth="1"/>
    <col min="760" max="760" width="11.140625" style="2" bestFit="1" customWidth="1"/>
    <col min="761" max="761" width="14.5703125" style="2" bestFit="1" customWidth="1"/>
    <col min="762" max="762" width="17.42578125" style="2" bestFit="1" customWidth="1"/>
    <col min="763" max="763" width="17.5703125" style="2" bestFit="1" customWidth="1"/>
    <col min="764" max="764" width="14.7109375" style="2" bestFit="1" customWidth="1"/>
    <col min="765" max="765" width="14.42578125" style="2" bestFit="1" customWidth="1"/>
    <col min="766" max="766" width="12.140625" style="2" bestFit="1" customWidth="1"/>
    <col min="767" max="767" width="12.42578125" style="2" bestFit="1" customWidth="1"/>
    <col min="768" max="769" width="13.85546875" style="2" bestFit="1" customWidth="1"/>
    <col min="770" max="770" width="14.85546875" style="2" bestFit="1" customWidth="1"/>
    <col min="771" max="771" width="12.140625" style="2" bestFit="1" customWidth="1"/>
    <col min="772" max="772" width="12.42578125" style="2" bestFit="1" customWidth="1"/>
    <col min="773" max="774" width="13.85546875" style="2" bestFit="1" customWidth="1"/>
    <col min="775" max="775" width="14.85546875" style="2" bestFit="1" customWidth="1"/>
    <col min="776" max="1014" width="9.140625" style="2"/>
    <col min="1015" max="1015" width="15.42578125" style="2" bestFit="1" customWidth="1"/>
    <col min="1016" max="1016" width="11.140625" style="2" bestFit="1" customWidth="1"/>
    <col min="1017" max="1017" width="14.5703125" style="2" bestFit="1" customWidth="1"/>
    <col min="1018" max="1018" width="17.42578125" style="2" bestFit="1" customWidth="1"/>
    <col min="1019" max="1019" width="17.5703125" style="2" bestFit="1" customWidth="1"/>
    <col min="1020" max="1020" width="14.7109375" style="2" bestFit="1" customWidth="1"/>
    <col min="1021" max="1021" width="14.42578125" style="2" bestFit="1" customWidth="1"/>
    <col min="1022" max="1022" width="12.140625" style="2" bestFit="1" customWidth="1"/>
    <col min="1023" max="1023" width="12.42578125" style="2" bestFit="1" customWidth="1"/>
    <col min="1024" max="1025" width="13.85546875" style="2" bestFit="1" customWidth="1"/>
    <col min="1026" max="1026" width="14.85546875" style="2" bestFit="1" customWidth="1"/>
    <col min="1027" max="1027" width="12.140625" style="2" bestFit="1" customWidth="1"/>
    <col min="1028" max="1028" width="12.42578125" style="2" bestFit="1" customWidth="1"/>
    <col min="1029" max="1030" width="13.85546875" style="2" bestFit="1" customWidth="1"/>
    <col min="1031" max="1031" width="14.85546875" style="2" bestFit="1" customWidth="1"/>
    <col min="1032" max="1270" width="9.140625" style="2"/>
    <col min="1271" max="1271" width="15.42578125" style="2" bestFit="1" customWidth="1"/>
    <col min="1272" max="1272" width="11.140625" style="2" bestFit="1" customWidth="1"/>
    <col min="1273" max="1273" width="14.5703125" style="2" bestFit="1" customWidth="1"/>
    <col min="1274" max="1274" width="17.42578125" style="2" bestFit="1" customWidth="1"/>
    <col min="1275" max="1275" width="17.5703125" style="2" bestFit="1" customWidth="1"/>
    <col min="1276" max="1276" width="14.7109375" style="2" bestFit="1" customWidth="1"/>
    <col min="1277" max="1277" width="14.42578125" style="2" bestFit="1" customWidth="1"/>
    <col min="1278" max="1278" width="12.140625" style="2" bestFit="1" customWidth="1"/>
    <col min="1279" max="1279" width="12.42578125" style="2" bestFit="1" customWidth="1"/>
    <col min="1280" max="1281" width="13.85546875" style="2" bestFit="1" customWidth="1"/>
    <col min="1282" max="1282" width="14.85546875" style="2" bestFit="1" customWidth="1"/>
    <col min="1283" max="1283" width="12.140625" style="2" bestFit="1" customWidth="1"/>
    <col min="1284" max="1284" width="12.42578125" style="2" bestFit="1" customWidth="1"/>
    <col min="1285" max="1286" width="13.85546875" style="2" bestFit="1" customWidth="1"/>
    <col min="1287" max="1287" width="14.85546875" style="2" bestFit="1" customWidth="1"/>
    <col min="1288" max="1526" width="9.140625" style="2"/>
    <col min="1527" max="1527" width="15.42578125" style="2" bestFit="1" customWidth="1"/>
    <col min="1528" max="1528" width="11.140625" style="2" bestFit="1" customWidth="1"/>
    <col min="1529" max="1529" width="14.5703125" style="2" bestFit="1" customWidth="1"/>
    <col min="1530" max="1530" width="17.42578125" style="2" bestFit="1" customWidth="1"/>
    <col min="1531" max="1531" width="17.5703125" style="2" bestFit="1" customWidth="1"/>
    <col min="1532" max="1532" width="14.7109375" style="2" bestFit="1" customWidth="1"/>
    <col min="1533" max="1533" width="14.42578125" style="2" bestFit="1" customWidth="1"/>
    <col min="1534" max="1534" width="12.140625" style="2" bestFit="1" customWidth="1"/>
    <col min="1535" max="1535" width="12.42578125" style="2" bestFit="1" customWidth="1"/>
    <col min="1536" max="1537" width="13.85546875" style="2" bestFit="1" customWidth="1"/>
    <col min="1538" max="1538" width="14.85546875" style="2" bestFit="1" customWidth="1"/>
    <col min="1539" max="1539" width="12.140625" style="2" bestFit="1" customWidth="1"/>
    <col min="1540" max="1540" width="12.42578125" style="2" bestFit="1" customWidth="1"/>
    <col min="1541" max="1542" width="13.85546875" style="2" bestFit="1" customWidth="1"/>
    <col min="1543" max="1543" width="14.85546875" style="2" bestFit="1" customWidth="1"/>
    <col min="1544" max="1782" width="9.140625" style="2"/>
    <col min="1783" max="1783" width="15.42578125" style="2" bestFit="1" customWidth="1"/>
    <col min="1784" max="1784" width="11.140625" style="2" bestFit="1" customWidth="1"/>
    <col min="1785" max="1785" width="14.5703125" style="2" bestFit="1" customWidth="1"/>
    <col min="1786" max="1786" width="17.42578125" style="2" bestFit="1" customWidth="1"/>
    <col min="1787" max="1787" width="17.5703125" style="2" bestFit="1" customWidth="1"/>
    <col min="1788" max="1788" width="14.7109375" style="2" bestFit="1" customWidth="1"/>
    <col min="1789" max="1789" width="14.42578125" style="2" bestFit="1" customWidth="1"/>
    <col min="1790" max="1790" width="12.140625" style="2" bestFit="1" customWidth="1"/>
    <col min="1791" max="1791" width="12.42578125" style="2" bestFit="1" customWidth="1"/>
    <col min="1792" max="1793" width="13.85546875" style="2" bestFit="1" customWidth="1"/>
    <col min="1794" max="1794" width="14.85546875" style="2" bestFit="1" customWidth="1"/>
    <col min="1795" max="1795" width="12.140625" style="2" bestFit="1" customWidth="1"/>
    <col min="1796" max="1796" width="12.42578125" style="2" bestFit="1" customWidth="1"/>
    <col min="1797" max="1798" width="13.85546875" style="2" bestFit="1" customWidth="1"/>
    <col min="1799" max="1799" width="14.85546875" style="2" bestFit="1" customWidth="1"/>
    <col min="1800" max="2038" width="9.140625" style="2"/>
    <col min="2039" max="2039" width="15.42578125" style="2" bestFit="1" customWidth="1"/>
    <col min="2040" max="2040" width="11.140625" style="2" bestFit="1" customWidth="1"/>
    <col min="2041" max="2041" width="14.5703125" style="2" bestFit="1" customWidth="1"/>
    <col min="2042" max="2042" width="17.42578125" style="2" bestFit="1" customWidth="1"/>
    <col min="2043" max="2043" width="17.5703125" style="2" bestFit="1" customWidth="1"/>
    <col min="2044" max="2044" width="14.7109375" style="2" bestFit="1" customWidth="1"/>
    <col min="2045" max="2045" width="14.42578125" style="2" bestFit="1" customWidth="1"/>
    <col min="2046" max="2046" width="12.140625" style="2" bestFit="1" customWidth="1"/>
    <col min="2047" max="2047" width="12.42578125" style="2" bestFit="1" customWidth="1"/>
    <col min="2048" max="2049" width="13.85546875" style="2" bestFit="1" customWidth="1"/>
    <col min="2050" max="2050" width="14.85546875" style="2" bestFit="1" customWidth="1"/>
    <col min="2051" max="2051" width="12.140625" style="2" bestFit="1" customWidth="1"/>
    <col min="2052" max="2052" width="12.42578125" style="2" bestFit="1" customWidth="1"/>
    <col min="2053" max="2054" width="13.85546875" style="2" bestFit="1" customWidth="1"/>
    <col min="2055" max="2055" width="14.85546875" style="2" bestFit="1" customWidth="1"/>
    <col min="2056" max="2294" width="9.140625" style="2"/>
    <col min="2295" max="2295" width="15.42578125" style="2" bestFit="1" customWidth="1"/>
    <col min="2296" max="2296" width="11.140625" style="2" bestFit="1" customWidth="1"/>
    <col min="2297" max="2297" width="14.5703125" style="2" bestFit="1" customWidth="1"/>
    <col min="2298" max="2298" width="17.42578125" style="2" bestFit="1" customWidth="1"/>
    <col min="2299" max="2299" width="17.5703125" style="2" bestFit="1" customWidth="1"/>
    <col min="2300" max="2300" width="14.7109375" style="2" bestFit="1" customWidth="1"/>
    <col min="2301" max="2301" width="14.42578125" style="2" bestFit="1" customWidth="1"/>
    <col min="2302" max="2302" width="12.140625" style="2" bestFit="1" customWidth="1"/>
    <col min="2303" max="2303" width="12.42578125" style="2" bestFit="1" customWidth="1"/>
    <col min="2304" max="2305" width="13.85546875" style="2" bestFit="1" customWidth="1"/>
    <col min="2306" max="2306" width="14.85546875" style="2" bestFit="1" customWidth="1"/>
    <col min="2307" max="2307" width="12.140625" style="2" bestFit="1" customWidth="1"/>
    <col min="2308" max="2308" width="12.42578125" style="2" bestFit="1" customWidth="1"/>
    <col min="2309" max="2310" width="13.85546875" style="2" bestFit="1" customWidth="1"/>
    <col min="2311" max="2311" width="14.85546875" style="2" bestFit="1" customWidth="1"/>
    <col min="2312" max="2550" width="9.140625" style="2"/>
    <col min="2551" max="2551" width="15.42578125" style="2" bestFit="1" customWidth="1"/>
    <col min="2552" max="2552" width="11.140625" style="2" bestFit="1" customWidth="1"/>
    <col min="2553" max="2553" width="14.5703125" style="2" bestFit="1" customWidth="1"/>
    <col min="2554" max="2554" width="17.42578125" style="2" bestFit="1" customWidth="1"/>
    <col min="2555" max="2555" width="17.5703125" style="2" bestFit="1" customWidth="1"/>
    <col min="2556" max="2556" width="14.7109375" style="2" bestFit="1" customWidth="1"/>
    <col min="2557" max="2557" width="14.42578125" style="2" bestFit="1" customWidth="1"/>
    <col min="2558" max="2558" width="12.140625" style="2" bestFit="1" customWidth="1"/>
    <col min="2559" max="2559" width="12.42578125" style="2" bestFit="1" customWidth="1"/>
    <col min="2560" max="2561" width="13.85546875" style="2" bestFit="1" customWidth="1"/>
    <col min="2562" max="2562" width="14.85546875" style="2" bestFit="1" customWidth="1"/>
    <col min="2563" max="2563" width="12.140625" style="2" bestFit="1" customWidth="1"/>
    <col min="2564" max="2564" width="12.42578125" style="2" bestFit="1" customWidth="1"/>
    <col min="2565" max="2566" width="13.85546875" style="2" bestFit="1" customWidth="1"/>
    <col min="2567" max="2567" width="14.85546875" style="2" bestFit="1" customWidth="1"/>
    <col min="2568" max="2806" width="9.140625" style="2"/>
    <col min="2807" max="2807" width="15.42578125" style="2" bestFit="1" customWidth="1"/>
    <col min="2808" max="2808" width="11.140625" style="2" bestFit="1" customWidth="1"/>
    <col min="2809" max="2809" width="14.5703125" style="2" bestFit="1" customWidth="1"/>
    <col min="2810" max="2810" width="17.42578125" style="2" bestFit="1" customWidth="1"/>
    <col min="2811" max="2811" width="17.5703125" style="2" bestFit="1" customWidth="1"/>
    <col min="2812" max="2812" width="14.7109375" style="2" bestFit="1" customWidth="1"/>
    <col min="2813" max="2813" width="14.42578125" style="2" bestFit="1" customWidth="1"/>
    <col min="2814" max="2814" width="12.140625" style="2" bestFit="1" customWidth="1"/>
    <col min="2815" max="2815" width="12.42578125" style="2" bestFit="1" customWidth="1"/>
    <col min="2816" max="2817" width="13.85546875" style="2" bestFit="1" customWidth="1"/>
    <col min="2818" max="2818" width="14.85546875" style="2" bestFit="1" customWidth="1"/>
    <col min="2819" max="2819" width="12.140625" style="2" bestFit="1" customWidth="1"/>
    <col min="2820" max="2820" width="12.42578125" style="2" bestFit="1" customWidth="1"/>
    <col min="2821" max="2822" width="13.85546875" style="2" bestFit="1" customWidth="1"/>
    <col min="2823" max="2823" width="14.85546875" style="2" bestFit="1" customWidth="1"/>
    <col min="2824" max="3062" width="9.140625" style="2"/>
    <col min="3063" max="3063" width="15.42578125" style="2" bestFit="1" customWidth="1"/>
    <col min="3064" max="3064" width="11.140625" style="2" bestFit="1" customWidth="1"/>
    <col min="3065" max="3065" width="14.5703125" style="2" bestFit="1" customWidth="1"/>
    <col min="3066" max="3066" width="17.42578125" style="2" bestFit="1" customWidth="1"/>
    <col min="3067" max="3067" width="17.5703125" style="2" bestFit="1" customWidth="1"/>
    <col min="3068" max="3068" width="14.7109375" style="2" bestFit="1" customWidth="1"/>
    <col min="3069" max="3069" width="14.42578125" style="2" bestFit="1" customWidth="1"/>
    <col min="3070" max="3070" width="12.140625" style="2" bestFit="1" customWidth="1"/>
    <col min="3071" max="3071" width="12.42578125" style="2" bestFit="1" customWidth="1"/>
    <col min="3072" max="3073" width="13.85546875" style="2" bestFit="1" customWidth="1"/>
    <col min="3074" max="3074" width="14.85546875" style="2" bestFit="1" customWidth="1"/>
    <col min="3075" max="3075" width="12.140625" style="2" bestFit="1" customWidth="1"/>
    <col min="3076" max="3076" width="12.42578125" style="2" bestFit="1" customWidth="1"/>
    <col min="3077" max="3078" width="13.85546875" style="2" bestFit="1" customWidth="1"/>
    <col min="3079" max="3079" width="14.85546875" style="2" bestFit="1" customWidth="1"/>
    <col min="3080" max="3318" width="9.140625" style="2"/>
    <col min="3319" max="3319" width="15.42578125" style="2" bestFit="1" customWidth="1"/>
    <col min="3320" max="3320" width="11.140625" style="2" bestFit="1" customWidth="1"/>
    <col min="3321" max="3321" width="14.5703125" style="2" bestFit="1" customWidth="1"/>
    <col min="3322" max="3322" width="17.42578125" style="2" bestFit="1" customWidth="1"/>
    <col min="3323" max="3323" width="17.5703125" style="2" bestFit="1" customWidth="1"/>
    <col min="3324" max="3324" width="14.7109375" style="2" bestFit="1" customWidth="1"/>
    <col min="3325" max="3325" width="14.42578125" style="2" bestFit="1" customWidth="1"/>
    <col min="3326" max="3326" width="12.140625" style="2" bestFit="1" customWidth="1"/>
    <col min="3327" max="3327" width="12.42578125" style="2" bestFit="1" customWidth="1"/>
    <col min="3328" max="3329" width="13.85546875" style="2" bestFit="1" customWidth="1"/>
    <col min="3330" max="3330" width="14.85546875" style="2" bestFit="1" customWidth="1"/>
    <col min="3331" max="3331" width="12.140625" style="2" bestFit="1" customWidth="1"/>
    <col min="3332" max="3332" width="12.42578125" style="2" bestFit="1" customWidth="1"/>
    <col min="3333" max="3334" width="13.85546875" style="2" bestFit="1" customWidth="1"/>
    <col min="3335" max="3335" width="14.85546875" style="2" bestFit="1" customWidth="1"/>
    <col min="3336" max="3574" width="9.140625" style="2"/>
    <col min="3575" max="3575" width="15.42578125" style="2" bestFit="1" customWidth="1"/>
    <col min="3576" max="3576" width="11.140625" style="2" bestFit="1" customWidth="1"/>
    <col min="3577" max="3577" width="14.5703125" style="2" bestFit="1" customWidth="1"/>
    <col min="3578" max="3578" width="17.42578125" style="2" bestFit="1" customWidth="1"/>
    <col min="3579" max="3579" width="17.5703125" style="2" bestFit="1" customWidth="1"/>
    <col min="3580" max="3580" width="14.7109375" style="2" bestFit="1" customWidth="1"/>
    <col min="3581" max="3581" width="14.42578125" style="2" bestFit="1" customWidth="1"/>
    <col min="3582" max="3582" width="12.140625" style="2" bestFit="1" customWidth="1"/>
    <col min="3583" max="3583" width="12.42578125" style="2" bestFit="1" customWidth="1"/>
    <col min="3584" max="3585" width="13.85546875" style="2" bestFit="1" customWidth="1"/>
    <col min="3586" max="3586" width="14.85546875" style="2" bestFit="1" customWidth="1"/>
    <col min="3587" max="3587" width="12.140625" style="2" bestFit="1" customWidth="1"/>
    <col min="3588" max="3588" width="12.42578125" style="2" bestFit="1" customWidth="1"/>
    <col min="3589" max="3590" width="13.85546875" style="2" bestFit="1" customWidth="1"/>
    <col min="3591" max="3591" width="14.85546875" style="2" bestFit="1" customWidth="1"/>
    <col min="3592" max="3830" width="9.140625" style="2"/>
    <col min="3831" max="3831" width="15.42578125" style="2" bestFit="1" customWidth="1"/>
    <col min="3832" max="3832" width="11.140625" style="2" bestFit="1" customWidth="1"/>
    <col min="3833" max="3833" width="14.5703125" style="2" bestFit="1" customWidth="1"/>
    <col min="3834" max="3834" width="17.42578125" style="2" bestFit="1" customWidth="1"/>
    <col min="3835" max="3835" width="17.5703125" style="2" bestFit="1" customWidth="1"/>
    <col min="3836" max="3836" width="14.7109375" style="2" bestFit="1" customWidth="1"/>
    <col min="3837" max="3837" width="14.42578125" style="2" bestFit="1" customWidth="1"/>
    <col min="3838" max="3838" width="12.140625" style="2" bestFit="1" customWidth="1"/>
    <col min="3839" max="3839" width="12.42578125" style="2" bestFit="1" customWidth="1"/>
    <col min="3840" max="3841" width="13.85546875" style="2" bestFit="1" customWidth="1"/>
    <col min="3842" max="3842" width="14.85546875" style="2" bestFit="1" customWidth="1"/>
    <col min="3843" max="3843" width="12.140625" style="2" bestFit="1" customWidth="1"/>
    <col min="3844" max="3844" width="12.42578125" style="2" bestFit="1" customWidth="1"/>
    <col min="3845" max="3846" width="13.85546875" style="2" bestFit="1" customWidth="1"/>
    <col min="3847" max="3847" width="14.85546875" style="2" bestFit="1" customWidth="1"/>
    <col min="3848" max="4086" width="9.140625" style="2"/>
    <col min="4087" max="4087" width="15.42578125" style="2" bestFit="1" customWidth="1"/>
    <col min="4088" max="4088" width="11.140625" style="2" bestFit="1" customWidth="1"/>
    <col min="4089" max="4089" width="14.5703125" style="2" bestFit="1" customWidth="1"/>
    <col min="4090" max="4090" width="17.42578125" style="2" bestFit="1" customWidth="1"/>
    <col min="4091" max="4091" width="17.5703125" style="2" bestFit="1" customWidth="1"/>
    <col min="4092" max="4092" width="14.7109375" style="2" bestFit="1" customWidth="1"/>
    <col min="4093" max="4093" width="14.42578125" style="2" bestFit="1" customWidth="1"/>
    <col min="4094" max="4094" width="12.140625" style="2" bestFit="1" customWidth="1"/>
    <col min="4095" max="4095" width="12.42578125" style="2" bestFit="1" customWidth="1"/>
    <col min="4096" max="4097" width="13.85546875" style="2" bestFit="1" customWidth="1"/>
    <col min="4098" max="4098" width="14.85546875" style="2" bestFit="1" customWidth="1"/>
    <col min="4099" max="4099" width="12.140625" style="2" bestFit="1" customWidth="1"/>
    <col min="4100" max="4100" width="12.42578125" style="2" bestFit="1" customWidth="1"/>
    <col min="4101" max="4102" width="13.85546875" style="2" bestFit="1" customWidth="1"/>
    <col min="4103" max="4103" width="14.85546875" style="2" bestFit="1" customWidth="1"/>
    <col min="4104" max="4342" width="9.140625" style="2"/>
    <col min="4343" max="4343" width="15.42578125" style="2" bestFit="1" customWidth="1"/>
    <col min="4344" max="4344" width="11.140625" style="2" bestFit="1" customWidth="1"/>
    <col min="4345" max="4345" width="14.5703125" style="2" bestFit="1" customWidth="1"/>
    <col min="4346" max="4346" width="17.42578125" style="2" bestFit="1" customWidth="1"/>
    <col min="4347" max="4347" width="17.5703125" style="2" bestFit="1" customWidth="1"/>
    <col min="4348" max="4348" width="14.7109375" style="2" bestFit="1" customWidth="1"/>
    <col min="4349" max="4349" width="14.42578125" style="2" bestFit="1" customWidth="1"/>
    <col min="4350" max="4350" width="12.140625" style="2" bestFit="1" customWidth="1"/>
    <col min="4351" max="4351" width="12.42578125" style="2" bestFit="1" customWidth="1"/>
    <col min="4352" max="4353" width="13.85546875" style="2" bestFit="1" customWidth="1"/>
    <col min="4354" max="4354" width="14.85546875" style="2" bestFit="1" customWidth="1"/>
    <col min="4355" max="4355" width="12.140625" style="2" bestFit="1" customWidth="1"/>
    <col min="4356" max="4356" width="12.42578125" style="2" bestFit="1" customWidth="1"/>
    <col min="4357" max="4358" width="13.85546875" style="2" bestFit="1" customWidth="1"/>
    <col min="4359" max="4359" width="14.85546875" style="2" bestFit="1" customWidth="1"/>
    <col min="4360" max="4598" width="9.140625" style="2"/>
    <col min="4599" max="4599" width="15.42578125" style="2" bestFit="1" customWidth="1"/>
    <col min="4600" max="4600" width="11.140625" style="2" bestFit="1" customWidth="1"/>
    <col min="4601" max="4601" width="14.5703125" style="2" bestFit="1" customWidth="1"/>
    <col min="4602" max="4602" width="17.42578125" style="2" bestFit="1" customWidth="1"/>
    <col min="4603" max="4603" width="17.5703125" style="2" bestFit="1" customWidth="1"/>
    <col min="4604" max="4604" width="14.7109375" style="2" bestFit="1" customWidth="1"/>
    <col min="4605" max="4605" width="14.42578125" style="2" bestFit="1" customWidth="1"/>
    <col min="4606" max="4606" width="12.140625" style="2" bestFit="1" customWidth="1"/>
    <col min="4607" max="4607" width="12.42578125" style="2" bestFit="1" customWidth="1"/>
    <col min="4608" max="4609" width="13.85546875" style="2" bestFit="1" customWidth="1"/>
    <col min="4610" max="4610" width="14.85546875" style="2" bestFit="1" customWidth="1"/>
    <col min="4611" max="4611" width="12.140625" style="2" bestFit="1" customWidth="1"/>
    <col min="4612" max="4612" width="12.42578125" style="2" bestFit="1" customWidth="1"/>
    <col min="4613" max="4614" width="13.85546875" style="2" bestFit="1" customWidth="1"/>
    <col min="4615" max="4615" width="14.85546875" style="2" bestFit="1" customWidth="1"/>
    <col min="4616" max="4854" width="9.140625" style="2"/>
    <col min="4855" max="4855" width="15.42578125" style="2" bestFit="1" customWidth="1"/>
    <col min="4856" max="4856" width="11.140625" style="2" bestFit="1" customWidth="1"/>
    <col min="4857" max="4857" width="14.5703125" style="2" bestFit="1" customWidth="1"/>
    <col min="4858" max="4858" width="17.42578125" style="2" bestFit="1" customWidth="1"/>
    <col min="4859" max="4859" width="17.5703125" style="2" bestFit="1" customWidth="1"/>
    <col min="4860" max="4860" width="14.7109375" style="2" bestFit="1" customWidth="1"/>
    <col min="4861" max="4861" width="14.42578125" style="2" bestFit="1" customWidth="1"/>
    <col min="4862" max="4862" width="12.140625" style="2" bestFit="1" customWidth="1"/>
    <col min="4863" max="4863" width="12.42578125" style="2" bestFit="1" customWidth="1"/>
    <col min="4864" max="4865" width="13.85546875" style="2" bestFit="1" customWidth="1"/>
    <col min="4866" max="4866" width="14.85546875" style="2" bestFit="1" customWidth="1"/>
    <col min="4867" max="4867" width="12.140625" style="2" bestFit="1" customWidth="1"/>
    <col min="4868" max="4868" width="12.42578125" style="2" bestFit="1" customWidth="1"/>
    <col min="4869" max="4870" width="13.85546875" style="2" bestFit="1" customWidth="1"/>
    <col min="4871" max="4871" width="14.85546875" style="2" bestFit="1" customWidth="1"/>
    <col min="4872" max="5110" width="9.140625" style="2"/>
    <col min="5111" max="5111" width="15.42578125" style="2" bestFit="1" customWidth="1"/>
    <col min="5112" max="5112" width="11.140625" style="2" bestFit="1" customWidth="1"/>
    <col min="5113" max="5113" width="14.5703125" style="2" bestFit="1" customWidth="1"/>
    <col min="5114" max="5114" width="17.42578125" style="2" bestFit="1" customWidth="1"/>
    <col min="5115" max="5115" width="17.5703125" style="2" bestFit="1" customWidth="1"/>
    <col min="5116" max="5116" width="14.7109375" style="2" bestFit="1" customWidth="1"/>
    <col min="5117" max="5117" width="14.42578125" style="2" bestFit="1" customWidth="1"/>
    <col min="5118" max="5118" width="12.140625" style="2" bestFit="1" customWidth="1"/>
    <col min="5119" max="5119" width="12.42578125" style="2" bestFit="1" customWidth="1"/>
    <col min="5120" max="5121" width="13.85546875" style="2" bestFit="1" customWidth="1"/>
    <col min="5122" max="5122" width="14.85546875" style="2" bestFit="1" customWidth="1"/>
    <col min="5123" max="5123" width="12.140625" style="2" bestFit="1" customWidth="1"/>
    <col min="5124" max="5124" width="12.42578125" style="2" bestFit="1" customWidth="1"/>
    <col min="5125" max="5126" width="13.85546875" style="2" bestFit="1" customWidth="1"/>
    <col min="5127" max="5127" width="14.85546875" style="2" bestFit="1" customWidth="1"/>
    <col min="5128" max="5366" width="9.140625" style="2"/>
    <col min="5367" max="5367" width="15.42578125" style="2" bestFit="1" customWidth="1"/>
    <col min="5368" max="5368" width="11.140625" style="2" bestFit="1" customWidth="1"/>
    <col min="5369" max="5369" width="14.5703125" style="2" bestFit="1" customWidth="1"/>
    <col min="5370" max="5370" width="17.42578125" style="2" bestFit="1" customWidth="1"/>
    <col min="5371" max="5371" width="17.5703125" style="2" bestFit="1" customWidth="1"/>
    <col min="5372" max="5372" width="14.7109375" style="2" bestFit="1" customWidth="1"/>
    <col min="5373" max="5373" width="14.42578125" style="2" bestFit="1" customWidth="1"/>
    <col min="5374" max="5374" width="12.140625" style="2" bestFit="1" customWidth="1"/>
    <col min="5375" max="5375" width="12.42578125" style="2" bestFit="1" customWidth="1"/>
    <col min="5376" max="5377" width="13.85546875" style="2" bestFit="1" customWidth="1"/>
    <col min="5378" max="5378" width="14.85546875" style="2" bestFit="1" customWidth="1"/>
    <col min="5379" max="5379" width="12.140625" style="2" bestFit="1" customWidth="1"/>
    <col min="5380" max="5380" width="12.42578125" style="2" bestFit="1" customWidth="1"/>
    <col min="5381" max="5382" width="13.85546875" style="2" bestFit="1" customWidth="1"/>
    <col min="5383" max="5383" width="14.85546875" style="2" bestFit="1" customWidth="1"/>
    <col min="5384" max="5622" width="9.140625" style="2"/>
    <col min="5623" max="5623" width="15.42578125" style="2" bestFit="1" customWidth="1"/>
    <col min="5624" max="5624" width="11.140625" style="2" bestFit="1" customWidth="1"/>
    <col min="5625" max="5625" width="14.5703125" style="2" bestFit="1" customWidth="1"/>
    <col min="5626" max="5626" width="17.42578125" style="2" bestFit="1" customWidth="1"/>
    <col min="5627" max="5627" width="17.5703125" style="2" bestFit="1" customWidth="1"/>
    <col min="5628" max="5628" width="14.7109375" style="2" bestFit="1" customWidth="1"/>
    <col min="5629" max="5629" width="14.42578125" style="2" bestFit="1" customWidth="1"/>
    <col min="5630" max="5630" width="12.140625" style="2" bestFit="1" customWidth="1"/>
    <col min="5631" max="5631" width="12.42578125" style="2" bestFit="1" customWidth="1"/>
    <col min="5632" max="5633" width="13.85546875" style="2" bestFit="1" customWidth="1"/>
    <col min="5634" max="5634" width="14.85546875" style="2" bestFit="1" customWidth="1"/>
    <col min="5635" max="5635" width="12.140625" style="2" bestFit="1" customWidth="1"/>
    <col min="5636" max="5636" width="12.42578125" style="2" bestFit="1" customWidth="1"/>
    <col min="5637" max="5638" width="13.85546875" style="2" bestFit="1" customWidth="1"/>
    <col min="5639" max="5639" width="14.85546875" style="2" bestFit="1" customWidth="1"/>
    <col min="5640" max="5878" width="9.140625" style="2"/>
    <col min="5879" max="5879" width="15.42578125" style="2" bestFit="1" customWidth="1"/>
    <col min="5880" max="5880" width="11.140625" style="2" bestFit="1" customWidth="1"/>
    <col min="5881" max="5881" width="14.5703125" style="2" bestFit="1" customWidth="1"/>
    <col min="5882" max="5882" width="17.42578125" style="2" bestFit="1" customWidth="1"/>
    <col min="5883" max="5883" width="17.5703125" style="2" bestFit="1" customWidth="1"/>
    <col min="5884" max="5884" width="14.7109375" style="2" bestFit="1" customWidth="1"/>
    <col min="5885" max="5885" width="14.42578125" style="2" bestFit="1" customWidth="1"/>
    <col min="5886" max="5886" width="12.140625" style="2" bestFit="1" customWidth="1"/>
    <col min="5887" max="5887" width="12.42578125" style="2" bestFit="1" customWidth="1"/>
    <col min="5888" max="5889" width="13.85546875" style="2" bestFit="1" customWidth="1"/>
    <col min="5890" max="5890" width="14.85546875" style="2" bestFit="1" customWidth="1"/>
    <col min="5891" max="5891" width="12.140625" style="2" bestFit="1" customWidth="1"/>
    <col min="5892" max="5892" width="12.42578125" style="2" bestFit="1" customWidth="1"/>
    <col min="5893" max="5894" width="13.85546875" style="2" bestFit="1" customWidth="1"/>
    <col min="5895" max="5895" width="14.85546875" style="2" bestFit="1" customWidth="1"/>
    <col min="5896" max="6134" width="9.140625" style="2"/>
    <col min="6135" max="6135" width="15.42578125" style="2" bestFit="1" customWidth="1"/>
    <col min="6136" max="6136" width="11.140625" style="2" bestFit="1" customWidth="1"/>
    <col min="6137" max="6137" width="14.5703125" style="2" bestFit="1" customWidth="1"/>
    <col min="6138" max="6138" width="17.42578125" style="2" bestFit="1" customWidth="1"/>
    <col min="6139" max="6139" width="17.5703125" style="2" bestFit="1" customWidth="1"/>
    <col min="6140" max="6140" width="14.7109375" style="2" bestFit="1" customWidth="1"/>
    <col min="6141" max="6141" width="14.42578125" style="2" bestFit="1" customWidth="1"/>
    <col min="6142" max="6142" width="12.140625" style="2" bestFit="1" customWidth="1"/>
    <col min="6143" max="6143" width="12.42578125" style="2" bestFit="1" customWidth="1"/>
    <col min="6144" max="6145" width="13.85546875" style="2" bestFit="1" customWidth="1"/>
    <col min="6146" max="6146" width="14.85546875" style="2" bestFit="1" customWidth="1"/>
    <col min="6147" max="6147" width="12.140625" style="2" bestFit="1" customWidth="1"/>
    <col min="6148" max="6148" width="12.42578125" style="2" bestFit="1" customWidth="1"/>
    <col min="6149" max="6150" width="13.85546875" style="2" bestFit="1" customWidth="1"/>
    <col min="6151" max="6151" width="14.85546875" style="2" bestFit="1" customWidth="1"/>
    <col min="6152" max="6390" width="9.140625" style="2"/>
    <col min="6391" max="6391" width="15.42578125" style="2" bestFit="1" customWidth="1"/>
    <col min="6392" max="6392" width="11.140625" style="2" bestFit="1" customWidth="1"/>
    <col min="6393" max="6393" width="14.5703125" style="2" bestFit="1" customWidth="1"/>
    <col min="6394" max="6394" width="17.42578125" style="2" bestFit="1" customWidth="1"/>
    <col min="6395" max="6395" width="17.5703125" style="2" bestFit="1" customWidth="1"/>
    <col min="6396" max="6396" width="14.7109375" style="2" bestFit="1" customWidth="1"/>
    <col min="6397" max="6397" width="14.42578125" style="2" bestFit="1" customWidth="1"/>
    <col min="6398" max="6398" width="12.140625" style="2" bestFit="1" customWidth="1"/>
    <col min="6399" max="6399" width="12.42578125" style="2" bestFit="1" customWidth="1"/>
    <col min="6400" max="6401" width="13.85546875" style="2" bestFit="1" customWidth="1"/>
    <col min="6402" max="6402" width="14.85546875" style="2" bestFit="1" customWidth="1"/>
    <col min="6403" max="6403" width="12.140625" style="2" bestFit="1" customWidth="1"/>
    <col min="6404" max="6404" width="12.42578125" style="2" bestFit="1" customWidth="1"/>
    <col min="6405" max="6406" width="13.85546875" style="2" bestFit="1" customWidth="1"/>
    <col min="6407" max="6407" width="14.85546875" style="2" bestFit="1" customWidth="1"/>
    <col min="6408" max="6646" width="9.140625" style="2"/>
    <col min="6647" max="6647" width="15.42578125" style="2" bestFit="1" customWidth="1"/>
    <col min="6648" max="6648" width="11.140625" style="2" bestFit="1" customWidth="1"/>
    <col min="6649" max="6649" width="14.5703125" style="2" bestFit="1" customWidth="1"/>
    <col min="6650" max="6650" width="17.42578125" style="2" bestFit="1" customWidth="1"/>
    <col min="6651" max="6651" width="17.5703125" style="2" bestFit="1" customWidth="1"/>
    <col min="6652" max="6652" width="14.7109375" style="2" bestFit="1" customWidth="1"/>
    <col min="6653" max="6653" width="14.42578125" style="2" bestFit="1" customWidth="1"/>
    <col min="6654" max="6654" width="12.140625" style="2" bestFit="1" customWidth="1"/>
    <col min="6655" max="6655" width="12.42578125" style="2" bestFit="1" customWidth="1"/>
    <col min="6656" max="6657" width="13.85546875" style="2" bestFit="1" customWidth="1"/>
    <col min="6658" max="6658" width="14.85546875" style="2" bestFit="1" customWidth="1"/>
    <col min="6659" max="6659" width="12.140625" style="2" bestFit="1" customWidth="1"/>
    <col min="6660" max="6660" width="12.42578125" style="2" bestFit="1" customWidth="1"/>
    <col min="6661" max="6662" width="13.85546875" style="2" bestFit="1" customWidth="1"/>
    <col min="6663" max="6663" width="14.85546875" style="2" bestFit="1" customWidth="1"/>
    <col min="6664" max="6902" width="9.140625" style="2"/>
    <col min="6903" max="6903" width="15.42578125" style="2" bestFit="1" customWidth="1"/>
    <col min="6904" max="6904" width="11.140625" style="2" bestFit="1" customWidth="1"/>
    <col min="6905" max="6905" width="14.5703125" style="2" bestFit="1" customWidth="1"/>
    <col min="6906" max="6906" width="17.42578125" style="2" bestFit="1" customWidth="1"/>
    <col min="6907" max="6907" width="17.5703125" style="2" bestFit="1" customWidth="1"/>
    <col min="6908" max="6908" width="14.7109375" style="2" bestFit="1" customWidth="1"/>
    <col min="6909" max="6909" width="14.42578125" style="2" bestFit="1" customWidth="1"/>
    <col min="6910" max="6910" width="12.140625" style="2" bestFit="1" customWidth="1"/>
    <col min="6911" max="6911" width="12.42578125" style="2" bestFit="1" customWidth="1"/>
    <col min="6912" max="6913" width="13.85546875" style="2" bestFit="1" customWidth="1"/>
    <col min="6914" max="6914" width="14.85546875" style="2" bestFit="1" customWidth="1"/>
    <col min="6915" max="6915" width="12.140625" style="2" bestFit="1" customWidth="1"/>
    <col min="6916" max="6916" width="12.42578125" style="2" bestFit="1" customWidth="1"/>
    <col min="6917" max="6918" width="13.85546875" style="2" bestFit="1" customWidth="1"/>
    <col min="6919" max="6919" width="14.85546875" style="2" bestFit="1" customWidth="1"/>
    <col min="6920" max="7158" width="9.140625" style="2"/>
    <col min="7159" max="7159" width="15.42578125" style="2" bestFit="1" customWidth="1"/>
    <col min="7160" max="7160" width="11.140625" style="2" bestFit="1" customWidth="1"/>
    <col min="7161" max="7161" width="14.5703125" style="2" bestFit="1" customWidth="1"/>
    <col min="7162" max="7162" width="17.42578125" style="2" bestFit="1" customWidth="1"/>
    <col min="7163" max="7163" width="17.5703125" style="2" bestFit="1" customWidth="1"/>
    <col min="7164" max="7164" width="14.7109375" style="2" bestFit="1" customWidth="1"/>
    <col min="7165" max="7165" width="14.42578125" style="2" bestFit="1" customWidth="1"/>
    <col min="7166" max="7166" width="12.140625" style="2" bestFit="1" customWidth="1"/>
    <col min="7167" max="7167" width="12.42578125" style="2" bestFit="1" customWidth="1"/>
    <col min="7168" max="7169" width="13.85546875" style="2" bestFit="1" customWidth="1"/>
    <col min="7170" max="7170" width="14.85546875" style="2" bestFit="1" customWidth="1"/>
    <col min="7171" max="7171" width="12.140625" style="2" bestFit="1" customWidth="1"/>
    <col min="7172" max="7172" width="12.42578125" style="2" bestFit="1" customWidth="1"/>
    <col min="7173" max="7174" width="13.85546875" style="2" bestFit="1" customWidth="1"/>
    <col min="7175" max="7175" width="14.85546875" style="2" bestFit="1" customWidth="1"/>
    <col min="7176" max="7414" width="9.140625" style="2"/>
    <col min="7415" max="7415" width="15.42578125" style="2" bestFit="1" customWidth="1"/>
    <col min="7416" max="7416" width="11.140625" style="2" bestFit="1" customWidth="1"/>
    <col min="7417" max="7417" width="14.5703125" style="2" bestFit="1" customWidth="1"/>
    <col min="7418" max="7418" width="17.42578125" style="2" bestFit="1" customWidth="1"/>
    <col min="7419" max="7419" width="17.5703125" style="2" bestFit="1" customWidth="1"/>
    <col min="7420" max="7420" width="14.7109375" style="2" bestFit="1" customWidth="1"/>
    <col min="7421" max="7421" width="14.42578125" style="2" bestFit="1" customWidth="1"/>
    <col min="7422" max="7422" width="12.140625" style="2" bestFit="1" customWidth="1"/>
    <col min="7423" max="7423" width="12.42578125" style="2" bestFit="1" customWidth="1"/>
    <col min="7424" max="7425" width="13.85546875" style="2" bestFit="1" customWidth="1"/>
    <col min="7426" max="7426" width="14.85546875" style="2" bestFit="1" customWidth="1"/>
    <col min="7427" max="7427" width="12.140625" style="2" bestFit="1" customWidth="1"/>
    <col min="7428" max="7428" width="12.42578125" style="2" bestFit="1" customWidth="1"/>
    <col min="7429" max="7430" width="13.85546875" style="2" bestFit="1" customWidth="1"/>
    <col min="7431" max="7431" width="14.85546875" style="2" bestFit="1" customWidth="1"/>
    <col min="7432" max="7670" width="9.140625" style="2"/>
    <col min="7671" max="7671" width="15.42578125" style="2" bestFit="1" customWidth="1"/>
    <col min="7672" max="7672" width="11.140625" style="2" bestFit="1" customWidth="1"/>
    <col min="7673" max="7673" width="14.5703125" style="2" bestFit="1" customWidth="1"/>
    <col min="7674" max="7674" width="17.42578125" style="2" bestFit="1" customWidth="1"/>
    <col min="7675" max="7675" width="17.5703125" style="2" bestFit="1" customWidth="1"/>
    <col min="7676" max="7676" width="14.7109375" style="2" bestFit="1" customWidth="1"/>
    <col min="7677" max="7677" width="14.42578125" style="2" bestFit="1" customWidth="1"/>
    <col min="7678" max="7678" width="12.140625" style="2" bestFit="1" customWidth="1"/>
    <col min="7679" max="7679" width="12.42578125" style="2" bestFit="1" customWidth="1"/>
    <col min="7680" max="7681" width="13.85546875" style="2" bestFit="1" customWidth="1"/>
    <col min="7682" max="7682" width="14.85546875" style="2" bestFit="1" customWidth="1"/>
    <col min="7683" max="7683" width="12.140625" style="2" bestFit="1" customWidth="1"/>
    <col min="7684" max="7684" width="12.42578125" style="2" bestFit="1" customWidth="1"/>
    <col min="7685" max="7686" width="13.85546875" style="2" bestFit="1" customWidth="1"/>
    <col min="7687" max="7687" width="14.85546875" style="2" bestFit="1" customWidth="1"/>
    <col min="7688" max="7926" width="9.140625" style="2"/>
    <col min="7927" max="7927" width="15.42578125" style="2" bestFit="1" customWidth="1"/>
    <col min="7928" max="7928" width="11.140625" style="2" bestFit="1" customWidth="1"/>
    <col min="7929" max="7929" width="14.5703125" style="2" bestFit="1" customWidth="1"/>
    <col min="7930" max="7930" width="17.42578125" style="2" bestFit="1" customWidth="1"/>
    <col min="7931" max="7931" width="17.5703125" style="2" bestFit="1" customWidth="1"/>
    <col min="7932" max="7932" width="14.7109375" style="2" bestFit="1" customWidth="1"/>
    <col min="7933" max="7933" width="14.42578125" style="2" bestFit="1" customWidth="1"/>
    <col min="7934" max="7934" width="12.140625" style="2" bestFit="1" customWidth="1"/>
    <col min="7935" max="7935" width="12.42578125" style="2" bestFit="1" customWidth="1"/>
    <col min="7936" max="7937" width="13.85546875" style="2" bestFit="1" customWidth="1"/>
    <col min="7938" max="7938" width="14.85546875" style="2" bestFit="1" customWidth="1"/>
    <col min="7939" max="7939" width="12.140625" style="2" bestFit="1" customWidth="1"/>
    <col min="7940" max="7940" width="12.42578125" style="2" bestFit="1" customWidth="1"/>
    <col min="7941" max="7942" width="13.85546875" style="2" bestFit="1" customWidth="1"/>
    <col min="7943" max="7943" width="14.85546875" style="2" bestFit="1" customWidth="1"/>
    <col min="7944" max="8182" width="9.140625" style="2"/>
    <col min="8183" max="8183" width="15.42578125" style="2" bestFit="1" customWidth="1"/>
    <col min="8184" max="8184" width="11.140625" style="2" bestFit="1" customWidth="1"/>
    <col min="8185" max="8185" width="14.5703125" style="2" bestFit="1" customWidth="1"/>
    <col min="8186" max="8186" width="17.42578125" style="2" bestFit="1" customWidth="1"/>
    <col min="8187" max="8187" width="17.5703125" style="2" bestFit="1" customWidth="1"/>
    <col min="8188" max="8188" width="14.7109375" style="2" bestFit="1" customWidth="1"/>
    <col min="8189" max="8189" width="14.42578125" style="2" bestFit="1" customWidth="1"/>
    <col min="8190" max="8190" width="12.140625" style="2" bestFit="1" customWidth="1"/>
    <col min="8191" max="8191" width="12.42578125" style="2" bestFit="1" customWidth="1"/>
    <col min="8192" max="8193" width="13.85546875" style="2" bestFit="1" customWidth="1"/>
    <col min="8194" max="8194" width="14.85546875" style="2" bestFit="1" customWidth="1"/>
    <col min="8195" max="8195" width="12.140625" style="2" bestFit="1" customWidth="1"/>
    <col min="8196" max="8196" width="12.42578125" style="2" bestFit="1" customWidth="1"/>
    <col min="8197" max="8198" width="13.85546875" style="2" bestFit="1" customWidth="1"/>
    <col min="8199" max="8199" width="14.85546875" style="2" bestFit="1" customWidth="1"/>
    <col min="8200" max="8438" width="9.140625" style="2"/>
    <col min="8439" max="8439" width="15.42578125" style="2" bestFit="1" customWidth="1"/>
    <col min="8440" max="8440" width="11.140625" style="2" bestFit="1" customWidth="1"/>
    <col min="8441" max="8441" width="14.5703125" style="2" bestFit="1" customWidth="1"/>
    <col min="8442" max="8442" width="17.42578125" style="2" bestFit="1" customWidth="1"/>
    <col min="8443" max="8443" width="17.5703125" style="2" bestFit="1" customWidth="1"/>
    <col min="8444" max="8444" width="14.7109375" style="2" bestFit="1" customWidth="1"/>
    <col min="8445" max="8445" width="14.42578125" style="2" bestFit="1" customWidth="1"/>
    <col min="8446" max="8446" width="12.140625" style="2" bestFit="1" customWidth="1"/>
    <col min="8447" max="8447" width="12.42578125" style="2" bestFit="1" customWidth="1"/>
    <col min="8448" max="8449" width="13.85546875" style="2" bestFit="1" customWidth="1"/>
    <col min="8450" max="8450" width="14.85546875" style="2" bestFit="1" customWidth="1"/>
    <col min="8451" max="8451" width="12.140625" style="2" bestFit="1" customWidth="1"/>
    <col min="8452" max="8452" width="12.42578125" style="2" bestFit="1" customWidth="1"/>
    <col min="8453" max="8454" width="13.85546875" style="2" bestFit="1" customWidth="1"/>
    <col min="8455" max="8455" width="14.85546875" style="2" bestFit="1" customWidth="1"/>
    <col min="8456" max="8694" width="9.140625" style="2"/>
    <col min="8695" max="8695" width="15.42578125" style="2" bestFit="1" customWidth="1"/>
    <col min="8696" max="8696" width="11.140625" style="2" bestFit="1" customWidth="1"/>
    <col min="8697" max="8697" width="14.5703125" style="2" bestFit="1" customWidth="1"/>
    <col min="8698" max="8698" width="17.42578125" style="2" bestFit="1" customWidth="1"/>
    <col min="8699" max="8699" width="17.5703125" style="2" bestFit="1" customWidth="1"/>
    <col min="8700" max="8700" width="14.7109375" style="2" bestFit="1" customWidth="1"/>
    <col min="8701" max="8701" width="14.42578125" style="2" bestFit="1" customWidth="1"/>
    <col min="8702" max="8702" width="12.140625" style="2" bestFit="1" customWidth="1"/>
    <col min="8703" max="8703" width="12.42578125" style="2" bestFit="1" customWidth="1"/>
    <col min="8704" max="8705" width="13.85546875" style="2" bestFit="1" customWidth="1"/>
    <col min="8706" max="8706" width="14.85546875" style="2" bestFit="1" customWidth="1"/>
    <col min="8707" max="8707" width="12.140625" style="2" bestFit="1" customWidth="1"/>
    <col min="8708" max="8708" width="12.42578125" style="2" bestFit="1" customWidth="1"/>
    <col min="8709" max="8710" width="13.85546875" style="2" bestFit="1" customWidth="1"/>
    <col min="8711" max="8711" width="14.85546875" style="2" bestFit="1" customWidth="1"/>
    <col min="8712" max="8950" width="9.140625" style="2"/>
    <col min="8951" max="8951" width="15.42578125" style="2" bestFit="1" customWidth="1"/>
    <col min="8952" max="8952" width="11.140625" style="2" bestFit="1" customWidth="1"/>
    <col min="8953" max="8953" width="14.5703125" style="2" bestFit="1" customWidth="1"/>
    <col min="8954" max="8954" width="17.42578125" style="2" bestFit="1" customWidth="1"/>
    <col min="8955" max="8955" width="17.5703125" style="2" bestFit="1" customWidth="1"/>
    <col min="8956" max="8956" width="14.7109375" style="2" bestFit="1" customWidth="1"/>
    <col min="8957" max="8957" width="14.42578125" style="2" bestFit="1" customWidth="1"/>
    <col min="8958" max="8958" width="12.140625" style="2" bestFit="1" customWidth="1"/>
    <col min="8959" max="8959" width="12.42578125" style="2" bestFit="1" customWidth="1"/>
    <col min="8960" max="8961" width="13.85546875" style="2" bestFit="1" customWidth="1"/>
    <col min="8962" max="8962" width="14.85546875" style="2" bestFit="1" customWidth="1"/>
    <col min="8963" max="8963" width="12.140625" style="2" bestFit="1" customWidth="1"/>
    <col min="8964" max="8964" width="12.42578125" style="2" bestFit="1" customWidth="1"/>
    <col min="8965" max="8966" width="13.85546875" style="2" bestFit="1" customWidth="1"/>
    <col min="8967" max="8967" width="14.85546875" style="2" bestFit="1" customWidth="1"/>
    <col min="8968" max="9206" width="9.140625" style="2"/>
    <col min="9207" max="9207" width="15.42578125" style="2" bestFit="1" customWidth="1"/>
    <col min="9208" max="9208" width="11.140625" style="2" bestFit="1" customWidth="1"/>
    <col min="9209" max="9209" width="14.5703125" style="2" bestFit="1" customWidth="1"/>
    <col min="9210" max="9210" width="17.42578125" style="2" bestFit="1" customWidth="1"/>
    <col min="9211" max="9211" width="17.5703125" style="2" bestFit="1" customWidth="1"/>
    <col min="9212" max="9212" width="14.7109375" style="2" bestFit="1" customWidth="1"/>
    <col min="9213" max="9213" width="14.42578125" style="2" bestFit="1" customWidth="1"/>
    <col min="9214" max="9214" width="12.140625" style="2" bestFit="1" customWidth="1"/>
    <col min="9215" max="9215" width="12.42578125" style="2" bestFit="1" customWidth="1"/>
    <col min="9216" max="9217" width="13.85546875" style="2" bestFit="1" customWidth="1"/>
    <col min="9218" max="9218" width="14.85546875" style="2" bestFit="1" customWidth="1"/>
    <col min="9219" max="9219" width="12.140625" style="2" bestFit="1" customWidth="1"/>
    <col min="9220" max="9220" width="12.42578125" style="2" bestFit="1" customWidth="1"/>
    <col min="9221" max="9222" width="13.85546875" style="2" bestFit="1" customWidth="1"/>
    <col min="9223" max="9223" width="14.85546875" style="2" bestFit="1" customWidth="1"/>
    <col min="9224" max="9462" width="9.140625" style="2"/>
    <col min="9463" max="9463" width="15.42578125" style="2" bestFit="1" customWidth="1"/>
    <col min="9464" max="9464" width="11.140625" style="2" bestFit="1" customWidth="1"/>
    <col min="9465" max="9465" width="14.5703125" style="2" bestFit="1" customWidth="1"/>
    <col min="9466" max="9466" width="17.42578125" style="2" bestFit="1" customWidth="1"/>
    <col min="9467" max="9467" width="17.5703125" style="2" bestFit="1" customWidth="1"/>
    <col min="9468" max="9468" width="14.7109375" style="2" bestFit="1" customWidth="1"/>
    <col min="9469" max="9469" width="14.42578125" style="2" bestFit="1" customWidth="1"/>
    <col min="9470" max="9470" width="12.140625" style="2" bestFit="1" customWidth="1"/>
    <col min="9471" max="9471" width="12.42578125" style="2" bestFit="1" customWidth="1"/>
    <col min="9472" max="9473" width="13.85546875" style="2" bestFit="1" customWidth="1"/>
    <col min="9474" max="9474" width="14.85546875" style="2" bestFit="1" customWidth="1"/>
    <col min="9475" max="9475" width="12.140625" style="2" bestFit="1" customWidth="1"/>
    <col min="9476" max="9476" width="12.42578125" style="2" bestFit="1" customWidth="1"/>
    <col min="9477" max="9478" width="13.85546875" style="2" bestFit="1" customWidth="1"/>
    <col min="9479" max="9479" width="14.85546875" style="2" bestFit="1" customWidth="1"/>
    <col min="9480" max="9718" width="9.140625" style="2"/>
    <col min="9719" max="9719" width="15.42578125" style="2" bestFit="1" customWidth="1"/>
    <col min="9720" max="9720" width="11.140625" style="2" bestFit="1" customWidth="1"/>
    <col min="9721" max="9721" width="14.5703125" style="2" bestFit="1" customWidth="1"/>
    <col min="9722" max="9722" width="17.42578125" style="2" bestFit="1" customWidth="1"/>
    <col min="9723" max="9723" width="17.5703125" style="2" bestFit="1" customWidth="1"/>
    <col min="9724" max="9724" width="14.7109375" style="2" bestFit="1" customWidth="1"/>
    <col min="9725" max="9725" width="14.42578125" style="2" bestFit="1" customWidth="1"/>
    <col min="9726" max="9726" width="12.140625" style="2" bestFit="1" customWidth="1"/>
    <col min="9727" max="9727" width="12.42578125" style="2" bestFit="1" customWidth="1"/>
    <col min="9728" max="9729" width="13.85546875" style="2" bestFit="1" customWidth="1"/>
    <col min="9730" max="9730" width="14.85546875" style="2" bestFit="1" customWidth="1"/>
    <col min="9731" max="9731" width="12.140625" style="2" bestFit="1" customWidth="1"/>
    <col min="9732" max="9732" width="12.42578125" style="2" bestFit="1" customWidth="1"/>
    <col min="9733" max="9734" width="13.85546875" style="2" bestFit="1" customWidth="1"/>
    <col min="9735" max="9735" width="14.85546875" style="2" bestFit="1" customWidth="1"/>
    <col min="9736" max="9974" width="9.140625" style="2"/>
    <col min="9975" max="9975" width="15.42578125" style="2" bestFit="1" customWidth="1"/>
    <col min="9976" max="9976" width="11.140625" style="2" bestFit="1" customWidth="1"/>
    <col min="9977" max="9977" width="14.5703125" style="2" bestFit="1" customWidth="1"/>
    <col min="9978" max="9978" width="17.42578125" style="2" bestFit="1" customWidth="1"/>
    <col min="9979" max="9979" width="17.5703125" style="2" bestFit="1" customWidth="1"/>
    <col min="9980" max="9980" width="14.7109375" style="2" bestFit="1" customWidth="1"/>
    <col min="9981" max="9981" width="14.42578125" style="2" bestFit="1" customWidth="1"/>
    <col min="9982" max="9982" width="12.140625" style="2" bestFit="1" customWidth="1"/>
    <col min="9983" max="9983" width="12.42578125" style="2" bestFit="1" customWidth="1"/>
    <col min="9984" max="9985" width="13.85546875" style="2" bestFit="1" customWidth="1"/>
    <col min="9986" max="9986" width="14.85546875" style="2" bestFit="1" customWidth="1"/>
    <col min="9987" max="9987" width="12.140625" style="2" bestFit="1" customWidth="1"/>
    <col min="9988" max="9988" width="12.42578125" style="2" bestFit="1" customWidth="1"/>
    <col min="9989" max="9990" width="13.85546875" style="2" bestFit="1" customWidth="1"/>
    <col min="9991" max="9991" width="14.85546875" style="2" bestFit="1" customWidth="1"/>
    <col min="9992" max="10230" width="9.140625" style="2"/>
    <col min="10231" max="10231" width="15.42578125" style="2" bestFit="1" customWidth="1"/>
    <col min="10232" max="10232" width="11.140625" style="2" bestFit="1" customWidth="1"/>
    <col min="10233" max="10233" width="14.5703125" style="2" bestFit="1" customWidth="1"/>
    <col min="10234" max="10234" width="17.42578125" style="2" bestFit="1" customWidth="1"/>
    <col min="10235" max="10235" width="17.5703125" style="2" bestFit="1" customWidth="1"/>
    <col min="10236" max="10236" width="14.7109375" style="2" bestFit="1" customWidth="1"/>
    <col min="10237" max="10237" width="14.42578125" style="2" bestFit="1" customWidth="1"/>
    <col min="10238" max="10238" width="12.140625" style="2" bestFit="1" customWidth="1"/>
    <col min="10239" max="10239" width="12.42578125" style="2" bestFit="1" customWidth="1"/>
    <col min="10240" max="10241" width="13.85546875" style="2" bestFit="1" customWidth="1"/>
    <col min="10242" max="10242" width="14.85546875" style="2" bestFit="1" customWidth="1"/>
    <col min="10243" max="10243" width="12.140625" style="2" bestFit="1" customWidth="1"/>
    <col min="10244" max="10244" width="12.42578125" style="2" bestFit="1" customWidth="1"/>
    <col min="10245" max="10246" width="13.85546875" style="2" bestFit="1" customWidth="1"/>
    <col min="10247" max="10247" width="14.85546875" style="2" bestFit="1" customWidth="1"/>
    <col min="10248" max="10486" width="9.140625" style="2"/>
    <col min="10487" max="10487" width="15.42578125" style="2" bestFit="1" customWidth="1"/>
    <col min="10488" max="10488" width="11.140625" style="2" bestFit="1" customWidth="1"/>
    <col min="10489" max="10489" width="14.5703125" style="2" bestFit="1" customWidth="1"/>
    <col min="10490" max="10490" width="17.42578125" style="2" bestFit="1" customWidth="1"/>
    <col min="10491" max="10491" width="17.5703125" style="2" bestFit="1" customWidth="1"/>
    <col min="10492" max="10492" width="14.7109375" style="2" bestFit="1" customWidth="1"/>
    <col min="10493" max="10493" width="14.42578125" style="2" bestFit="1" customWidth="1"/>
    <col min="10494" max="10494" width="12.140625" style="2" bestFit="1" customWidth="1"/>
    <col min="10495" max="10495" width="12.42578125" style="2" bestFit="1" customWidth="1"/>
    <col min="10496" max="10497" width="13.85546875" style="2" bestFit="1" customWidth="1"/>
    <col min="10498" max="10498" width="14.85546875" style="2" bestFit="1" customWidth="1"/>
    <col min="10499" max="10499" width="12.140625" style="2" bestFit="1" customWidth="1"/>
    <col min="10500" max="10500" width="12.42578125" style="2" bestFit="1" customWidth="1"/>
    <col min="10501" max="10502" width="13.85546875" style="2" bestFit="1" customWidth="1"/>
    <col min="10503" max="10503" width="14.85546875" style="2" bestFit="1" customWidth="1"/>
    <col min="10504" max="10742" width="9.140625" style="2"/>
    <col min="10743" max="10743" width="15.42578125" style="2" bestFit="1" customWidth="1"/>
    <col min="10744" max="10744" width="11.140625" style="2" bestFit="1" customWidth="1"/>
    <col min="10745" max="10745" width="14.5703125" style="2" bestFit="1" customWidth="1"/>
    <col min="10746" max="10746" width="17.42578125" style="2" bestFit="1" customWidth="1"/>
    <col min="10747" max="10747" width="17.5703125" style="2" bestFit="1" customWidth="1"/>
    <col min="10748" max="10748" width="14.7109375" style="2" bestFit="1" customWidth="1"/>
    <col min="10749" max="10749" width="14.42578125" style="2" bestFit="1" customWidth="1"/>
    <col min="10750" max="10750" width="12.140625" style="2" bestFit="1" customWidth="1"/>
    <col min="10751" max="10751" width="12.42578125" style="2" bestFit="1" customWidth="1"/>
    <col min="10752" max="10753" width="13.85546875" style="2" bestFit="1" customWidth="1"/>
    <col min="10754" max="10754" width="14.85546875" style="2" bestFit="1" customWidth="1"/>
    <col min="10755" max="10755" width="12.140625" style="2" bestFit="1" customWidth="1"/>
    <col min="10756" max="10756" width="12.42578125" style="2" bestFit="1" customWidth="1"/>
    <col min="10757" max="10758" width="13.85546875" style="2" bestFit="1" customWidth="1"/>
    <col min="10759" max="10759" width="14.85546875" style="2" bestFit="1" customWidth="1"/>
    <col min="10760" max="10998" width="9.140625" style="2"/>
    <col min="10999" max="10999" width="15.42578125" style="2" bestFit="1" customWidth="1"/>
    <col min="11000" max="11000" width="11.140625" style="2" bestFit="1" customWidth="1"/>
    <col min="11001" max="11001" width="14.5703125" style="2" bestFit="1" customWidth="1"/>
    <col min="11002" max="11002" width="17.42578125" style="2" bestFit="1" customWidth="1"/>
    <col min="11003" max="11003" width="17.5703125" style="2" bestFit="1" customWidth="1"/>
    <col min="11004" max="11004" width="14.7109375" style="2" bestFit="1" customWidth="1"/>
    <col min="11005" max="11005" width="14.42578125" style="2" bestFit="1" customWidth="1"/>
    <col min="11006" max="11006" width="12.140625" style="2" bestFit="1" customWidth="1"/>
    <col min="11007" max="11007" width="12.42578125" style="2" bestFit="1" customWidth="1"/>
    <col min="11008" max="11009" width="13.85546875" style="2" bestFit="1" customWidth="1"/>
    <col min="11010" max="11010" width="14.85546875" style="2" bestFit="1" customWidth="1"/>
    <col min="11011" max="11011" width="12.140625" style="2" bestFit="1" customWidth="1"/>
    <col min="11012" max="11012" width="12.42578125" style="2" bestFit="1" customWidth="1"/>
    <col min="11013" max="11014" width="13.85546875" style="2" bestFit="1" customWidth="1"/>
    <col min="11015" max="11015" width="14.85546875" style="2" bestFit="1" customWidth="1"/>
    <col min="11016" max="11254" width="9.140625" style="2"/>
    <col min="11255" max="11255" width="15.42578125" style="2" bestFit="1" customWidth="1"/>
    <col min="11256" max="11256" width="11.140625" style="2" bestFit="1" customWidth="1"/>
    <col min="11257" max="11257" width="14.5703125" style="2" bestFit="1" customWidth="1"/>
    <col min="11258" max="11258" width="17.42578125" style="2" bestFit="1" customWidth="1"/>
    <col min="11259" max="11259" width="17.5703125" style="2" bestFit="1" customWidth="1"/>
    <col min="11260" max="11260" width="14.7109375" style="2" bestFit="1" customWidth="1"/>
    <col min="11261" max="11261" width="14.42578125" style="2" bestFit="1" customWidth="1"/>
    <col min="11262" max="11262" width="12.140625" style="2" bestFit="1" customWidth="1"/>
    <col min="11263" max="11263" width="12.42578125" style="2" bestFit="1" customWidth="1"/>
    <col min="11264" max="11265" width="13.85546875" style="2" bestFit="1" customWidth="1"/>
    <col min="11266" max="11266" width="14.85546875" style="2" bestFit="1" customWidth="1"/>
    <col min="11267" max="11267" width="12.140625" style="2" bestFit="1" customWidth="1"/>
    <col min="11268" max="11268" width="12.42578125" style="2" bestFit="1" customWidth="1"/>
    <col min="11269" max="11270" width="13.85546875" style="2" bestFit="1" customWidth="1"/>
    <col min="11271" max="11271" width="14.85546875" style="2" bestFit="1" customWidth="1"/>
    <col min="11272" max="11510" width="9.140625" style="2"/>
    <col min="11511" max="11511" width="15.42578125" style="2" bestFit="1" customWidth="1"/>
    <col min="11512" max="11512" width="11.140625" style="2" bestFit="1" customWidth="1"/>
    <col min="11513" max="11513" width="14.5703125" style="2" bestFit="1" customWidth="1"/>
    <col min="11514" max="11514" width="17.42578125" style="2" bestFit="1" customWidth="1"/>
    <col min="11515" max="11515" width="17.5703125" style="2" bestFit="1" customWidth="1"/>
    <col min="11516" max="11516" width="14.7109375" style="2" bestFit="1" customWidth="1"/>
    <col min="11517" max="11517" width="14.42578125" style="2" bestFit="1" customWidth="1"/>
    <col min="11518" max="11518" width="12.140625" style="2" bestFit="1" customWidth="1"/>
    <col min="11519" max="11519" width="12.42578125" style="2" bestFit="1" customWidth="1"/>
    <col min="11520" max="11521" width="13.85546875" style="2" bestFit="1" customWidth="1"/>
    <col min="11522" max="11522" width="14.85546875" style="2" bestFit="1" customWidth="1"/>
    <col min="11523" max="11523" width="12.140625" style="2" bestFit="1" customWidth="1"/>
    <col min="11524" max="11524" width="12.42578125" style="2" bestFit="1" customWidth="1"/>
    <col min="11525" max="11526" width="13.85546875" style="2" bestFit="1" customWidth="1"/>
    <col min="11527" max="11527" width="14.85546875" style="2" bestFit="1" customWidth="1"/>
    <col min="11528" max="11766" width="9.140625" style="2"/>
    <col min="11767" max="11767" width="15.42578125" style="2" bestFit="1" customWidth="1"/>
    <col min="11768" max="11768" width="11.140625" style="2" bestFit="1" customWidth="1"/>
    <col min="11769" max="11769" width="14.5703125" style="2" bestFit="1" customWidth="1"/>
    <col min="11770" max="11770" width="17.42578125" style="2" bestFit="1" customWidth="1"/>
    <col min="11771" max="11771" width="17.5703125" style="2" bestFit="1" customWidth="1"/>
    <col min="11772" max="11772" width="14.7109375" style="2" bestFit="1" customWidth="1"/>
    <col min="11773" max="11773" width="14.42578125" style="2" bestFit="1" customWidth="1"/>
    <col min="11774" max="11774" width="12.140625" style="2" bestFit="1" customWidth="1"/>
    <col min="11775" max="11775" width="12.42578125" style="2" bestFit="1" customWidth="1"/>
    <col min="11776" max="11777" width="13.85546875" style="2" bestFit="1" customWidth="1"/>
    <col min="11778" max="11778" width="14.85546875" style="2" bestFit="1" customWidth="1"/>
    <col min="11779" max="11779" width="12.140625" style="2" bestFit="1" customWidth="1"/>
    <col min="11780" max="11780" width="12.42578125" style="2" bestFit="1" customWidth="1"/>
    <col min="11781" max="11782" width="13.85546875" style="2" bestFit="1" customWidth="1"/>
    <col min="11783" max="11783" width="14.85546875" style="2" bestFit="1" customWidth="1"/>
    <col min="11784" max="12022" width="9.140625" style="2"/>
    <col min="12023" max="12023" width="15.42578125" style="2" bestFit="1" customWidth="1"/>
    <col min="12024" max="12024" width="11.140625" style="2" bestFit="1" customWidth="1"/>
    <col min="12025" max="12025" width="14.5703125" style="2" bestFit="1" customWidth="1"/>
    <col min="12026" max="12026" width="17.42578125" style="2" bestFit="1" customWidth="1"/>
    <col min="12027" max="12027" width="17.5703125" style="2" bestFit="1" customWidth="1"/>
    <col min="12028" max="12028" width="14.7109375" style="2" bestFit="1" customWidth="1"/>
    <col min="12029" max="12029" width="14.42578125" style="2" bestFit="1" customWidth="1"/>
    <col min="12030" max="12030" width="12.140625" style="2" bestFit="1" customWidth="1"/>
    <col min="12031" max="12031" width="12.42578125" style="2" bestFit="1" customWidth="1"/>
    <col min="12032" max="12033" width="13.85546875" style="2" bestFit="1" customWidth="1"/>
    <col min="12034" max="12034" width="14.85546875" style="2" bestFit="1" customWidth="1"/>
    <col min="12035" max="12035" width="12.140625" style="2" bestFit="1" customWidth="1"/>
    <col min="12036" max="12036" width="12.42578125" style="2" bestFit="1" customWidth="1"/>
    <col min="12037" max="12038" width="13.85546875" style="2" bestFit="1" customWidth="1"/>
    <col min="12039" max="12039" width="14.85546875" style="2" bestFit="1" customWidth="1"/>
    <col min="12040" max="12278" width="9.140625" style="2"/>
    <col min="12279" max="12279" width="15.42578125" style="2" bestFit="1" customWidth="1"/>
    <col min="12280" max="12280" width="11.140625" style="2" bestFit="1" customWidth="1"/>
    <col min="12281" max="12281" width="14.5703125" style="2" bestFit="1" customWidth="1"/>
    <col min="12282" max="12282" width="17.42578125" style="2" bestFit="1" customWidth="1"/>
    <col min="12283" max="12283" width="17.5703125" style="2" bestFit="1" customWidth="1"/>
    <col min="12284" max="12284" width="14.7109375" style="2" bestFit="1" customWidth="1"/>
    <col min="12285" max="12285" width="14.42578125" style="2" bestFit="1" customWidth="1"/>
    <col min="12286" max="12286" width="12.140625" style="2" bestFit="1" customWidth="1"/>
    <col min="12287" max="12287" width="12.42578125" style="2" bestFit="1" customWidth="1"/>
    <col min="12288" max="12289" width="13.85546875" style="2" bestFit="1" customWidth="1"/>
    <col min="12290" max="12290" width="14.85546875" style="2" bestFit="1" customWidth="1"/>
    <col min="12291" max="12291" width="12.140625" style="2" bestFit="1" customWidth="1"/>
    <col min="12292" max="12292" width="12.42578125" style="2" bestFit="1" customWidth="1"/>
    <col min="12293" max="12294" width="13.85546875" style="2" bestFit="1" customWidth="1"/>
    <col min="12295" max="12295" width="14.85546875" style="2" bestFit="1" customWidth="1"/>
    <col min="12296" max="12534" width="9.140625" style="2"/>
    <col min="12535" max="12535" width="15.42578125" style="2" bestFit="1" customWidth="1"/>
    <col min="12536" max="12536" width="11.140625" style="2" bestFit="1" customWidth="1"/>
    <col min="12537" max="12537" width="14.5703125" style="2" bestFit="1" customWidth="1"/>
    <col min="12538" max="12538" width="17.42578125" style="2" bestFit="1" customWidth="1"/>
    <col min="12539" max="12539" width="17.5703125" style="2" bestFit="1" customWidth="1"/>
    <col min="12540" max="12540" width="14.7109375" style="2" bestFit="1" customWidth="1"/>
    <col min="12541" max="12541" width="14.42578125" style="2" bestFit="1" customWidth="1"/>
    <col min="12542" max="12542" width="12.140625" style="2" bestFit="1" customWidth="1"/>
    <col min="12543" max="12543" width="12.42578125" style="2" bestFit="1" customWidth="1"/>
    <col min="12544" max="12545" width="13.85546875" style="2" bestFit="1" customWidth="1"/>
    <col min="12546" max="12546" width="14.85546875" style="2" bestFit="1" customWidth="1"/>
    <col min="12547" max="12547" width="12.140625" style="2" bestFit="1" customWidth="1"/>
    <col min="12548" max="12548" width="12.42578125" style="2" bestFit="1" customWidth="1"/>
    <col min="12549" max="12550" width="13.85546875" style="2" bestFit="1" customWidth="1"/>
    <col min="12551" max="12551" width="14.85546875" style="2" bestFit="1" customWidth="1"/>
    <col min="12552" max="12790" width="9.140625" style="2"/>
    <col min="12791" max="12791" width="15.42578125" style="2" bestFit="1" customWidth="1"/>
    <col min="12792" max="12792" width="11.140625" style="2" bestFit="1" customWidth="1"/>
    <col min="12793" max="12793" width="14.5703125" style="2" bestFit="1" customWidth="1"/>
    <col min="12794" max="12794" width="17.42578125" style="2" bestFit="1" customWidth="1"/>
    <col min="12795" max="12795" width="17.5703125" style="2" bestFit="1" customWidth="1"/>
    <col min="12796" max="12796" width="14.7109375" style="2" bestFit="1" customWidth="1"/>
    <col min="12797" max="12797" width="14.42578125" style="2" bestFit="1" customWidth="1"/>
    <col min="12798" max="12798" width="12.140625" style="2" bestFit="1" customWidth="1"/>
    <col min="12799" max="12799" width="12.42578125" style="2" bestFit="1" customWidth="1"/>
    <col min="12800" max="12801" width="13.85546875" style="2" bestFit="1" customWidth="1"/>
    <col min="12802" max="12802" width="14.85546875" style="2" bestFit="1" customWidth="1"/>
    <col min="12803" max="12803" width="12.140625" style="2" bestFit="1" customWidth="1"/>
    <col min="12804" max="12804" width="12.42578125" style="2" bestFit="1" customWidth="1"/>
    <col min="12805" max="12806" width="13.85546875" style="2" bestFit="1" customWidth="1"/>
    <col min="12807" max="12807" width="14.85546875" style="2" bestFit="1" customWidth="1"/>
    <col min="12808" max="13046" width="9.140625" style="2"/>
    <col min="13047" max="13047" width="15.42578125" style="2" bestFit="1" customWidth="1"/>
    <col min="13048" max="13048" width="11.140625" style="2" bestFit="1" customWidth="1"/>
    <col min="13049" max="13049" width="14.5703125" style="2" bestFit="1" customWidth="1"/>
    <col min="13050" max="13050" width="17.42578125" style="2" bestFit="1" customWidth="1"/>
    <col min="13051" max="13051" width="17.5703125" style="2" bestFit="1" customWidth="1"/>
    <col min="13052" max="13052" width="14.7109375" style="2" bestFit="1" customWidth="1"/>
    <col min="13053" max="13053" width="14.42578125" style="2" bestFit="1" customWidth="1"/>
    <col min="13054" max="13054" width="12.140625" style="2" bestFit="1" customWidth="1"/>
    <col min="13055" max="13055" width="12.42578125" style="2" bestFit="1" customWidth="1"/>
    <col min="13056" max="13057" width="13.85546875" style="2" bestFit="1" customWidth="1"/>
    <col min="13058" max="13058" width="14.85546875" style="2" bestFit="1" customWidth="1"/>
    <col min="13059" max="13059" width="12.140625" style="2" bestFit="1" customWidth="1"/>
    <col min="13060" max="13060" width="12.42578125" style="2" bestFit="1" customWidth="1"/>
    <col min="13061" max="13062" width="13.85546875" style="2" bestFit="1" customWidth="1"/>
    <col min="13063" max="13063" width="14.85546875" style="2" bestFit="1" customWidth="1"/>
    <col min="13064" max="13302" width="9.140625" style="2"/>
    <col min="13303" max="13303" width="15.42578125" style="2" bestFit="1" customWidth="1"/>
    <col min="13304" max="13304" width="11.140625" style="2" bestFit="1" customWidth="1"/>
    <col min="13305" max="13305" width="14.5703125" style="2" bestFit="1" customWidth="1"/>
    <col min="13306" max="13306" width="17.42578125" style="2" bestFit="1" customWidth="1"/>
    <col min="13307" max="13307" width="17.5703125" style="2" bestFit="1" customWidth="1"/>
    <col min="13308" max="13308" width="14.7109375" style="2" bestFit="1" customWidth="1"/>
    <col min="13309" max="13309" width="14.42578125" style="2" bestFit="1" customWidth="1"/>
    <col min="13310" max="13310" width="12.140625" style="2" bestFit="1" customWidth="1"/>
    <col min="13311" max="13311" width="12.42578125" style="2" bestFit="1" customWidth="1"/>
    <col min="13312" max="13313" width="13.85546875" style="2" bestFit="1" customWidth="1"/>
    <col min="13314" max="13314" width="14.85546875" style="2" bestFit="1" customWidth="1"/>
    <col min="13315" max="13315" width="12.140625" style="2" bestFit="1" customWidth="1"/>
    <col min="13316" max="13316" width="12.42578125" style="2" bestFit="1" customWidth="1"/>
    <col min="13317" max="13318" width="13.85546875" style="2" bestFit="1" customWidth="1"/>
    <col min="13319" max="13319" width="14.85546875" style="2" bestFit="1" customWidth="1"/>
    <col min="13320" max="13558" width="9.140625" style="2"/>
    <col min="13559" max="13559" width="15.42578125" style="2" bestFit="1" customWidth="1"/>
    <col min="13560" max="13560" width="11.140625" style="2" bestFit="1" customWidth="1"/>
    <col min="13561" max="13561" width="14.5703125" style="2" bestFit="1" customWidth="1"/>
    <col min="13562" max="13562" width="17.42578125" style="2" bestFit="1" customWidth="1"/>
    <col min="13563" max="13563" width="17.5703125" style="2" bestFit="1" customWidth="1"/>
    <col min="13564" max="13564" width="14.7109375" style="2" bestFit="1" customWidth="1"/>
    <col min="13565" max="13565" width="14.42578125" style="2" bestFit="1" customWidth="1"/>
    <col min="13566" max="13566" width="12.140625" style="2" bestFit="1" customWidth="1"/>
    <col min="13567" max="13567" width="12.42578125" style="2" bestFit="1" customWidth="1"/>
    <col min="13568" max="13569" width="13.85546875" style="2" bestFit="1" customWidth="1"/>
    <col min="13570" max="13570" width="14.85546875" style="2" bestFit="1" customWidth="1"/>
    <col min="13571" max="13571" width="12.140625" style="2" bestFit="1" customWidth="1"/>
    <col min="13572" max="13572" width="12.42578125" style="2" bestFit="1" customWidth="1"/>
    <col min="13573" max="13574" width="13.85546875" style="2" bestFit="1" customWidth="1"/>
    <col min="13575" max="13575" width="14.85546875" style="2" bestFit="1" customWidth="1"/>
    <col min="13576" max="13814" width="9.140625" style="2"/>
    <col min="13815" max="13815" width="15.42578125" style="2" bestFit="1" customWidth="1"/>
    <col min="13816" max="13816" width="11.140625" style="2" bestFit="1" customWidth="1"/>
    <col min="13817" max="13817" width="14.5703125" style="2" bestFit="1" customWidth="1"/>
    <col min="13818" max="13818" width="17.42578125" style="2" bestFit="1" customWidth="1"/>
    <col min="13819" max="13819" width="17.5703125" style="2" bestFit="1" customWidth="1"/>
    <col min="13820" max="13820" width="14.7109375" style="2" bestFit="1" customWidth="1"/>
    <col min="13821" max="13821" width="14.42578125" style="2" bestFit="1" customWidth="1"/>
    <col min="13822" max="13822" width="12.140625" style="2" bestFit="1" customWidth="1"/>
    <col min="13823" max="13823" width="12.42578125" style="2" bestFit="1" customWidth="1"/>
    <col min="13824" max="13825" width="13.85546875" style="2" bestFit="1" customWidth="1"/>
    <col min="13826" max="13826" width="14.85546875" style="2" bestFit="1" customWidth="1"/>
    <col min="13827" max="13827" width="12.140625" style="2" bestFit="1" customWidth="1"/>
    <col min="13828" max="13828" width="12.42578125" style="2" bestFit="1" customWidth="1"/>
    <col min="13829" max="13830" width="13.85546875" style="2" bestFit="1" customWidth="1"/>
    <col min="13831" max="13831" width="14.85546875" style="2" bestFit="1" customWidth="1"/>
    <col min="13832" max="14070" width="9.140625" style="2"/>
    <col min="14071" max="14071" width="15.42578125" style="2" bestFit="1" customWidth="1"/>
    <col min="14072" max="14072" width="11.140625" style="2" bestFit="1" customWidth="1"/>
    <col min="14073" max="14073" width="14.5703125" style="2" bestFit="1" customWidth="1"/>
    <col min="14074" max="14074" width="17.42578125" style="2" bestFit="1" customWidth="1"/>
    <col min="14075" max="14075" width="17.5703125" style="2" bestFit="1" customWidth="1"/>
    <col min="14076" max="14076" width="14.7109375" style="2" bestFit="1" customWidth="1"/>
    <col min="14077" max="14077" width="14.42578125" style="2" bestFit="1" customWidth="1"/>
    <col min="14078" max="14078" width="12.140625" style="2" bestFit="1" customWidth="1"/>
    <col min="14079" max="14079" width="12.42578125" style="2" bestFit="1" customWidth="1"/>
    <col min="14080" max="14081" width="13.85546875" style="2" bestFit="1" customWidth="1"/>
    <col min="14082" max="14082" width="14.85546875" style="2" bestFit="1" customWidth="1"/>
    <col min="14083" max="14083" width="12.140625" style="2" bestFit="1" customWidth="1"/>
    <col min="14084" max="14084" width="12.42578125" style="2" bestFit="1" customWidth="1"/>
    <col min="14085" max="14086" width="13.85546875" style="2" bestFit="1" customWidth="1"/>
    <col min="14087" max="14087" width="14.85546875" style="2" bestFit="1" customWidth="1"/>
    <col min="14088" max="14326" width="9.140625" style="2"/>
    <col min="14327" max="14327" width="15.42578125" style="2" bestFit="1" customWidth="1"/>
    <col min="14328" max="14328" width="11.140625" style="2" bestFit="1" customWidth="1"/>
    <col min="14329" max="14329" width="14.5703125" style="2" bestFit="1" customWidth="1"/>
    <col min="14330" max="14330" width="17.42578125" style="2" bestFit="1" customWidth="1"/>
    <col min="14331" max="14331" width="17.5703125" style="2" bestFit="1" customWidth="1"/>
    <col min="14332" max="14332" width="14.7109375" style="2" bestFit="1" customWidth="1"/>
    <col min="14333" max="14333" width="14.42578125" style="2" bestFit="1" customWidth="1"/>
    <col min="14334" max="14334" width="12.140625" style="2" bestFit="1" customWidth="1"/>
    <col min="14335" max="14335" width="12.42578125" style="2" bestFit="1" customWidth="1"/>
    <col min="14336" max="14337" width="13.85546875" style="2" bestFit="1" customWidth="1"/>
    <col min="14338" max="14338" width="14.85546875" style="2" bestFit="1" customWidth="1"/>
    <col min="14339" max="14339" width="12.140625" style="2" bestFit="1" customWidth="1"/>
    <col min="14340" max="14340" width="12.42578125" style="2" bestFit="1" customWidth="1"/>
    <col min="14341" max="14342" width="13.85546875" style="2" bestFit="1" customWidth="1"/>
    <col min="14343" max="14343" width="14.85546875" style="2" bestFit="1" customWidth="1"/>
    <col min="14344" max="14582" width="9.140625" style="2"/>
    <col min="14583" max="14583" width="15.42578125" style="2" bestFit="1" customWidth="1"/>
    <col min="14584" max="14584" width="11.140625" style="2" bestFit="1" customWidth="1"/>
    <col min="14585" max="14585" width="14.5703125" style="2" bestFit="1" customWidth="1"/>
    <col min="14586" max="14586" width="17.42578125" style="2" bestFit="1" customWidth="1"/>
    <col min="14587" max="14587" width="17.5703125" style="2" bestFit="1" customWidth="1"/>
    <col min="14588" max="14588" width="14.7109375" style="2" bestFit="1" customWidth="1"/>
    <col min="14589" max="14589" width="14.42578125" style="2" bestFit="1" customWidth="1"/>
    <col min="14590" max="14590" width="12.140625" style="2" bestFit="1" customWidth="1"/>
    <col min="14591" max="14591" width="12.42578125" style="2" bestFit="1" customWidth="1"/>
    <col min="14592" max="14593" width="13.85546875" style="2" bestFit="1" customWidth="1"/>
    <col min="14594" max="14594" width="14.85546875" style="2" bestFit="1" customWidth="1"/>
    <col min="14595" max="14595" width="12.140625" style="2" bestFit="1" customWidth="1"/>
    <col min="14596" max="14596" width="12.42578125" style="2" bestFit="1" customWidth="1"/>
    <col min="14597" max="14598" width="13.85546875" style="2" bestFit="1" customWidth="1"/>
    <col min="14599" max="14599" width="14.85546875" style="2" bestFit="1" customWidth="1"/>
    <col min="14600" max="14838" width="9.140625" style="2"/>
    <col min="14839" max="14839" width="15.42578125" style="2" bestFit="1" customWidth="1"/>
    <col min="14840" max="14840" width="11.140625" style="2" bestFit="1" customWidth="1"/>
    <col min="14841" max="14841" width="14.5703125" style="2" bestFit="1" customWidth="1"/>
    <col min="14842" max="14842" width="17.42578125" style="2" bestFit="1" customWidth="1"/>
    <col min="14843" max="14843" width="17.5703125" style="2" bestFit="1" customWidth="1"/>
    <col min="14844" max="14844" width="14.7109375" style="2" bestFit="1" customWidth="1"/>
    <col min="14845" max="14845" width="14.42578125" style="2" bestFit="1" customWidth="1"/>
    <col min="14846" max="14846" width="12.140625" style="2" bestFit="1" customWidth="1"/>
    <col min="14847" max="14847" width="12.42578125" style="2" bestFit="1" customWidth="1"/>
    <col min="14848" max="14849" width="13.85546875" style="2" bestFit="1" customWidth="1"/>
    <col min="14850" max="14850" width="14.85546875" style="2" bestFit="1" customWidth="1"/>
    <col min="14851" max="14851" width="12.140625" style="2" bestFit="1" customWidth="1"/>
    <col min="14852" max="14852" width="12.42578125" style="2" bestFit="1" customWidth="1"/>
    <col min="14853" max="14854" width="13.85546875" style="2" bestFit="1" customWidth="1"/>
    <col min="14855" max="14855" width="14.85546875" style="2" bestFit="1" customWidth="1"/>
    <col min="14856" max="15094" width="9.140625" style="2"/>
    <col min="15095" max="15095" width="15.42578125" style="2" bestFit="1" customWidth="1"/>
    <col min="15096" max="15096" width="11.140625" style="2" bestFit="1" customWidth="1"/>
    <col min="15097" max="15097" width="14.5703125" style="2" bestFit="1" customWidth="1"/>
    <col min="15098" max="15098" width="17.42578125" style="2" bestFit="1" customWidth="1"/>
    <col min="15099" max="15099" width="17.5703125" style="2" bestFit="1" customWidth="1"/>
    <col min="15100" max="15100" width="14.7109375" style="2" bestFit="1" customWidth="1"/>
    <col min="15101" max="15101" width="14.42578125" style="2" bestFit="1" customWidth="1"/>
    <col min="15102" max="15102" width="12.140625" style="2" bestFit="1" customWidth="1"/>
    <col min="15103" max="15103" width="12.42578125" style="2" bestFit="1" customWidth="1"/>
    <col min="15104" max="15105" width="13.85546875" style="2" bestFit="1" customWidth="1"/>
    <col min="15106" max="15106" width="14.85546875" style="2" bestFit="1" customWidth="1"/>
    <col min="15107" max="15107" width="12.140625" style="2" bestFit="1" customWidth="1"/>
    <col min="15108" max="15108" width="12.42578125" style="2" bestFit="1" customWidth="1"/>
    <col min="15109" max="15110" width="13.85546875" style="2" bestFit="1" customWidth="1"/>
    <col min="15111" max="15111" width="14.85546875" style="2" bestFit="1" customWidth="1"/>
    <col min="15112" max="15350" width="9.140625" style="2"/>
    <col min="15351" max="15351" width="15.42578125" style="2" bestFit="1" customWidth="1"/>
    <col min="15352" max="15352" width="11.140625" style="2" bestFit="1" customWidth="1"/>
    <col min="15353" max="15353" width="14.5703125" style="2" bestFit="1" customWidth="1"/>
    <col min="15354" max="15354" width="17.42578125" style="2" bestFit="1" customWidth="1"/>
    <col min="15355" max="15355" width="17.5703125" style="2" bestFit="1" customWidth="1"/>
    <col min="15356" max="15356" width="14.7109375" style="2" bestFit="1" customWidth="1"/>
    <col min="15357" max="15357" width="14.42578125" style="2" bestFit="1" customWidth="1"/>
    <col min="15358" max="15358" width="12.140625" style="2" bestFit="1" customWidth="1"/>
    <col min="15359" max="15359" width="12.42578125" style="2" bestFit="1" customWidth="1"/>
    <col min="15360" max="15361" width="13.85546875" style="2" bestFit="1" customWidth="1"/>
    <col min="15362" max="15362" width="14.85546875" style="2" bestFit="1" customWidth="1"/>
    <col min="15363" max="15363" width="12.140625" style="2" bestFit="1" customWidth="1"/>
    <col min="15364" max="15364" width="12.42578125" style="2" bestFit="1" customWidth="1"/>
    <col min="15365" max="15366" width="13.85546875" style="2" bestFit="1" customWidth="1"/>
    <col min="15367" max="15367" width="14.85546875" style="2" bestFit="1" customWidth="1"/>
    <col min="15368" max="15606" width="9.140625" style="2"/>
    <col min="15607" max="15607" width="15.42578125" style="2" bestFit="1" customWidth="1"/>
    <col min="15608" max="15608" width="11.140625" style="2" bestFit="1" customWidth="1"/>
    <col min="15609" max="15609" width="14.5703125" style="2" bestFit="1" customWidth="1"/>
    <col min="15610" max="15610" width="17.42578125" style="2" bestFit="1" customWidth="1"/>
    <col min="15611" max="15611" width="17.5703125" style="2" bestFit="1" customWidth="1"/>
    <col min="15612" max="15612" width="14.7109375" style="2" bestFit="1" customWidth="1"/>
    <col min="15613" max="15613" width="14.42578125" style="2" bestFit="1" customWidth="1"/>
    <col min="15614" max="15614" width="12.140625" style="2" bestFit="1" customWidth="1"/>
    <col min="15615" max="15615" width="12.42578125" style="2" bestFit="1" customWidth="1"/>
    <col min="15616" max="15617" width="13.85546875" style="2" bestFit="1" customWidth="1"/>
    <col min="15618" max="15618" width="14.85546875" style="2" bestFit="1" customWidth="1"/>
    <col min="15619" max="15619" width="12.140625" style="2" bestFit="1" customWidth="1"/>
    <col min="15620" max="15620" width="12.42578125" style="2" bestFit="1" customWidth="1"/>
    <col min="15621" max="15622" width="13.85546875" style="2" bestFit="1" customWidth="1"/>
    <col min="15623" max="15623" width="14.85546875" style="2" bestFit="1" customWidth="1"/>
    <col min="15624" max="15862" width="9.140625" style="2"/>
    <col min="15863" max="15863" width="15.42578125" style="2" bestFit="1" customWidth="1"/>
    <col min="15864" max="15864" width="11.140625" style="2" bestFit="1" customWidth="1"/>
    <col min="15865" max="15865" width="14.5703125" style="2" bestFit="1" customWidth="1"/>
    <col min="15866" max="15866" width="17.42578125" style="2" bestFit="1" customWidth="1"/>
    <col min="15867" max="15867" width="17.5703125" style="2" bestFit="1" customWidth="1"/>
    <col min="15868" max="15868" width="14.7109375" style="2" bestFit="1" customWidth="1"/>
    <col min="15869" max="15869" width="14.42578125" style="2" bestFit="1" customWidth="1"/>
    <col min="15870" max="15870" width="12.140625" style="2" bestFit="1" customWidth="1"/>
    <col min="15871" max="15871" width="12.42578125" style="2" bestFit="1" customWidth="1"/>
    <col min="15872" max="15873" width="13.85546875" style="2" bestFit="1" customWidth="1"/>
    <col min="15874" max="15874" width="14.85546875" style="2" bestFit="1" customWidth="1"/>
    <col min="15875" max="15875" width="12.140625" style="2" bestFit="1" customWidth="1"/>
    <col min="15876" max="15876" width="12.42578125" style="2" bestFit="1" customWidth="1"/>
    <col min="15877" max="15878" width="13.85546875" style="2" bestFit="1" customWidth="1"/>
    <col min="15879" max="15879" width="14.85546875" style="2" bestFit="1" customWidth="1"/>
    <col min="15880" max="16118" width="9.140625" style="2"/>
    <col min="16119" max="16119" width="15.42578125" style="2" bestFit="1" customWidth="1"/>
    <col min="16120" max="16120" width="11.140625" style="2" bestFit="1" customWidth="1"/>
    <col min="16121" max="16121" width="14.5703125" style="2" bestFit="1" customWidth="1"/>
    <col min="16122" max="16122" width="17.42578125" style="2" bestFit="1" customWidth="1"/>
    <col min="16123" max="16123" width="17.5703125" style="2" bestFit="1" customWidth="1"/>
    <col min="16124" max="16124" width="14.7109375" style="2" bestFit="1" customWidth="1"/>
    <col min="16125" max="16125" width="14.42578125" style="2" bestFit="1" customWidth="1"/>
    <col min="16126" max="16126" width="12.140625" style="2" bestFit="1" customWidth="1"/>
    <col min="16127" max="16127" width="12.42578125" style="2" bestFit="1" customWidth="1"/>
    <col min="16128" max="16129" width="13.85546875" style="2" bestFit="1" customWidth="1"/>
    <col min="16130" max="16130" width="14.85546875" style="2" bestFit="1" customWidth="1"/>
    <col min="16131" max="16131" width="12.140625" style="2" bestFit="1" customWidth="1"/>
    <col min="16132" max="16132" width="12.42578125" style="2" bestFit="1" customWidth="1"/>
    <col min="16133" max="16134" width="13.85546875" style="2" bestFit="1" customWidth="1"/>
    <col min="16135" max="16135" width="14.85546875" style="2" bestFit="1" customWidth="1"/>
    <col min="16136" max="16384" width="9.140625" style="2"/>
  </cols>
  <sheetData>
    <row r="1" spans="1:9">
      <c r="A1" s="46" t="s">
        <v>438</v>
      </c>
      <c r="B1" s="47" t="s">
        <v>439</v>
      </c>
      <c r="C1" s="48" t="s">
        <v>437</v>
      </c>
      <c r="D1" s="49" t="s">
        <v>336</v>
      </c>
      <c r="E1" s="49" t="s">
        <v>337</v>
      </c>
      <c r="F1" s="49" t="s">
        <v>338</v>
      </c>
      <c r="G1" s="49" t="s">
        <v>339</v>
      </c>
      <c r="H1" s="49" t="s">
        <v>340</v>
      </c>
      <c r="I1" s="49" t="s">
        <v>341</v>
      </c>
    </row>
    <row r="2" spans="1:9">
      <c r="A2" s="48" t="s">
        <v>5</v>
      </c>
      <c r="B2" s="48"/>
      <c r="C2" s="48">
        <v>5</v>
      </c>
      <c r="D2" s="50">
        <f>IFERROR((($C2*st_DL)/st_out!C2),".")</f>
        <v>4.3332009141416579E-4</v>
      </c>
      <c r="E2" s="50">
        <f>IFERROR((($C2*st_DL)/st_out!D2),".")</f>
        <v>0.25376590350276074</v>
      </c>
      <c r="F2" s="50">
        <f>IFERROR((($C2*st_DL)/st_out!E2),".")</f>
        <v>2.7461298153244212E-3</v>
      </c>
      <c r="G2" s="50">
        <f>IFERROR((($C2*st_DL)/st_out!F2),".")</f>
        <v>1.1489489147265239E-4</v>
      </c>
      <c r="H2" s="50">
        <f>IFERROR((($C2*st_DL)/st_out!G2),".")</f>
        <v>3.2943447982112396E-3</v>
      </c>
      <c r="I2" s="50">
        <f>IFERROR((($C2*st_DL)/st_out!H2),".")</f>
        <v>0.25431411848564756</v>
      </c>
    </row>
    <row r="3" spans="1:9">
      <c r="A3" s="51" t="s">
        <v>6</v>
      </c>
      <c r="B3" s="48" t="s">
        <v>7</v>
      </c>
      <c r="C3" s="48">
        <v>5</v>
      </c>
      <c r="D3" s="50">
        <f>IFERROR((($C3*st_DL)/st_out!C3),".")</f>
        <v>0.92563118585577053</v>
      </c>
      <c r="E3" s="50">
        <f>IFERROR((($C3*st_DL)/st_out!D3),".")</f>
        <v>1621.8874407968754</v>
      </c>
      <c r="F3" s="50">
        <f>IFERROR((($C3*st_DL)/st_out!E3),".")</f>
        <v>17.551268301984734</v>
      </c>
      <c r="G3" s="50">
        <f>IFERROR((($C3*st_DL)/st_out!F3),".")</f>
        <v>6.6501903552961537E-4</v>
      </c>
      <c r="H3" s="50">
        <f>IFERROR((($C3*st_DL)/st_out!G3),".")</f>
        <v>18.477564506876035</v>
      </c>
      <c r="I3" s="50">
        <f>IFERROR((($C3*st_DL)/st_out!H3),".")</f>
        <v>1622.8137370017662</v>
      </c>
    </row>
    <row r="4" spans="1:9">
      <c r="A4" s="48" t="s">
        <v>8</v>
      </c>
      <c r="B4" s="48"/>
      <c r="C4" s="48">
        <v>5</v>
      </c>
      <c r="D4" s="50" t="str">
        <f>IFERROR((($C4*st_DL)/st_out!C4),".")</f>
        <v>.</v>
      </c>
      <c r="E4" s="50" t="str">
        <f>IFERROR((($C4*st_DL)/st_out!D4),".")</f>
        <v>.</v>
      </c>
      <c r="F4" s="50" t="str">
        <f>IFERROR((($C4*st_DL)/st_out!E4),".")</f>
        <v>.</v>
      </c>
      <c r="G4" s="50">
        <f>IFERROR((($C4*st_DL)/st_out!F4),".")</f>
        <v>1.9572566686819647E-5</v>
      </c>
      <c r="H4" s="50">
        <f>IFERROR((($C4*st_DL)/st_out!G4),".")</f>
        <v>1.9572566686819647E-5</v>
      </c>
      <c r="I4" s="50">
        <f>IFERROR((($C4*st_DL)/st_out!H4),".")</f>
        <v>1.9572566686819647E-5</v>
      </c>
    </row>
    <row r="5" spans="1:9">
      <c r="A5" s="48" t="s">
        <v>9</v>
      </c>
      <c r="B5" s="48"/>
      <c r="C5" s="48">
        <v>5</v>
      </c>
      <c r="D5" s="50">
        <f>IFERROR((($C5*st_DL)/st_out!C5),".")</f>
        <v>2.1169080268609459</v>
      </c>
      <c r="E5" s="50">
        <f>IFERROR((($C5*st_DL)/st_out!D5),".")</f>
        <v>509.45845022928398</v>
      </c>
      <c r="F5" s="50">
        <f>IFERROR((($C5*st_DL)/st_out!E5),".")</f>
        <v>5.513108816166822</v>
      </c>
      <c r="G5" s="50">
        <f>IFERROR((($C5*st_DL)/st_out!F5),".")</f>
        <v>2.747333847826086</v>
      </c>
      <c r="H5" s="50">
        <f>IFERROR((($C5*st_DL)/st_out!G5),".")</f>
        <v>10.377350690853854</v>
      </c>
      <c r="I5" s="50">
        <f>IFERROR((($C5*st_DL)/st_out!H5),".")</f>
        <v>514.32269210397089</v>
      </c>
    </row>
    <row r="6" spans="1:9">
      <c r="A6" s="52" t="s">
        <v>10</v>
      </c>
      <c r="B6" s="48" t="s">
        <v>11</v>
      </c>
      <c r="C6" s="48">
        <v>5</v>
      </c>
      <c r="D6" s="50">
        <f>IFERROR((($C6*st_DL)/st_out!C6),".")</f>
        <v>123.63994618981556</v>
      </c>
      <c r="E6" s="50">
        <f>IFERROR((($C6*st_DL)/st_out!D6),".")</f>
        <v>438051.33016512811</v>
      </c>
      <c r="F6" s="50">
        <f>IFERROR((($C6*st_DL)/st_out!E6),".")</f>
        <v>4740.3760781278197</v>
      </c>
      <c r="G6" s="50">
        <f>IFERROR((($C6*st_DL)/st_out!F6),".")</f>
        <v>2.7890141343404722E-2</v>
      </c>
      <c r="H6" s="50">
        <f>IFERROR((($C6*st_DL)/st_out!G6),".")</f>
        <v>4864.0439144589782</v>
      </c>
      <c r="I6" s="50">
        <f>IFERROR((($C6*st_DL)/st_out!H6),".")</f>
        <v>438174.99800145923</v>
      </c>
    </row>
    <row r="7" spans="1:9">
      <c r="A7" s="48" t="s">
        <v>12</v>
      </c>
      <c r="B7" s="48"/>
      <c r="C7" s="48">
        <v>5</v>
      </c>
      <c r="D7" s="50" t="str">
        <f>IFERROR((($C7*st_DL)/st_out!C7),".")</f>
        <v>.</v>
      </c>
      <c r="E7" s="50" t="str">
        <f>IFERROR((($C7*st_DL)/st_out!D7),".")</f>
        <v>.</v>
      </c>
      <c r="F7" s="50" t="str">
        <f>IFERROR((($C7*st_DL)/st_out!E7),".")</f>
        <v>.</v>
      </c>
      <c r="G7" s="50">
        <f>IFERROR((($C7*st_DL)/st_out!F7),".")</f>
        <v>6.4999691760441334E-5</v>
      </c>
      <c r="H7" s="50">
        <f>IFERROR((($C7*st_DL)/st_out!G7),".")</f>
        <v>6.4999691760441334E-5</v>
      </c>
      <c r="I7" s="50">
        <f>IFERROR((($C7*st_DL)/st_out!H7),".")</f>
        <v>6.4999691760441334E-5</v>
      </c>
    </row>
    <row r="8" spans="1:9">
      <c r="A8" s="48" t="s">
        <v>13</v>
      </c>
      <c r="B8" s="48"/>
      <c r="C8" s="48">
        <v>5</v>
      </c>
      <c r="D8" s="50">
        <f>IFERROR((($C8*st_DL)/st_out!C8),".")</f>
        <v>1.3847798245103199E-6</v>
      </c>
      <c r="E8" s="50">
        <f>IFERROR((($C8*st_DL)/st_out!D8),".")</f>
        <v>4.8022920078092003E-6</v>
      </c>
      <c r="F8" s="50">
        <f>IFERROR((($C8*st_DL)/st_out!E8),".")</f>
        <v>5.1968042524655191E-8</v>
      </c>
      <c r="G8" s="50">
        <f>IFERROR((($C8*st_DL)/st_out!F8),".")</f>
        <v>5.8478477256126984E-5</v>
      </c>
      <c r="H8" s="50">
        <f>IFERROR((($C8*st_DL)/st_out!G8),".")</f>
        <v>5.9915225123161959E-5</v>
      </c>
      <c r="I8" s="50">
        <f>IFERROR((($C8*st_DL)/st_out!H8),".")</f>
        <v>6.4665549088446523E-5</v>
      </c>
    </row>
    <row r="9" spans="1:9">
      <c r="A9" s="48" t="s">
        <v>14</v>
      </c>
      <c r="B9" s="48"/>
      <c r="C9" s="48">
        <v>5</v>
      </c>
      <c r="D9" s="50" t="str">
        <f>IFERROR((($C9*st_DL)/st_out!C9),".")</f>
        <v>.</v>
      </c>
      <c r="E9" s="50" t="str">
        <f>IFERROR((($C9*st_DL)/st_out!D9),".")</f>
        <v>.</v>
      </c>
      <c r="F9" s="50" t="str">
        <f>IFERROR((($C9*st_DL)/st_out!E9),".")</f>
        <v>.</v>
      </c>
      <c r="G9" s="50">
        <f>IFERROR((($C9*st_DL)/st_out!F9),".")</f>
        <v>6.5518735284836996E-5</v>
      </c>
      <c r="H9" s="50">
        <f>IFERROR((($C9*st_DL)/st_out!G9),".")</f>
        <v>6.5518735284836996E-5</v>
      </c>
      <c r="I9" s="50">
        <f>IFERROR((($C9*st_DL)/st_out!H9),".")</f>
        <v>6.5518735284836996E-5</v>
      </c>
    </row>
    <row r="10" spans="1:9">
      <c r="A10" s="51" t="s">
        <v>15</v>
      </c>
      <c r="B10" s="48" t="s">
        <v>7</v>
      </c>
      <c r="C10" s="48">
        <v>5</v>
      </c>
      <c r="D10" s="50" t="str">
        <f>IFERROR((($C10*st_DL)/st_out!C10),".")</f>
        <v>.</v>
      </c>
      <c r="E10" s="50" t="str">
        <f>IFERROR((($C10*st_DL)/st_out!D10),".")</f>
        <v>.</v>
      </c>
      <c r="F10" s="50" t="str">
        <f>IFERROR((($C10*st_DL)/st_out!E10),".")</f>
        <v>.</v>
      </c>
      <c r="G10" s="50">
        <f>IFERROR((($C10*st_DL)/st_out!F10),".")</f>
        <v>3.9836115582610007E-13</v>
      </c>
      <c r="H10" s="50">
        <f>IFERROR((($C10*st_DL)/st_out!G10),".")</f>
        <v>3.9836115582610012E-13</v>
      </c>
      <c r="I10" s="50">
        <f>IFERROR((($C10*st_DL)/st_out!H10),".")</f>
        <v>3.9836115582610012E-13</v>
      </c>
    </row>
    <row r="11" spans="1:9">
      <c r="A11" s="51" t="s">
        <v>16</v>
      </c>
      <c r="B11" s="53" t="s">
        <v>7</v>
      </c>
      <c r="C11" s="48">
        <v>5</v>
      </c>
      <c r="D11" s="50" t="str">
        <f>IFERROR((($C11*st_DL)/st_out!C11),".")</f>
        <v>.</v>
      </c>
      <c r="E11" s="50" t="str">
        <f>IFERROR((($C11*st_DL)/st_out!D11),".")</f>
        <v>.</v>
      </c>
      <c r="F11" s="50" t="str">
        <f>IFERROR((($C11*st_DL)/st_out!E11),".")</f>
        <v>.</v>
      </c>
      <c r="G11" s="50">
        <f>IFERROR((($C11*st_DL)/st_out!F11),".")</f>
        <v>1.0028837782661137E-11</v>
      </c>
      <c r="H11" s="50">
        <f>IFERROR((($C11*st_DL)/st_out!G11),".")</f>
        <v>1.0028837782661137E-11</v>
      </c>
      <c r="I11" s="50">
        <f>IFERROR((($C11*st_DL)/st_out!H11),".")</f>
        <v>1.0028837782661137E-11</v>
      </c>
    </row>
    <row r="12" spans="1:9">
      <c r="A12" s="48" t="s">
        <v>17</v>
      </c>
      <c r="B12" s="48"/>
      <c r="C12" s="48">
        <v>5</v>
      </c>
      <c r="D12" s="50">
        <f>IFERROR((($C12*st_DL)/st_out!C12),".")</f>
        <v>8.000521564214323E-7</v>
      </c>
      <c r="E12" s="50">
        <f>IFERROR((($C12*st_DL)/st_out!D12),".")</f>
        <v>3.1901094883650956E-6</v>
      </c>
      <c r="F12" s="50">
        <f>IFERROR((($C12*st_DL)/st_out!E12),".")</f>
        <v>3.4521796109040388E-8</v>
      </c>
      <c r="G12" s="50">
        <f>IFERROR((($C12*st_DL)/st_out!F12),".")</f>
        <v>5.1031183899416684E-5</v>
      </c>
      <c r="H12" s="50">
        <f>IFERROR((($C12*st_DL)/st_out!G12),".")</f>
        <v>5.1865757851947164E-5</v>
      </c>
      <c r="I12" s="50">
        <f>IFERROR((($C12*st_DL)/st_out!H12),".")</f>
        <v>5.5021345544203216E-5</v>
      </c>
    </row>
    <row r="13" spans="1:9">
      <c r="A13" s="48" t="s">
        <v>18</v>
      </c>
      <c r="B13" s="48"/>
      <c r="C13" s="48">
        <v>5</v>
      </c>
      <c r="D13" s="50">
        <f>IFERROR((($C13*st_DL)/st_out!C13),".")</f>
        <v>4.2298201138780579E-5</v>
      </c>
      <c r="E13" s="50">
        <f>IFERROR((($C13*st_DL)/st_out!D13),".")</f>
        <v>1.6318009382429799E-4</v>
      </c>
      <c r="F13" s="50">
        <f>IFERROR((($C13*st_DL)/st_out!E13),".")</f>
        <v>1.7658547296266931E-6</v>
      </c>
      <c r="G13" s="50">
        <f>IFERROR((($C13*st_DL)/st_out!F13),".")</f>
        <v>1.7324944539062124E-4</v>
      </c>
      <c r="H13" s="50">
        <f>IFERROR((($C13*st_DL)/st_out!G13),".")</f>
        <v>2.1731350125902855E-4</v>
      </c>
      <c r="I13" s="50">
        <f>IFERROR((($C13*st_DL)/st_out!H13),".")</f>
        <v>3.7872774035369977E-4</v>
      </c>
    </row>
    <row r="14" spans="1:9">
      <c r="A14" s="51" t="s">
        <v>19</v>
      </c>
      <c r="B14" s="48" t="s">
        <v>7</v>
      </c>
      <c r="C14" s="48">
        <v>5</v>
      </c>
      <c r="D14" s="50" t="str">
        <f>IFERROR((($C14*st_DL)/st_out!C14),".")</f>
        <v>.</v>
      </c>
      <c r="E14" s="50" t="str">
        <f>IFERROR((($C14*st_DL)/st_out!D14),".")</f>
        <v>.</v>
      </c>
      <c r="F14" s="50" t="str">
        <f>IFERROR((($C14*st_DL)/st_out!E14),".")</f>
        <v>.</v>
      </c>
      <c r="G14" s="50">
        <f>IFERROR((($C14*st_DL)/st_out!F14),".")</f>
        <v>4.6540011819189043E-6</v>
      </c>
      <c r="H14" s="50">
        <f>IFERROR((($C14*st_DL)/st_out!G14),".")</f>
        <v>4.6540011819189043E-6</v>
      </c>
      <c r="I14" s="50">
        <f>IFERROR((($C14*st_DL)/st_out!H14),".")</f>
        <v>4.6540011819189043E-6</v>
      </c>
    </row>
    <row r="15" spans="1:9">
      <c r="A15" s="48" t="s">
        <v>20</v>
      </c>
      <c r="B15" s="48"/>
      <c r="C15" s="48">
        <v>5</v>
      </c>
      <c r="D15" s="50">
        <f>IFERROR((($C15*st_DL)/st_out!C15),".")</f>
        <v>0.69148302662366889</v>
      </c>
      <c r="E15" s="50">
        <f>IFERROR((($C15*st_DL)/st_out!D15),".")</f>
        <v>163.56301762537126</v>
      </c>
      <c r="F15" s="50">
        <f>IFERROR((($C15*st_DL)/st_out!E15),".")</f>
        <v>1.769998542694603</v>
      </c>
      <c r="G15" s="50">
        <f>IFERROR((($C15*st_DL)/st_out!F15),".")</f>
        <v>4.0211244931159171E-3</v>
      </c>
      <c r="H15" s="50">
        <f>IFERROR((($C15*st_DL)/st_out!G15),".")</f>
        <v>2.4655026938113882</v>
      </c>
      <c r="I15" s="50">
        <f>IFERROR((($C15*st_DL)/st_out!H15),".")</f>
        <v>164.25852177648804</v>
      </c>
    </row>
    <row r="16" spans="1:9">
      <c r="A16" s="48" t="s">
        <v>21</v>
      </c>
      <c r="B16" s="48"/>
      <c r="C16" s="48">
        <v>5</v>
      </c>
      <c r="D16" s="50">
        <f>IFERROR((($C16*st_DL)/st_out!C16),".")</f>
        <v>3.4005755375368251E-6</v>
      </c>
      <c r="E16" s="50">
        <f>IFERROR((($C16*st_DL)/st_out!D16),".")</f>
        <v>1.9605658851689836E-5</v>
      </c>
      <c r="F16" s="50">
        <f>IFERROR((($C16*st_DL)/st_out!E16),".")</f>
        <v>2.1216279877851624E-7</v>
      </c>
      <c r="G16" s="50">
        <f>IFERROR((($C16*st_DL)/st_out!F16),".")</f>
        <v>2.6503521540462643E-4</v>
      </c>
      <c r="H16" s="50">
        <f>IFERROR((($C16*st_DL)/st_out!G16),".")</f>
        <v>2.686479537409418E-4</v>
      </c>
      <c r="I16" s="50">
        <f>IFERROR((($C16*st_DL)/st_out!H16),".")</f>
        <v>2.880414497938531E-4</v>
      </c>
    </row>
    <row r="17" spans="1:9">
      <c r="A17" s="51" t="s">
        <v>22</v>
      </c>
      <c r="B17" s="53" t="s">
        <v>7</v>
      </c>
      <c r="C17" s="48">
        <v>5</v>
      </c>
      <c r="D17" s="50">
        <f>IFERROR((($C17*st_DL)/st_out!C17),".")</f>
        <v>1.5747792141226191E-2</v>
      </c>
      <c r="E17" s="50">
        <f>IFERROR((($C17*st_DL)/st_out!D17),".")</f>
        <v>12.930895143318441</v>
      </c>
      <c r="F17" s="50">
        <f>IFERROR((($C17*st_DL)/st_out!E17),".")</f>
        <v>0.1399317883204676</v>
      </c>
      <c r="G17" s="50">
        <f>IFERROR((($C17*st_DL)/st_out!F17),".")</f>
        <v>8.2215777652095085E-4</v>
      </c>
      <c r="H17" s="50">
        <f>IFERROR((($C17*st_DL)/st_out!G17),".")</f>
        <v>0.15650173823821473</v>
      </c>
      <c r="I17" s="50">
        <f>IFERROR((($C17*st_DL)/st_out!H17),".")</f>
        <v>12.947465093236188</v>
      </c>
    </row>
    <row r="18" spans="1:9">
      <c r="A18" s="51" t="s">
        <v>23</v>
      </c>
      <c r="B18" s="48" t="s">
        <v>7</v>
      </c>
      <c r="C18" s="48">
        <v>5</v>
      </c>
      <c r="D18" s="50">
        <f>IFERROR((($C18*st_DL)/st_out!C18),".")</f>
        <v>1.5032214488329425E-5</v>
      </c>
      <c r="E18" s="50">
        <f>IFERROR((($C18*st_DL)/st_out!D18),".")</f>
        <v>1.9856993003719247E-2</v>
      </c>
      <c r="F18" s="50">
        <f>IFERROR((($C18*st_DL)/st_out!E18),".")</f>
        <v>2.1488261337523863E-4</v>
      </c>
      <c r="G18" s="50">
        <f>IFERROR((($C18*st_DL)/st_out!F18),".")</f>
        <v>2.3645500029213833E-5</v>
      </c>
      <c r="H18" s="50">
        <f>IFERROR((($C18*st_DL)/st_out!G18),".")</f>
        <v>2.5356032789278189E-4</v>
      </c>
      <c r="I18" s="50">
        <f>IFERROR((($C18*st_DL)/st_out!H18),".")</f>
        <v>1.9895670718236787E-2</v>
      </c>
    </row>
    <row r="19" spans="1:9">
      <c r="A19" s="51" t="s">
        <v>24</v>
      </c>
      <c r="B19" s="53" t="s">
        <v>7</v>
      </c>
      <c r="C19" s="48">
        <v>5</v>
      </c>
      <c r="D19" s="50">
        <f>IFERROR((($C19*st_DL)/st_out!C19),".")</f>
        <v>3.71158388575253E-6</v>
      </c>
      <c r="E19" s="50">
        <f>IFERROR((($C19*st_DL)/st_out!D19),".")</f>
        <v>2.4151715004265251E-3</v>
      </c>
      <c r="F19" s="50">
        <f>IFERROR((($C19*st_DL)/st_out!E19),".")</f>
        <v>2.6135798288484195E-5</v>
      </c>
      <c r="G19" s="50">
        <f>IFERROR((($C19*st_DL)/st_out!F19),".")</f>
        <v>8.7245692194832047E-5</v>
      </c>
      <c r="H19" s="50">
        <f>IFERROR((($C19*st_DL)/st_out!G19),".")</f>
        <v>1.1709307436906878E-4</v>
      </c>
      <c r="I19" s="50">
        <f>IFERROR((($C19*st_DL)/st_out!H19),".")</f>
        <v>2.5061287765071097E-3</v>
      </c>
    </row>
    <row r="20" spans="1:9">
      <c r="A20" s="48" t="s">
        <v>25</v>
      </c>
      <c r="B20" s="48"/>
      <c r="C20" s="48">
        <v>5</v>
      </c>
      <c r="D20" s="50">
        <f>IFERROR((($C20*st_DL)/st_out!C20),".")</f>
        <v>6.8589270872622104E-3</v>
      </c>
      <c r="E20" s="50">
        <f>IFERROR((($C20*st_DL)/st_out!D20),".")</f>
        <v>0.21644953610998066</v>
      </c>
      <c r="F20" s="50">
        <f>IFERROR((($C20*st_DL)/st_out!E20),".")</f>
        <v>2.3423104381644841E-3</v>
      </c>
      <c r="G20" s="50">
        <f>IFERROR((($C20*st_DL)/st_out!F20),".")</f>
        <v>4.9579472884106494E-3</v>
      </c>
      <c r="H20" s="50">
        <f>IFERROR((($C20*st_DL)/st_out!G20),".")</f>
        <v>1.4159184813837343E-2</v>
      </c>
      <c r="I20" s="50">
        <f>IFERROR((($C20*st_DL)/st_out!H20),".")</f>
        <v>0.22826641048565352</v>
      </c>
    </row>
    <row r="21" spans="1:9">
      <c r="A21" s="48" t="s">
        <v>26</v>
      </c>
      <c r="B21" s="48"/>
      <c r="C21" s="48">
        <v>5</v>
      </c>
      <c r="D21" s="50">
        <f>IFERROR((($C21*st_DL)/st_out!C21),".")</f>
        <v>5.573491549011382E-4</v>
      </c>
      <c r="E21" s="50">
        <f>IFERROR((($C21*st_DL)/st_out!D21),".")</f>
        <v>4.4926193772442226E-3</v>
      </c>
      <c r="F21" s="50">
        <f>IFERROR((($C21*st_DL)/st_out!E21),".")</f>
        <v>4.8616917601857314E-5</v>
      </c>
      <c r="G21" s="50">
        <f>IFERROR((($C21*st_DL)/st_out!F21),".")</f>
        <v>3.3346066448937503E-3</v>
      </c>
      <c r="H21" s="50">
        <f>IFERROR((($C21*st_DL)/st_out!G21),".")</f>
        <v>3.940572717396746E-3</v>
      </c>
      <c r="I21" s="50">
        <f>IFERROR((($C21*st_DL)/st_out!H21),".")</f>
        <v>8.3845751770391108E-3</v>
      </c>
    </row>
    <row r="22" spans="1:9">
      <c r="A22" s="48" t="s">
        <v>27</v>
      </c>
      <c r="B22" s="48"/>
      <c r="C22" s="48">
        <v>5</v>
      </c>
      <c r="D22" s="50">
        <f>IFERROR((($C22*st_DL)/st_out!C22),".")</f>
        <v>0.352392376677232</v>
      </c>
      <c r="E22" s="50">
        <f>IFERROR((($C22*st_DL)/st_out!D22),".")</f>
        <v>27.482285324937095</v>
      </c>
      <c r="F22" s="50">
        <f>IFERROR((($C22*st_DL)/st_out!E22),".")</f>
        <v>0.29739977704783133</v>
      </c>
      <c r="G22" s="50">
        <f>IFERROR((($C22*st_DL)/st_out!F22),".")</f>
        <v>1.4961417615088325E-5</v>
      </c>
      <c r="H22" s="50">
        <f>IFERROR((($C22*st_DL)/st_out!G22),".")</f>
        <v>0.6498071151426783</v>
      </c>
      <c r="I22" s="50">
        <f>IFERROR((($C22*st_DL)/st_out!H22),".")</f>
        <v>27.834692663031941</v>
      </c>
    </row>
    <row r="23" spans="1:9">
      <c r="A23" s="48" t="s">
        <v>28</v>
      </c>
      <c r="B23" s="48"/>
      <c r="C23" s="48">
        <v>5</v>
      </c>
      <c r="D23" s="50">
        <f>IFERROR((($C23*st_DL)/st_out!C23),".")</f>
        <v>0.21815854404287977</v>
      </c>
      <c r="E23" s="50">
        <f>IFERROR((($C23*st_DL)/st_out!D23),".")</f>
        <v>9.0453680587300944</v>
      </c>
      <c r="F23" s="50">
        <f>IFERROR((($C23*st_DL)/st_out!E23),".")</f>
        <v>9.7884524964921685E-2</v>
      </c>
      <c r="G23" s="50">
        <f>IFERROR((($C23*st_DL)/st_out!F23),".")</f>
        <v>2.490506532698077E-5</v>
      </c>
      <c r="H23" s="50">
        <f>IFERROR((($C23*st_DL)/st_out!G23),".")</f>
        <v>0.31606797407312837</v>
      </c>
      <c r="I23" s="50">
        <f>IFERROR((($C23*st_DL)/st_out!H23),".")</f>
        <v>9.2635515078383026</v>
      </c>
    </row>
    <row r="24" spans="1:9">
      <c r="A24" s="48" t="s">
        <v>29</v>
      </c>
      <c r="B24" s="48"/>
      <c r="C24" s="48">
        <v>5</v>
      </c>
      <c r="D24" s="50">
        <f>IFERROR((($C24*st_DL)/st_out!C24),".")</f>
        <v>3.9095028308448102E-6</v>
      </c>
      <c r="E24" s="50">
        <f>IFERROR((($C24*st_DL)/st_out!D24),".")</f>
        <v>1.9474869393030681E-5</v>
      </c>
      <c r="F24" s="50">
        <f>IFERROR((($C24*st_DL)/st_out!E24),".")</f>
        <v>2.1074745957416912E-7</v>
      </c>
      <c r="G24" s="50">
        <f>IFERROR((($C24*st_DL)/st_out!F24),".")</f>
        <v>2.0729437716459145E-4</v>
      </c>
      <c r="H24" s="50">
        <f>IFERROR((($C24*st_DL)/st_out!G24),".")</f>
        <v>2.1141462745501044E-4</v>
      </c>
      <c r="I24" s="50">
        <f>IFERROR((($C24*st_DL)/st_out!H24),".")</f>
        <v>2.3067874938846697E-4</v>
      </c>
    </row>
    <row r="25" spans="1:9">
      <c r="A25" s="48" t="s">
        <v>30</v>
      </c>
      <c r="B25" s="48"/>
      <c r="C25" s="48">
        <v>5</v>
      </c>
      <c r="D25" s="50">
        <f>IFERROR((($C25*st_DL)/st_out!C25),".")</f>
        <v>2.7190249556443627E-6</v>
      </c>
      <c r="E25" s="50">
        <f>IFERROR((($C25*st_DL)/st_out!D25),".")</f>
        <v>1.1997172266482216E-5</v>
      </c>
      <c r="F25" s="50">
        <f>IFERROR((($C25*st_DL)/st_out!E25),".")</f>
        <v>1.2982749851660685E-7</v>
      </c>
      <c r="G25" s="50">
        <f>IFERROR((($C25*st_DL)/st_out!F25),".")</f>
        <v>3.4544605713132761E-5</v>
      </c>
      <c r="H25" s="50">
        <f>IFERROR((($C25*st_DL)/st_out!G25),".")</f>
        <v>3.7393458167293729E-5</v>
      </c>
      <c r="I25" s="50">
        <f>IFERROR((($C25*st_DL)/st_out!H25),".")</f>
        <v>4.9260802935259336E-5</v>
      </c>
    </row>
    <row r="26" spans="1:9">
      <c r="A26" s="48" t="s">
        <v>31</v>
      </c>
      <c r="B26" s="48"/>
      <c r="C26" s="48">
        <v>5</v>
      </c>
      <c r="D26" s="50">
        <f>IFERROR((($C26*st_DL)/st_out!C26),".")</f>
        <v>95.114914837008897</v>
      </c>
      <c r="E26" s="50">
        <f>IFERROR((($C26*st_DL)/st_out!D26),".")</f>
        <v>67900.770401228612</v>
      </c>
      <c r="F26" s="50">
        <f>IFERROR((($C26*st_DL)/st_out!E26),".")</f>
        <v>734.78874627569223</v>
      </c>
      <c r="G26" s="50">
        <f>IFERROR((($C26*st_DL)/st_out!F26),".")</f>
        <v>1.1731029898402374E-2</v>
      </c>
      <c r="H26" s="50">
        <f>IFERROR((($C26*st_DL)/st_out!G26),".")</f>
        <v>829.91539214259956</v>
      </c>
      <c r="I26" s="50">
        <f>IFERROR((($C26*st_DL)/st_out!H26),".")</f>
        <v>67995.89704709551</v>
      </c>
    </row>
    <row r="27" spans="1:9">
      <c r="A27" s="48" t="s">
        <v>32</v>
      </c>
      <c r="B27" s="48"/>
      <c r="C27" s="48">
        <v>5</v>
      </c>
      <c r="D27" s="50">
        <f>IFERROR((($C27*st_DL)/st_out!C27),".")</f>
        <v>5.5420635192858967E-6</v>
      </c>
      <c r="E27" s="50">
        <f>IFERROR((($C27*st_DL)/st_out!D27),".")</f>
        <v>2.1593756776749209E-5</v>
      </c>
      <c r="F27" s="50">
        <f>IFERROR((($C27*st_DL)/st_out!E27),".")</f>
        <v>2.3367701685285565E-7</v>
      </c>
      <c r="G27" s="50">
        <f>IFERROR((($C27*st_DL)/st_out!F27),".")</f>
        <v>1.8618907060046749E-4</v>
      </c>
      <c r="H27" s="50">
        <f>IFERROR((($C27*st_DL)/st_out!G27),".")</f>
        <v>1.9196481113660621E-4</v>
      </c>
      <c r="I27" s="50">
        <f>IFERROR((($C27*st_DL)/st_out!H27),".")</f>
        <v>2.133248908965026E-4</v>
      </c>
    </row>
    <row r="28" spans="1:9">
      <c r="A28" s="48" t="s">
        <v>33</v>
      </c>
      <c r="B28" s="48"/>
      <c r="C28" s="48">
        <v>5</v>
      </c>
      <c r="D28" s="50">
        <f>IFERROR((($C28*st_DL)/st_out!C28),".")</f>
        <v>3214.6560436864647</v>
      </c>
      <c r="E28" s="50">
        <f>IFERROR((($C28*st_DL)/st_out!D28),".")</f>
        <v>11216560.929514142</v>
      </c>
      <c r="F28" s="50">
        <f>IFERROR((($C28*st_DL)/st_out!E28),".")</f>
        <v>121380.10650278981</v>
      </c>
      <c r="G28" s="50">
        <f>IFERROR((($C28*st_DL)/st_out!F28),".")</f>
        <v>14.203371625087904</v>
      </c>
      <c r="H28" s="50">
        <f>IFERROR((($C28*st_DL)/st_out!G28),".")</f>
        <v>124608.96591810136</v>
      </c>
      <c r="I28" s="50">
        <f>IFERROR((($C28*st_DL)/st_out!H28),".")</f>
        <v>11219789.788929455</v>
      </c>
    </row>
    <row r="29" spans="1:9">
      <c r="A29" s="48" t="s">
        <v>34</v>
      </c>
      <c r="B29" s="48"/>
      <c r="C29" s="48">
        <v>5</v>
      </c>
      <c r="D29" s="50">
        <f>IFERROR((($C29*st_DL)/st_out!C29),".")</f>
        <v>1.9438733888962596</v>
      </c>
      <c r="E29" s="50">
        <f>IFERROR((($C29*st_DL)/st_out!D29),".")</f>
        <v>138.19208339837419</v>
      </c>
      <c r="F29" s="50">
        <f>IFERROR((($C29*st_DL)/st_out!E29),".")</f>
        <v>1.4954467689468209</v>
      </c>
      <c r="G29" s="50">
        <f>IFERROR((($C29*st_DL)/st_out!F29),".")</f>
        <v>2.4193401516006494</v>
      </c>
      <c r="H29" s="50">
        <f>IFERROR((($C29*st_DL)/st_out!G29),".")</f>
        <v>5.8586603094437297</v>
      </c>
      <c r="I29" s="50">
        <f>IFERROR((($C29*st_DL)/st_out!H29),".")</f>
        <v>142.55529693887109</v>
      </c>
    </row>
    <row r="30" spans="1:9">
      <c r="A30" s="48" t="s">
        <v>35</v>
      </c>
      <c r="B30" s="48"/>
      <c r="C30" s="48">
        <v>5</v>
      </c>
      <c r="D30" s="50">
        <f>IFERROR((($C30*st_DL)/st_out!C30),".")</f>
        <v>4.2437951730889435E-4</v>
      </c>
      <c r="E30" s="50">
        <f>IFERROR((($C30*st_DL)/st_out!D30),".")</f>
        <v>3.8567529291112846E-3</v>
      </c>
      <c r="F30" s="50">
        <f>IFERROR((($C30*st_DL)/st_out!E30),".")</f>
        <v>4.1735883595004211E-5</v>
      </c>
      <c r="G30" s="50">
        <f>IFERROR((($C30*st_DL)/st_out!F30),".")</f>
        <v>1.6857319568730868E-3</v>
      </c>
      <c r="H30" s="50">
        <f>IFERROR((($C30*st_DL)/st_out!G30),".")</f>
        <v>2.1518473577769853E-3</v>
      </c>
      <c r="I30" s="50">
        <f>IFERROR((($C30*st_DL)/st_out!H30),".")</f>
        <v>5.9668644032932656E-3</v>
      </c>
    </row>
    <row r="31" spans="1:9">
      <c r="A31" s="52" t="s">
        <v>36</v>
      </c>
      <c r="B31" s="48" t="s">
        <v>11</v>
      </c>
      <c r="C31" s="48">
        <v>5</v>
      </c>
      <c r="D31" s="50">
        <f>IFERROR((($C31*st_DL)/st_out!C31),".")</f>
        <v>8.1552431456781687</v>
      </c>
      <c r="E31" s="50">
        <f>IFERROR((($C31*st_DL)/st_out!D31),".")</f>
        <v>184.23045156839345</v>
      </c>
      <c r="F31" s="50">
        <f>IFERROR((($C31*st_DL)/st_out!E31),".")</f>
        <v>1.9936513493710668</v>
      </c>
      <c r="G31" s="50">
        <f>IFERROR((($C31*st_DL)/st_out!F31),".")</f>
        <v>3.6380038061187519E-3</v>
      </c>
      <c r="H31" s="50">
        <f>IFERROR((($C31*st_DL)/st_out!G31),".")</f>
        <v>10.152532498855354</v>
      </c>
      <c r="I31" s="50">
        <f>IFERROR((($C31*st_DL)/st_out!H31),".")</f>
        <v>192.38933271787775</v>
      </c>
    </row>
    <row r="32" spans="1:9">
      <c r="A32" s="48" t="s">
        <v>37</v>
      </c>
      <c r="B32" s="48"/>
      <c r="C32" s="48">
        <v>5</v>
      </c>
      <c r="D32" s="50">
        <f>IFERROR((($C32*st_DL)/st_out!C32),".")</f>
        <v>2.8376930585242592E-6</v>
      </c>
      <c r="E32" s="50">
        <f>IFERROR((($C32*st_DL)/st_out!D32),".")</f>
        <v>1.2270897671987453E-5</v>
      </c>
      <c r="F32" s="50">
        <f>IFERROR((($C32*st_DL)/st_out!E32),".")</f>
        <v>1.3278962024728109E-7</v>
      </c>
      <c r="G32" s="50">
        <f>IFERROR((($C32*st_DL)/st_out!F32),".")</f>
        <v>2.6509847438570754E-4</v>
      </c>
      <c r="H32" s="50">
        <f>IFERROR((($C32*st_DL)/st_out!G32),".")</f>
        <v>2.680689570644791E-4</v>
      </c>
      <c r="I32" s="50">
        <f>IFERROR((($C32*st_DL)/st_out!H32),".")</f>
        <v>2.8020706511621926E-4</v>
      </c>
    </row>
    <row r="33" spans="1:9">
      <c r="A33" s="48" t="s">
        <v>38</v>
      </c>
      <c r="B33" s="48"/>
      <c r="C33" s="48">
        <v>5</v>
      </c>
      <c r="D33" s="50">
        <f>IFERROR((($C33*st_DL)/st_out!C33),".")</f>
        <v>5.8722892392000871E-7</v>
      </c>
      <c r="E33" s="50">
        <f>IFERROR((($C33*st_DL)/st_out!D33),".")</f>
        <v>3.3162366586292923E-5</v>
      </c>
      <c r="F33" s="50">
        <f>IFERROR((($C33*st_DL)/st_out!E33),".")</f>
        <v>3.5886682321112773E-7</v>
      </c>
      <c r="G33" s="50">
        <f>IFERROR((($C33*st_DL)/st_out!F33),".")</f>
        <v>7.172717709302617E-5</v>
      </c>
      <c r="H33" s="50">
        <f>IFERROR((($C33*st_DL)/st_out!G33),".")</f>
        <v>7.2673272840157301E-5</v>
      </c>
      <c r="I33" s="50">
        <f>IFERROR((($C33*st_DL)/st_out!H33),".")</f>
        <v>1.0547677260323911E-4</v>
      </c>
    </row>
    <row r="34" spans="1:9">
      <c r="A34" s="48" t="s">
        <v>39</v>
      </c>
      <c r="B34" s="48"/>
      <c r="C34" s="48">
        <v>5</v>
      </c>
      <c r="D34" s="50" t="str">
        <f>IFERROR((($C34*st_DL)/st_out!C34),".")</f>
        <v>.</v>
      </c>
      <c r="E34" s="50" t="str">
        <f>IFERROR((($C34*st_DL)/st_out!D34),".")</f>
        <v>.</v>
      </c>
      <c r="F34" s="50" t="str">
        <f>IFERROR((($C34*st_DL)/st_out!E34),".")</f>
        <v>.</v>
      </c>
      <c r="G34" s="50">
        <f>IFERROR((($C34*st_DL)/st_out!F34),".")</f>
        <v>8.7347797672549889E-7</v>
      </c>
      <c r="H34" s="50">
        <f>IFERROR((($C34*st_DL)/st_out!G34),".")</f>
        <v>8.7347797672549899E-7</v>
      </c>
      <c r="I34" s="50">
        <f>IFERROR((($C34*st_DL)/st_out!H34),".")</f>
        <v>8.7347797672549899E-7</v>
      </c>
    </row>
    <row r="35" spans="1:9">
      <c r="A35" s="48" t="s">
        <v>40</v>
      </c>
      <c r="B35" s="48"/>
      <c r="C35" s="48">
        <v>5</v>
      </c>
      <c r="D35" s="50">
        <f>IFERROR((($C35*st_DL)/st_out!C35),".")</f>
        <v>4.0042741153648113E-4</v>
      </c>
      <c r="E35" s="50">
        <f>IFERROR((($C35*st_DL)/st_out!D35),".")</f>
        <v>9.3697273723112682E-3</v>
      </c>
      <c r="F35" s="50">
        <f>IFERROR((($C35*st_DL)/st_out!E35),".")</f>
        <v>1.0139458194897089E-4</v>
      </c>
      <c r="G35" s="50">
        <f>IFERROR((($C35*st_DL)/st_out!F35),".")</f>
        <v>1.9029913871372523E-3</v>
      </c>
      <c r="H35" s="50">
        <f>IFERROR((($C35*st_DL)/st_out!G35),".")</f>
        <v>2.4048133806227044E-3</v>
      </c>
      <c r="I35" s="50">
        <f>IFERROR((($C35*st_DL)/st_out!H35),".")</f>
        <v>1.1673146170985003E-2</v>
      </c>
    </row>
    <row r="36" spans="1:9">
      <c r="A36" s="48" t="s">
        <v>41</v>
      </c>
      <c r="B36" s="48"/>
      <c r="C36" s="48">
        <v>5</v>
      </c>
      <c r="D36" s="50" t="str">
        <f>IFERROR((($C36*st_DL)/st_out!C36),".")</f>
        <v>.</v>
      </c>
      <c r="E36" s="50" t="str">
        <f>IFERROR((($C36*st_DL)/st_out!D36),".")</f>
        <v>.</v>
      </c>
      <c r="F36" s="50" t="str">
        <f>IFERROR((($C36*st_DL)/st_out!E36),".")</f>
        <v>.</v>
      </c>
      <c r="G36" s="50">
        <f>IFERROR((($C36*st_DL)/st_out!F36),".")</f>
        <v>6.3591296249190933E-7</v>
      </c>
      <c r="H36" s="50">
        <f>IFERROR((($C36*st_DL)/st_out!G36),".")</f>
        <v>6.3591296249190933E-7</v>
      </c>
      <c r="I36" s="50">
        <f>IFERROR((($C36*st_DL)/st_out!H36),".")</f>
        <v>6.3591296249190933E-7</v>
      </c>
    </row>
    <row r="37" spans="1:9">
      <c r="A37" s="48" t="s">
        <v>42</v>
      </c>
      <c r="B37" s="48"/>
      <c r="C37" s="48">
        <v>5</v>
      </c>
      <c r="D37" s="50">
        <f>IFERROR((($C37*st_DL)/st_out!C37),".")</f>
        <v>8.737752565527097E-6</v>
      </c>
      <c r="E37" s="50">
        <f>IFERROR((($C37*st_DL)/st_out!D37),".")</f>
        <v>8.9426715706750844E-5</v>
      </c>
      <c r="F37" s="50">
        <f>IFERROR((($C37*st_DL)/st_out!E37),".")</f>
        <v>9.6773194073402212E-7</v>
      </c>
      <c r="G37" s="50">
        <f>IFERROR((($C37*st_DL)/st_out!F37),".")</f>
        <v>3.3431084214693546E-4</v>
      </c>
      <c r="H37" s="50">
        <f>IFERROR((($C37*st_DL)/st_out!G37),".")</f>
        <v>3.4401632665319651E-4</v>
      </c>
      <c r="I37" s="50">
        <f>IFERROR((($C37*st_DL)/st_out!H37),".")</f>
        <v>4.3247531041921343E-4</v>
      </c>
    </row>
    <row r="38" spans="1:9">
      <c r="A38" s="48" t="s">
        <v>43</v>
      </c>
      <c r="B38" s="48"/>
      <c r="C38" s="48">
        <v>5</v>
      </c>
      <c r="D38" s="50">
        <f>IFERROR((($C38*st_DL)/st_out!C38),".")</f>
        <v>0.17737124630762163</v>
      </c>
      <c r="E38" s="50">
        <f>IFERROR((($C38*st_DL)/st_out!D38),".")</f>
        <v>3.5650886229926293</v>
      </c>
      <c r="F38" s="50">
        <f>IFERROR((($C38*st_DL)/st_out!E38),".")</f>
        <v>3.8579635903558E-2</v>
      </c>
      <c r="G38" s="50">
        <f>IFERROR((($C38*st_DL)/st_out!F38),".")</f>
        <v>1.6637693526578845E-10</v>
      </c>
      <c r="H38" s="50">
        <f>IFERROR((($C38*st_DL)/st_out!G38),".")</f>
        <v>0.21595088237755658</v>
      </c>
      <c r="I38" s="50">
        <f>IFERROR((($C38*st_DL)/st_out!H38),".")</f>
        <v>3.7424598694666273</v>
      </c>
    </row>
    <row r="39" spans="1:9">
      <c r="A39" s="48" t="s">
        <v>44</v>
      </c>
      <c r="B39" s="48"/>
      <c r="C39" s="48">
        <v>5</v>
      </c>
      <c r="D39" s="50">
        <f>IFERROR((($C39*st_DL)/st_out!C39),".")</f>
        <v>5.1136027251521606E-3</v>
      </c>
      <c r="E39" s="50">
        <f>IFERROR((($C39*st_DL)/st_out!D39),".")</f>
        <v>4.7130803462892521</v>
      </c>
      <c r="F39" s="50">
        <f>IFERROR((($C39*st_DL)/st_out!E39),".")</f>
        <v>5.1002637794575326E-2</v>
      </c>
      <c r="G39" s="50">
        <f>IFERROR((($C39*st_DL)/st_out!F39),".")</f>
        <v>3.074466184477321E-5</v>
      </c>
      <c r="H39" s="50">
        <f>IFERROR((($C39*st_DL)/st_out!G39),".")</f>
        <v>5.6146985181572254E-2</v>
      </c>
      <c r="I39" s="50">
        <f>IFERROR((($C39*st_DL)/st_out!H39),".")</f>
        <v>4.7182246936762491</v>
      </c>
    </row>
    <row r="40" spans="1:9">
      <c r="A40" s="48" t="s">
        <v>45</v>
      </c>
      <c r="B40" s="48"/>
      <c r="C40" s="48">
        <v>5</v>
      </c>
      <c r="D40" s="50" t="str">
        <f>IFERROR((($C40*st_DL)/st_out!C40),".")</f>
        <v>.</v>
      </c>
      <c r="E40" s="50" t="str">
        <f>IFERROR((($C40*st_DL)/st_out!D40),".")</f>
        <v>.</v>
      </c>
      <c r="F40" s="50" t="str">
        <f>IFERROR((($C40*st_DL)/st_out!E40),".")</f>
        <v>.</v>
      </c>
      <c r="G40" s="50">
        <f>IFERROR((($C40*st_DL)/st_out!F40),".")</f>
        <v>1.3412000893905586E-8</v>
      </c>
      <c r="H40" s="50">
        <f>IFERROR((($C40*st_DL)/st_out!G40),".")</f>
        <v>1.3412000893905586E-8</v>
      </c>
      <c r="I40" s="50">
        <f>IFERROR((($C40*st_DL)/st_out!H40),".")</f>
        <v>1.3412000893905586E-8</v>
      </c>
    </row>
    <row r="41" spans="1:9">
      <c r="A41" s="51" t="s">
        <v>46</v>
      </c>
      <c r="B41" s="48" t="s">
        <v>7</v>
      </c>
      <c r="C41" s="48">
        <v>5</v>
      </c>
      <c r="D41" s="50" t="str">
        <f>IFERROR((($C41*st_DL)/st_out!C41),".")</f>
        <v>.</v>
      </c>
      <c r="E41" s="50" t="str">
        <f>IFERROR((($C41*st_DL)/st_out!D41),".")</f>
        <v>.</v>
      </c>
      <c r="F41" s="50" t="str">
        <f>IFERROR((($C41*st_DL)/st_out!E41),".")</f>
        <v>.</v>
      </c>
      <c r="G41" s="50">
        <f>IFERROR((($C41*st_DL)/st_out!F41),".")</f>
        <v>4.3595063920378313E-7</v>
      </c>
      <c r="H41" s="50">
        <f>IFERROR((($C41*st_DL)/st_out!G41),".")</f>
        <v>4.3595063920378313E-7</v>
      </c>
      <c r="I41" s="50">
        <f>IFERROR((($C41*st_DL)/st_out!H41),".")</f>
        <v>4.3595063920378313E-7</v>
      </c>
    </row>
    <row r="42" spans="1:9">
      <c r="A42" s="48" t="s">
        <v>47</v>
      </c>
      <c r="B42" s="48"/>
      <c r="C42" s="48">
        <v>5</v>
      </c>
      <c r="D42" s="50" t="str">
        <f>IFERROR((($C42*st_DL)/st_out!C42),".")</f>
        <v>.</v>
      </c>
      <c r="E42" s="50" t="str">
        <f>IFERROR((($C42*st_DL)/st_out!D42),".")</f>
        <v>.</v>
      </c>
      <c r="F42" s="50" t="str">
        <f>IFERROR((($C42*st_DL)/st_out!E42),".")</f>
        <v>.</v>
      </c>
      <c r="G42" s="50">
        <f>IFERROR((($C42*st_DL)/st_out!F42),".")</f>
        <v>2.55857746905017E-5</v>
      </c>
      <c r="H42" s="50">
        <f>IFERROR((($C42*st_DL)/st_out!G42),".")</f>
        <v>2.55857746905017E-5</v>
      </c>
      <c r="I42" s="50">
        <f>IFERROR((($C42*st_DL)/st_out!H42),".")</f>
        <v>2.55857746905017E-5</v>
      </c>
    </row>
    <row r="43" spans="1:9">
      <c r="A43" s="48" t="s">
        <v>48</v>
      </c>
      <c r="B43" s="48"/>
      <c r="C43" s="48">
        <v>5</v>
      </c>
      <c r="D43" s="50" t="str">
        <f>IFERROR((($C43*st_DL)/st_out!C43),".")</f>
        <v>.</v>
      </c>
      <c r="E43" s="50" t="str">
        <f>IFERROR((($C43*st_DL)/st_out!D43),".")</f>
        <v>.</v>
      </c>
      <c r="F43" s="50" t="str">
        <f>IFERROR((($C43*st_DL)/st_out!E43),".")</f>
        <v>.</v>
      </c>
      <c r="G43" s="50">
        <f>IFERROR((($C43*st_DL)/st_out!F43),".")</f>
        <v>3.9037385004627043E-6</v>
      </c>
      <c r="H43" s="50">
        <f>IFERROR((($C43*st_DL)/st_out!G43),".")</f>
        <v>3.9037385004627043E-6</v>
      </c>
      <c r="I43" s="50">
        <f>IFERROR((($C43*st_DL)/st_out!H43),".")</f>
        <v>3.9037385004627043E-6</v>
      </c>
    </row>
    <row r="44" spans="1:9">
      <c r="A44" s="48" t="s">
        <v>49</v>
      </c>
      <c r="B44" s="48"/>
      <c r="C44" s="48">
        <v>5</v>
      </c>
      <c r="D44" s="50">
        <f>IFERROR((($C44*st_DL)/st_out!C44),".")</f>
        <v>5.8721248862391051E-2</v>
      </c>
      <c r="E44" s="50">
        <f>IFERROR((($C44*st_DL)/st_out!D44),".")</f>
        <v>2.4967098692025282</v>
      </c>
      <c r="F44" s="50">
        <f>IFERROR((($C44*st_DL)/st_out!E44),".")</f>
        <v>2.7018166417921503E-2</v>
      </c>
      <c r="G44" s="50">
        <f>IFERROR((($C44*st_DL)/st_out!F44),".")</f>
        <v>3.2816973104707582E-2</v>
      </c>
      <c r="H44" s="50">
        <f>IFERROR((($C44*st_DL)/st_out!G44),".")</f>
        <v>0.11855638838502013</v>
      </c>
      <c r="I44" s="50">
        <f>IFERROR((($C44*st_DL)/st_out!H44),".")</f>
        <v>2.5882480911696266</v>
      </c>
    </row>
    <row r="45" spans="1:9">
      <c r="A45" s="48" t="s">
        <v>50</v>
      </c>
      <c r="B45" s="48"/>
      <c r="C45" s="48">
        <v>5</v>
      </c>
      <c r="D45" s="50">
        <f>IFERROR((($C45*st_DL)/st_out!C45),".")</f>
        <v>3.6920334573521592E-4</v>
      </c>
      <c r="E45" s="50">
        <f>IFERROR((($C45*st_DL)/st_out!D45),".")</f>
        <v>3.7433268139694205E-3</v>
      </c>
      <c r="F45" s="50">
        <f>IFERROR((($C45*st_DL)/st_out!E45),".")</f>
        <v>4.0508441955571721E-5</v>
      </c>
      <c r="G45" s="50">
        <f>IFERROR((($C45*st_DL)/st_out!F45),".")</f>
        <v>2.3120553055679502E-3</v>
      </c>
      <c r="H45" s="50">
        <f>IFERROR((($C45*st_DL)/st_out!G45),".")</f>
        <v>2.7217670932587383E-3</v>
      </c>
      <c r="I45" s="50">
        <f>IFERROR((($C45*st_DL)/st_out!H45),".")</f>
        <v>6.4245854652725861E-3</v>
      </c>
    </row>
    <row r="46" spans="1:9">
      <c r="A46" s="48" t="s">
        <v>51</v>
      </c>
      <c r="B46" s="48"/>
      <c r="C46" s="48">
        <v>5</v>
      </c>
      <c r="D46" s="50">
        <f>IFERROR((($C46*st_DL)/st_out!C46),".")</f>
        <v>2.4713457977437233E-2</v>
      </c>
      <c r="E46" s="50">
        <f>IFERROR((($C46*st_DL)/st_out!D46),".")</f>
        <v>1.2558700203832931</v>
      </c>
      <c r="F46" s="50">
        <f>IFERROR((($C46*st_DL)/st_out!E46),".")</f>
        <v>1.359040777166161E-2</v>
      </c>
      <c r="G46" s="50" t="str">
        <f>IFERROR((($C46*st_DL)/st_out!F46),".")</f>
        <v>.</v>
      </c>
      <c r="H46" s="50">
        <f>IFERROR((($C46*st_DL)/st_out!G46),".")</f>
        <v>3.8303865749098845E-2</v>
      </c>
      <c r="I46" s="50">
        <f>IFERROR((($C46*st_DL)/st_out!H46),".")</f>
        <v>1.2805834783607302</v>
      </c>
    </row>
    <row r="47" spans="1:9">
      <c r="A47" s="48" t="s">
        <v>52</v>
      </c>
      <c r="B47" s="48"/>
      <c r="C47" s="48">
        <v>5</v>
      </c>
      <c r="D47" s="50" t="str">
        <f>IFERROR((($C47*st_DL)/st_out!C47),".")</f>
        <v>.</v>
      </c>
      <c r="E47" s="50" t="str">
        <f>IFERROR((($C47*st_DL)/st_out!D47),".")</f>
        <v>.</v>
      </c>
      <c r="F47" s="50" t="str">
        <f>IFERROR((($C47*st_DL)/st_out!E47),".")</f>
        <v>.</v>
      </c>
      <c r="G47" s="50">
        <f>IFERROR((($C47*st_DL)/st_out!F47),".")</f>
        <v>4.2476751576475207E-6</v>
      </c>
      <c r="H47" s="50">
        <f>IFERROR((($C47*st_DL)/st_out!G47),".")</f>
        <v>4.2476751576475207E-6</v>
      </c>
      <c r="I47" s="50">
        <f>IFERROR((($C47*st_DL)/st_out!H47),".")</f>
        <v>4.2476751576475207E-6</v>
      </c>
    </row>
    <row r="48" spans="1:9">
      <c r="A48" s="48" t="s">
        <v>53</v>
      </c>
      <c r="B48" s="48"/>
      <c r="C48" s="48">
        <v>5</v>
      </c>
      <c r="D48" s="50" t="str">
        <f>IFERROR((($C48*st_DL)/st_out!C48),".")</f>
        <v>.</v>
      </c>
      <c r="E48" s="50" t="str">
        <f>IFERROR((($C48*st_DL)/st_out!D48),".")</f>
        <v>.</v>
      </c>
      <c r="F48" s="50" t="str">
        <f>IFERROR((($C48*st_DL)/st_out!E48),".")</f>
        <v>.</v>
      </c>
      <c r="G48" s="50">
        <f>IFERROR((($C48*st_DL)/st_out!F48),".")</f>
        <v>1.1212617398816802E-6</v>
      </c>
      <c r="H48" s="50">
        <f>IFERROR((($C48*st_DL)/st_out!G48),".")</f>
        <v>1.1212617398816802E-6</v>
      </c>
      <c r="I48" s="50">
        <f>IFERROR((($C48*st_DL)/st_out!H48),".")</f>
        <v>1.1212617398816802E-6</v>
      </c>
    </row>
    <row r="49" spans="1:9">
      <c r="A49" s="51" t="s">
        <v>54</v>
      </c>
      <c r="B49" s="53" t="s">
        <v>7</v>
      </c>
      <c r="C49" s="48">
        <v>5</v>
      </c>
      <c r="D49" s="50" t="str">
        <f>IFERROR((($C49*st_DL)/st_out!C49),".")</f>
        <v>.</v>
      </c>
      <c r="E49" s="50" t="str">
        <f>IFERROR((($C49*st_DL)/st_out!D49),".")</f>
        <v>.</v>
      </c>
      <c r="F49" s="50" t="str">
        <f>IFERROR((($C49*st_DL)/st_out!E49),".")</f>
        <v>.</v>
      </c>
      <c r="G49" s="50">
        <f>IFERROR((($C49*st_DL)/st_out!F49),".")</f>
        <v>3.905095714731144E-6</v>
      </c>
      <c r="H49" s="50">
        <f>IFERROR((($C49*st_DL)/st_out!G49),".")</f>
        <v>3.905095714731144E-6</v>
      </c>
      <c r="I49" s="50">
        <f>IFERROR((($C49*st_DL)/st_out!H49),".")</f>
        <v>3.905095714731144E-6</v>
      </c>
    </row>
    <row r="50" spans="1:9">
      <c r="A50" s="48" t="s">
        <v>55</v>
      </c>
      <c r="B50" s="48"/>
      <c r="C50" s="48">
        <v>5</v>
      </c>
      <c r="D50" s="50" t="str">
        <f>IFERROR((($C50*st_DL)/st_out!C50),".")</f>
        <v>.</v>
      </c>
      <c r="E50" s="50" t="str">
        <f>IFERROR((($C50*st_DL)/st_out!D50),".")</f>
        <v>.</v>
      </c>
      <c r="F50" s="50" t="str">
        <f>IFERROR((($C50*st_DL)/st_out!E50),".")</f>
        <v>.</v>
      </c>
      <c r="G50" s="50">
        <f>IFERROR((($C50*st_DL)/st_out!F50),".")</f>
        <v>7.8848923848600307E-6</v>
      </c>
      <c r="H50" s="50">
        <f>IFERROR((($C50*st_DL)/st_out!G50),".")</f>
        <v>7.8848923848600307E-6</v>
      </c>
      <c r="I50" s="50">
        <f>IFERROR((($C50*st_DL)/st_out!H50),".")</f>
        <v>7.8848923848600307E-6</v>
      </c>
    </row>
    <row r="51" spans="1:9">
      <c r="A51" s="48" t="s">
        <v>56</v>
      </c>
      <c r="B51" s="48"/>
      <c r="C51" s="48">
        <v>5</v>
      </c>
      <c r="D51" s="50">
        <f>IFERROR((($C51*st_DL)/st_out!C51),".")</f>
        <v>65.50893194708533</v>
      </c>
      <c r="E51" s="50">
        <f>IFERROR((($C51*st_DL)/st_out!D51),".")</f>
        <v>482.6450705023309</v>
      </c>
      <c r="F51" s="50">
        <f>IFERROR((($C51*st_DL)/st_out!E51),".")</f>
        <v>5.2229476065581402</v>
      </c>
      <c r="G51" s="50">
        <f>IFERROR((($C51*st_DL)/st_out!F51),".")</f>
        <v>2.5639609469094396E-2</v>
      </c>
      <c r="H51" s="50">
        <f>IFERROR((($C51*st_DL)/st_out!G51),".")</f>
        <v>70.757519163112562</v>
      </c>
      <c r="I51" s="50">
        <f>IFERROR((($C51*st_DL)/st_out!H51),".")</f>
        <v>548.17964205888529</v>
      </c>
    </row>
    <row r="52" spans="1:9">
      <c r="A52" s="48" t="s">
        <v>57</v>
      </c>
      <c r="B52" s="48"/>
      <c r="C52" s="48">
        <v>5</v>
      </c>
      <c r="D52" s="50">
        <f>IFERROR((($C52*st_DL)/st_out!C52),".")</f>
        <v>0.41737139414145003</v>
      </c>
      <c r="E52" s="50">
        <f>IFERROR((($C52*st_DL)/st_out!D52),".")</f>
        <v>3.6985441696027501</v>
      </c>
      <c r="F52" s="50">
        <f>IFERROR((($C52*st_DL)/st_out!E52),".")</f>
        <v>4.0023826200630302E-2</v>
      </c>
      <c r="G52" s="50">
        <f>IFERROR((($C52*st_DL)/st_out!F52),".")</f>
        <v>1.3285066985194384E-2</v>
      </c>
      <c r="H52" s="50">
        <f>IFERROR((($C52*st_DL)/st_out!G52),".")</f>
        <v>0.47068028732727474</v>
      </c>
      <c r="I52" s="50">
        <f>IFERROR((($C52*st_DL)/st_out!H52),".")</f>
        <v>4.129200630729394</v>
      </c>
    </row>
    <row r="53" spans="1:9">
      <c r="A53" s="48" t="s">
        <v>58</v>
      </c>
      <c r="B53" s="48"/>
      <c r="C53" s="48">
        <v>5</v>
      </c>
      <c r="D53" s="50" t="str">
        <f>IFERROR((($C53*st_DL)/st_out!C53),".")</f>
        <v>.</v>
      </c>
      <c r="E53" s="50" t="str">
        <f>IFERROR((($C53*st_DL)/st_out!D53),".")</f>
        <v>.</v>
      </c>
      <c r="F53" s="50" t="str">
        <f>IFERROR((($C53*st_DL)/st_out!E53),".")</f>
        <v>.</v>
      </c>
      <c r="G53" s="50">
        <f>IFERROR((($C53*st_DL)/st_out!F53),".")</f>
        <v>8.2606160308633113E-6</v>
      </c>
      <c r="H53" s="50">
        <f>IFERROR((($C53*st_DL)/st_out!G53),".")</f>
        <v>8.2606160308633113E-6</v>
      </c>
      <c r="I53" s="50">
        <f>IFERROR((($C53*st_DL)/st_out!H53),".")</f>
        <v>8.2606160308633113E-6</v>
      </c>
    </row>
    <row r="54" spans="1:9">
      <c r="A54" s="48" t="s">
        <v>59</v>
      </c>
      <c r="B54" s="48"/>
      <c r="C54" s="48">
        <v>5</v>
      </c>
      <c r="D54" s="50">
        <f>IFERROR((($C54*st_DL)/st_out!C54),".")</f>
        <v>7.6918512374136265E-3</v>
      </c>
      <c r="E54" s="50">
        <f>IFERROR((($C54*st_DL)/st_out!D54),".")</f>
        <v>0.14599107012096832</v>
      </c>
      <c r="F54" s="50">
        <f>IFERROR((($C54*st_DL)/st_out!E54),".")</f>
        <v>1.5798435680148336E-3</v>
      </c>
      <c r="G54" s="50">
        <f>IFERROR((($C54*st_DL)/st_out!F54),".")</f>
        <v>4.4051441666120477E-3</v>
      </c>
      <c r="H54" s="50">
        <f>IFERROR((($C54*st_DL)/st_out!G54),".")</f>
        <v>1.3676838972040509E-2</v>
      </c>
      <c r="I54" s="50">
        <f>IFERROR((($C54*st_DL)/st_out!H54),".")</f>
        <v>0.15808806552499399</v>
      </c>
    </row>
    <row r="55" spans="1:9">
      <c r="A55" s="48" t="s">
        <v>60</v>
      </c>
      <c r="B55" s="48"/>
      <c r="C55" s="48">
        <v>5</v>
      </c>
      <c r="D55" s="50">
        <f>IFERROR((($C55*st_DL)/st_out!C55),".")</f>
        <v>3.7303701244515786</v>
      </c>
      <c r="E55" s="50">
        <f>IFERROR((($C55*st_DL)/st_out!D55),".")</f>
        <v>396.39465011987784</v>
      </c>
      <c r="F55" s="50">
        <f>IFERROR((($C55*st_DL)/st_out!E55),".")</f>
        <v>4.2895879718429004</v>
      </c>
      <c r="G55" s="50">
        <f>IFERROR((($C55*st_DL)/st_out!F55),".")</f>
        <v>0.22733074104806142</v>
      </c>
      <c r="H55" s="50">
        <f>IFERROR((($C55*st_DL)/st_out!G55),".")</f>
        <v>8.2472888373425395</v>
      </c>
      <c r="I55" s="50">
        <f>IFERROR((($C55*st_DL)/st_out!H55),".")</f>
        <v>400.35235098537748</v>
      </c>
    </row>
    <row r="56" spans="1:9">
      <c r="A56" s="48" t="s">
        <v>61</v>
      </c>
      <c r="B56" s="48"/>
      <c r="C56" s="48">
        <v>5</v>
      </c>
      <c r="D56" s="50" t="str">
        <f>IFERROR((($C56*st_DL)/st_out!C56),".")</f>
        <v>.</v>
      </c>
      <c r="E56" s="50" t="str">
        <f>IFERROR((($C56*st_DL)/st_out!D56),".")</f>
        <v>.</v>
      </c>
      <c r="F56" s="50" t="str">
        <f>IFERROR((($C56*st_DL)/st_out!E56),".")</f>
        <v>.</v>
      </c>
      <c r="G56" s="50">
        <f>IFERROR((($C56*st_DL)/st_out!F56),".")</f>
        <v>1.6459290570067773E-3</v>
      </c>
      <c r="H56" s="50">
        <f>IFERROR((($C56*st_DL)/st_out!G56),".")</f>
        <v>1.6459290570067771E-3</v>
      </c>
      <c r="I56" s="50">
        <f>IFERROR((($C56*st_DL)/st_out!H56),".")</f>
        <v>1.6459290570067771E-3</v>
      </c>
    </row>
    <row r="57" spans="1:9">
      <c r="A57" s="48" t="s">
        <v>62</v>
      </c>
      <c r="B57" s="48"/>
      <c r="C57" s="48">
        <v>5</v>
      </c>
      <c r="D57" s="50" t="str">
        <f>IFERROR((($C57*st_DL)/st_out!C57),".")</f>
        <v>.</v>
      </c>
      <c r="E57" s="50" t="str">
        <f>IFERROR((($C57*st_DL)/st_out!D57),".")</f>
        <v>.</v>
      </c>
      <c r="F57" s="50" t="str">
        <f>IFERROR((($C57*st_DL)/st_out!E57),".")</f>
        <v>.</v>
      </c>
      <c r="G57" s="50">
        <f>IFERROR((($C57*st_DL)/st_out!F57),".")</f>
        <v>5.9907968227755385E-5</v>
      </c>
      <c r="H57" s="50">
        <f>IFERROR((($C57*st_DL)/st_out!G57),".")</f>
        <v>5.9907968227755385E-5</v>
      </c>
      <c r="I57" s="50">
        <f>IFERROR((($C57*st_DL)/st_out!H57),".")</f>
        <v>5.9907968227755385E-5</v>
      </c>
    </row>
    <row r="58" spans="1:9">
      <c r="A58" s="48" t="s">
        <v>63</v>
      </c>
      <c r="B58" s="48"/>
      <c r="C58" s="48">
        <v>5</v>
      </c>
      <c r="D58" s="50">
        <f>IFERROR((($C58*st_DL)/st_out!C58),".")</f>
        <v>0.52184624852689399</v>
      </c>
      <c r="E58" s="50">
        <f>IFERROR((($C58*st_DL)/st_out!D58),".")</f>
        <v>39.57186139631834</v>
      </c>
      <c r="F58" s="50">
        <f>IFERROR((($C58*st_DL)/st_out!E58),".")</f>
        <v>0.42822722410039238</v>
      </c>
      <c r="G58" s="50">
        <f>IFERROR((($C58*st_DL)/st_out!F58),".")</f>
        <v>0.54910048640058151</v>
      </c>
      <c r="H58" s="50">
        <f>IFERROR((($C58*st_DL)/st_out!G58),".")</f>
        <v>1.4991739590278681</v>
      </c>
      <c r="I58" s="50">
        <f>IFERROR((($C58*st_DL)/st_out!H58),".")</f>
        <v>40.642808131245815</v>
      </c>
    </row>
    <row r="59" spans="1:9">
      <c r="A59" s="48" t="s">
        <v>64</v>
      </c>
      <c r="B59" s="48"/>
      <c r="C59" s="48">
        <v>5</v>
      </c>
      <c r="D59" s="50">
        <f>IFERROR((($C59*st_DL)/st_out!C59),".")</f>
        <v>4.513890836045688E-3</v>
      </c>
      <c r="E59" s="50">
        <f>IFERROR((($C59*st_DL)/st_out!D59),".")</f>
        <v>2.3094890948132888E-2</v>
      </c>
      <c r="F59" s="50">
        <f>IFERROR((($C59*st_DL)/st_out!E59),".")</f>
        <v>2.4992155265509834E-4</v>
      </c>
      <c r="G59" s="50">
        <f>IFERROR((($C59*st_DL)/st_out!F59),".")</f>
        <v>4.9205798949737345E-3</v>
      </c>
      <c r="H59" s="50">
        <f>IFERROR((($C59*st_DL)/st_out!G59),".")</f>
        <v>9.6843922836745231E-3</v>
      </c>
      <c r="I59" s="50">
        <f>IFERROR((($C59*st_DL)/st_out!H59),".")</f>
        <v>3.252936167915231E-2</v>
      </c>
    </row>
    <row r="60" spans="1:9">
      <c r="A60" s="48" t="s">
        <v>65</v>
      </c>
      <c r="B60" s="48"/>
      <c r="C60" s="48">
        <v>5</v>
      </c>
      <c r="D60" s="50">
        <f>IFERROR((($C60*st_DL)/st_out!C60),".")</f>
        <v>7.1242826872377936E-6</v>
      </c>
      <c r="E60" s="50">
        <f>IFERROR((($C60*st_DL)/st_out!D60),".")</f>
        <v>2.9305427165645763E-5</v>
      </c>
      <c r="F60" s="50">
        <f>IFERROR((($C60*st_DL)/st_out!E60),".")</f>
        <v>3.1712892149643165E-7</v>
      </c>
      <c r="G60" s="50">
        <f>IFERROR((($C60*st_DL)/st_out!F60),".")</f>
        <v>1.5589391238135864E-4</v>
      </c>
      <c r="H60" s="50">
        <f>IFERROR((($C60*st_DL)/st_out!G60),".")</f>
        <v>1.6333532399009286E-4</v>
      </c>
      <c r="I60" s="50">
        <f>IFERROR((($C60*st_DL)/st_out!H60),".")</f>
        <v>1.9232362223424218E-4</v>
      </c>
    </row>
    <row r="61" spans="1:9">
      <c r="A61" s="48" t="s">
        <v>66</v>
      </c>
      <c r="B61" s="48"/>
      <c r="C61" s="48">
        <v>5</v>
      </c>
      <c r="D61" s="50">
        <f>IFERROR((($C61*st_DL)/st_out!C61),".")</f>
        <v>9.8049062051553563E-7</v>
      </c>
      <c r="E61" s="50">
        <f>IFERROR((($C61*st_DL)/st_out!D61),".")</f>
        <v>5.5389090358560414E-6</v>
      </c>
      <c r="F61" s="50">
        <f>IFERROR((($C61*st_DL)/st_out!E61),".")</f>
        <v>5.9939349762048094E-8</v>
      </c>
      <c r="G61" s="50">
        <f>IFERROR((($C61*st_DL)/st_out!F61),".")</f>
        <v>6.3440552598475526E-5</v>
      </c>
      <c r="H61" s="50">
        <f>IFERROR((($C61*st_DL)/st_out!G61),".")</f>
        <v>6.4480982568753106E-5</v>
      </c>
      <c r="I61" s="50">
        <f>IFERROR((($C61*st_DL)/st_out!H61),".")</f>
        <v>6.9959952254847104E-5</v>
      </c>
    </row>
    <row r="62" spans="1:9">
      <c r="A62" s="48" t="s">
        <v>67</v>
      </c>
      <c r="B62" s="48"/>
      <c r="C62" s="48">
        <v>5</v>
      </c>
      <c r="D62" s="50" t="str">
        <f>IFERROR((($C62*st_DL)/st_out!C62),".")</f>
        <v>.</v>
      </c>
      <c r="E62" s="50" t="str">
        <f>IFERROR((($C62*st_DL)/st_out!D62),".")</f>
        <v>.</v>
      </c>
      <c r="F62" s="50" t="str">
        <f>IFERROR((($C62*st_DL)/st_out!E62),".")</f>
        <v>.</v>
      </c>
      <c r="G62" s="50">
        <f>IFERROR((($C62*st_DL)/st_out!F62),".")</f>
        <v>3.2939356658990337E-5</v>
      </c>
      <c r="H62" s="50">
        <f>IFERROR((($C62*st_DL)/st_out!G62),".")</f>
        <v>3.2939356658990344E-5</v>
      </c>
      <c r="I62" s="50">
        <f>IFERROR((($C62*st_DL)/st_out!H62),".")</f>
        <v>3.2939356658990344E-5</v>
      </c>
    </row>
    <row r="63" spans="1:9">
      <c r="A63" s="48" t="s">
        <v>68</v>
      </c>
      <c r="B63" s="48"/>
      <c r="C63" s="48">
        <v>5</v>
      </c>
      <c r="D63" s="50">
        <f>IFERROR((($C63*st_DL)/st_out!C63),".")</f>
        <v>6.4868181548597911E-4</v>
      </c>
      <c r="E63" s="50">
        <f>IFERROR((($C63*st_DL)/st_out!D63),".")</f>
        <v>6.4200425265148985E-3</v>
      </c>
      <c r="F63" s="50">
        <f>IFERROR((($C63*st_DL)/st_out!E63),".")</f>
        <v>6.9474543090149559E-5</v>
      </c>
      <c r="G63" s="50">
        <f>IFERROR((($C63*st_DL)/st_out!F63),".")</f>
        <v>9.8236402841264305E-3</v>
      </c>
      <c r="H63" s="50">
        <f>IFERROR((($C63*st_DL)/st_out!G63),".")</f>
        <v>1.054179664270256E-2</v>
      </c>
      <c r="I63" s="50">
        <f>IFERROR((($C63*st_DL)/st_out!H63),".")</f>
        <v>1.689236462612731E-2</v>
      </c>
    </row>
    <row r="64" spans="1:9">
      <c r="A64" s="48" t="s">
        <v>69</v>
      </c>
      <c r="B64" s="48"/>
      <c r="C64" s="48">
        <v>5</v>
      </c>
      <c r="D64" s="50">
        <f>IFERROR((($C64*st_DL)/st_out!C64),".")</f>
        <v>1.7385559838144453E-6</v>
      </c>
      <c r="E64" s="50">
        <f>IFERROR((($C64*st_DL)/st_out!D64),".")</f>
        <v>6.5290441299699365E-6</v>
      </c>
      <c r="F64" s="50">
        <f>IFERROR((($C64*st_DL)/st_out!E64),".")</f>
        <v>7.0654104839913118E-8</v>
      </c>
      <c r="G64" s="50">
        <f>IFERROR((($C64*st_DL)/st_out!F64),".")</f>
        <v>1.8640735677432827E-4</v>
      </c>
      <c r="H64" s="50">
        <f>IFERROR((($C64*st_DL)/st_out!G64),".")</f>
        <v>1.8821656686298264E-4</v>
      </c>
      <c r="I64" s="50">
        <f>IFERROR((($C64*st_DL)/st_out!H64),".")</f>
        <v>1.9467495688811268E-4</v>
      </c>
    </row>
    <row r="65" spans="1:9">
      <c r="A65" s="48" t="s">
        <v>70</v>
      </c>
      <c r="B65" s="48"/>
      <c r="C65" s="48">
        <v>5</v>
      </c>
      <c r="D65" s="50" t="str">
        <f>IFERROR((($C65*st_DL)/st_out!C65),".")</f>
        <v>.</v>
      </c>
      <c r="E65" s="50" t="str">
        <f>IFERROR((($C65*st_DL)/st_out!D65),".")</f>
        <v>.</v>
      </c>
      <c r="F65" s="50" t="str">
        <f>IFERROR((($C65*st_DL)/st_out!E65),".")</f>
        <v>.</v>
      </c>
      <c r="G65" s="50">
        <f>IFERROR((($C65*st_DL)/st_out!F65),".")</f>
        <v>1.4575518256095457E-5</v>
      </c>
      <c r="H65" s="50">
        <f>IFERROR((($C65*st_DL)/st_out!G65),".")</f>
        <v>1.4575518256095459E-5</v>
      </c>
      <c r="I65" s="50">
        <f>IFERROR((($C65*st_DL)/st_out!H65),".")</f>
        <v>1.4575518256095459E-5</v>
      </c>
    </row>
    <row r="66" spans="1:9">
      <c r="A66" s="48" t="s">
        <v>71</v>
      </c>
      <c r="B66" s="48"/>
      <c r="C66" s="48">
        <v>5</v>
      </c>
      <c r="D66" s="50" t="str">
        <f>IFERROR((($C66*st_DL)/st_out!C66),".")</f>
        <v>.</v>
      </c>
      <c r="E66" s="50" t="str">
        <f>IFERROR((($C66*st_DL)/st_out!D66),".")</f>
        <v>.</v>
      </c>
      <c r="F66" s="50" t="str">
        <f>IFERROR((($C66*st_DL)/st_out!E66),".")</f>
        <v>.</v>
      </c>
      <c r="G66" s="50">
        <f>IFERROR((($C66*st_DL)/st_out!F66),".")</f>
        <v>6.5098866240945669E-6</v>
      </c>
      <c r="H66" s="50">
        <f>IFERROR((($C66*st_DL)/st_out!G66),".")</f>
        <v>6.5098866240945669E-6</v>
      </c>
      <c r="I66" s="50">
        <f>IFERROR((($C66*st_DL)/st_out!H66),".")</f>
        <v>6.5098866240945669E-6</v>
      </c>
    </row>
    <row r="67" spans="1:9">
      <c r="A67" s="48" t="s">
        <v>72</v>
      </c>
      <c r="B67" s="48"/>
      <c r="C67" s="48">
        <v>5</v>
      </c>
      <c r="D67" s="50">
        <f>IFERROR((($C67*st_DL)/st_out!C67),".")</f>
        <v>1.2688641022147559E-2</v>
      </c>
      <c r="E67" s="50">
        <f>IFERROR((($C67*st_DL)/st_out!D67),".")</f>
        <v>0.1567029483256723</v>
      </c>
      <c r="F67" s="50">
        <f>IFERROR((($C67*st_DL)/st_out!E67),".")</f>
        <v>1.6957622462534223E-3</v>
      </c>
      <c r="G67" s="50">
        <f>IFERROR((($C67*st_DL)/st_out!F67),".")</f>
        <v>4.4299463998059903E-2</v>
      </c>
      <c r="H67" s="50">
        <f>IFERROR((($C67*st_DL)/st_out!G67),".")</f>
        <v>5.8683867266460882E-2</v>
      </c>
      <c r="I67" s="50">
        <f>IFERROR((($C67*st_DL)/st_out!H67),".")</f>
        <v>0.21369105334587976</v>
      </c>
    </row>
    <row r="68" spans="1:9">
      <c r="A68" s="48" t="s">
        <v>73</v>
      </c>
      <c r="B68" s="48"/>
      <c r="C68" s="48">
        <v>5</v>
      </c>
      <c r="D68" s="50">
        <f>IFERROR((($C68*st_DL)/st_out!C68),".")</f>
        <v>6.8160986598540434E-3</v>
      </c>
      <c r="E68" s="50">
        <f>IFERROR((($C68*st_DL)/st_out!D68),".")</f>
        <v>4.1434100503226379E-2</v>
      </c>
      <c r="F68" s="50">
        <f>IFERROR((($C68*st_DL)/st_out!E68),".")</f>
        <v>4.4837945993725939E-4</v>
      </c>
      <c r="G68" s="50">
        <f>IFERROR((($C68*st_DL)/st_out!F68),".")</f>
        <v>1.9915034815607857E-2</v>
      </c>
      <c r="H68" s="50">
        <f>IFERROR((($C68*st_DL)/st_out!G68),".")</f>
        <v>2.7179512935399164E-2</v>
      </c>
      <c r="I68" s="50">
        <f>IFERROR((($C68*st_DL)/st_out!H68),".")</f>
        <v>6.8165233978688289E-2</v>
      </c>
    </row>
    <row r="69" spans="1:9">
      <c r="A69" s="51" t="s">
        <v>74</v>
      </c>
      <c r="B69" s="48" t="s">
        <v>7</v>
      </c>
      <c r="C69" s="48">
        <v>5</v>
      </c>
      <c r="D69" s="50">
        <f>IFERROR((($C69*st_DL)/st_out!C69),".")</f>
        <v>64.902358666892596</v>
      </c>
      <c r="E69" s="50">
        <f>IFERROR((($C69*st_DL)/st_out!D69),".")</f>
        <v>56308.583667450133</v>
      </c>
      <c r="F69" s="50">
        <f>IFERROR((($C69*st_DL)/st_out!E69),".")</f>
        <v>609.34380203758246</v>
      </c>
      <c r="G69" s="50">
        <f>IFERROR((($C69*st_DL)/st_out!F69),".")</f>
        <v>3.1364323281153593E-2</v>
      </c>
      <c r="H69" s="50">
        <f>IFERROR((($C69*st_DL)/st_out!G69),".")</f>
        <v>674.27752502775627</v>
      </c>
      <c r="I69" s="50">
        <f>IFERROR((($C69*st_DL)/st_out!H69),".")</f>
        <v>56373.517390440305</v>
      </c>
    </row>
    <row r="70" spans="1:9">
      <c r="A70" s="48" t="s">
        <v>75</v>
      </c>
      <c r="B70" s="48"/>
      <c r="C70" s="48">
        <v>5</v>
      </c>
      <c r="D70" s="50" t="str">
        <f>IFERROR((($C70*st_DL)/st_out!C70),".")</f>
        <v>.</v>
      </c>
      <c r="E70" s="50" t="str">
        <f>IFERROR((($C70*st_DL)/st_out!D70),".")</f>
        <v>.</v>
      </c>
      <c r="F70" s="50" t="str">
        <f>IFERROR((($C70*st_DL)/st_out!E70),".")</f>
        <v>.</v>
      </c>
      <c r="G70" s="50">
        <f>IFERROR((($C70*st_DL)/st_out!F70),".")</f>
        <v>6.9959460783529212E-6</v>
      </c>
      <c r="H70" s="50">
        <f>IFERROR((($C70*st_DL)/st_out!G70),".")</f>
        <v>6.9959460783529212E-6</v>
      </c>
      <c r="I70" s="50">
        <f>IFERROR((($C70*st_DL)/st_out!H70),".")</f>
        <v>6.9959460783529212E-6</v>
      </c>
    </row>
    <row r="71" spans="1:9">
      <c r="A71" s="48" t="s">
        <v>76</v>
      </c>
      <c r="B71" s="48"/>
      <c r="C71" s="48">
        <v>5</v>
      </c>
      <c r="D71" s="50">
        <f>IFERROR((($C71*st_DL)/st_out!C71),".")</f>
        <v>6.6594687540938537E-7</v>
      </c>
      <c r="E71" s="50">
        <f>IFERROR((($C71*st_DL)/st_out!D71),".")</f>
        <v>4.6690364439726876E-6</v>
      </c>
      <c r="F71" s="50">
        <f>IFERROR((($C71*st_DL)/st_out!E71),".")</f>
        <v>5.0526016342814996E-8</v>
      </c>
      <c r="G71" s="50">
        <f>IFERROR((($C71*st_DL)/st_out!F71),".")</f>
        <v>8.1264786868212501E-6</v>
      </c>
      <c r="H71" s="50">
        <f>IFERROR((($C71*st_DL)/st_out!G71),".")</f>
        <v>8.8429515785734517E-6</v>
      </c>
      <c r="I71" s="50">
        <f>IFERROR((($C71*st_DL)/st_out!H71),".")</f>
        <v>1.3461462006203325E-5</v>
      </c>
    </row>
    <row r="72" spans="1:9">
      <c r="A72" s="48" t="s">
        <v>77</v>
      </c>
      <c r="B72" s="48"/>
      <c r="C72" s="48">
        <v>5</v>
      </c>
      <c r="D72" s="50">
        <f>IFERROR((($C72*st_DL)/st_out!C72),".")</f>
        <v>1.4886866500669883E-2</v>
      </c>
      <c r="E72" s="50">
        <f>IFERROR((($C72*st_DL)/st_out!D72),".")</f>
        <v>0.87744648165881567</v>
      </c>
      <c r="F72" s="50">
        <f>IFERROR((($C72*st_DL)/st_out!E72),".")</f>
        <v>9.4952943298332922E-3</v>
      </c>
      <c r="G72" s="50">
        <f>IFERROR((($C72*st_DL)/st_out!F72),".")</f>
        <v>4.2623685292173314E-6</v>
      </c>
      <c r="H72" s="50">
        <f>IFERROR((($C72*st_DL)/st_out!G72),".")</f>
        <v>2.4386423199032392E-2</v>
      </c>
      <c r="I72" s="50">
        <f>IFERROR((($C72*st_DL)/st_out!H72),".")</f>
        <v>0.89233761052801464</v>
      </c>
    </row>
    <row r="73" spans="1:9">
      <c r="A73" s="51" t="s">
        <v>78</v>
      </c>
      <c r="B73" s="48" t="s">
        <v>7</v>
      </c>
      <c r="C73" s="48">
        <v>5</v>
      </c>
      <c r="D73" s="50">
        <f>IFERROR((($C73*st_DL)/st_out!C73),".")</f>
        <v>6.2463134460206897E-2</v>
      </c>
      <c r="E73" s="50">
        <f>IFERROR((($C73*st_DL)/st_out!D73),".")</f>
        <v>2.1723952578846517</v>
      </c>
      <c r="F73" s="50">
        <f>IFERROR((($C73*st_DL)/st_out!E73),".")</f>
        <v>2.3508593179782811E-2</v>
      </c>
      <c r="G73" s="50">
        <f>IFERROR((($C73*st_DL)/st_out!F73),".")</f>
        <v>2.6067652275990862E-2</v>
      </c>
      <c r="H73" s="50">
        <f>IFERROR((($C73*st_DL)/st_out!G73),".")</f>
        <v>0.11203937991598058</v>
      </c>
      <c r="I73" s="50">
        <f>IFERROR((($C73*st_DL)/st_out!H73),".")</f>
        <v>2.2609260446208497</v>
      </c>
    </row>
    <row r="74" spans="1:9">
      <c r="A74" s="48" t="s">
        <v>79</v>
      </c>
      <c r="B74" s="48"/>
      <c r="C74" s="48">
        <v>5</v>
      </c>
      <c r="D74" s="50" t="str">
        <f>IFERROR((($C74*st_DL)/st_out!C74),".")</f>
        <v>.</v>
      </c>
      <c r="E74" s="50" t="str">
        <f>IFERROR((($C74*st_DL)/st_out!D74),".")</f>
        <v>.</v>
      </c>
      <c r="F74" s="50" t="str">
        <f>IFERROR((($C74*st_DL)/st_out!E74),".")</f>
        <v>.</v>
      </c>
      <c r="G74" s="50">
        <f>IFERROR((($C74*st_DL)/st_out!F74),".")</f>
        <v>2.6275977426502018E-5</v>
      </c>
      <c r="H74" s="50">
        <f>IFERROR((($C74*st_DL)/st_out!G74),".")</f>
        <v>2.6275977426502018E-5</v>
      </c>
      <c r="I74" s="50">
        <f>IFERROR((($C74*st_DL)/st_out!H74),".")</f>
        <v>2.6275977426502018E-5</v>
      </c>
    </row>
    <row r="75" spans="1:9">
      <c r="A75" s="51" t="s">
        <v>80</v>
      </c>
      <c r="B75" s="48" t="s">
        <v>7</v>
      </c>
      <c r="C75" s="48">
        <v>5</v>
      </c>
      <c r="D75" s="50">
        <f>IFERROR((($C75*st_DL)/st_out!C75),".")</f>
        <v>1.8429203005186974E-5</v>
      </c>
      <c r="E75" s="50">
        <f>IFERROR((($C75*st_DL)/st_out!D75),".")</f>
        <v>1.6714995877754318E-4</v>
      </c>
      <c r="F75" s="50">
        <f>IFERROR((($C75*st_DL)/st_out!E75),".")</f>
        <v>1.8088146559226999E-6</v>
      </c>
      <c r="G75" s="50">
        <f>IFERROR((($C75*st_DL)/st_out!F75),".")</f>
        <v>1.9981430724349298E-6</v>
      </c>
      <c r="H75" s="50">
        <f>IFERROR((($C75*st_DL)/st_out!G75),".")</f>
        <v>2.2236160733544603E-5</v>
      </c>
      <c r="I75" s="50">
        <f>IFERROR((($C75*st_DL)/st_out!H75),".")</f>
        <v>1.8757730485516509E-4</v>
      </c>
    </row>
    <row r="76" spans="1:9">
      <c r="A76" s="52" t="s">
        <v>81</v>
      </c>
      <c r="B76" s="53" t="s">
        <v>7</v>
      </c>
      <c r="C76" s="48">
        <v>5</v>
      </c>
      <c r="D76" s="50">
        <f>IFERROR((($C76*st_DL)/st_out!C76),".")</f>
        <v>415.64745928153974</v>
      </c>
      <c r="E76" s="50">
        <f>IFERROR((($C76*st_DL)/st_out!D76),".")</f>
        <v>26531.42391572192</v>
      </c>
      <c r="F76" s="50">
        <f>IFERROR((($C76*st_DL)/st_out!E76),".")</f>
        <v>287.11002247464154</v>
      </c>
      <c r="G76" s="50">
        <f>IFERROR((($C76*st_DL)/st_out!F76),".")</f>
        <v>2.7748883809311062E-3</v>
      </c>
      <c r="H76" s="50">
        <f>IFERROR((($C76*st_DL)/st_out!G76),".")</f>
        <v>702.76025664456222</v>
      </c>
      <c r="I76" s="50">
        <f>IFERROR((($C76*st_DL)/st_out!H76),".")</f>
        <v>26947.074149891836</v>
      </c>
    </row>
    <row r="77" spans="1:9">
      <c r="A77" s="51" t="s">
        <v>82</v>
      </c>
      <c r="B77" s="53" t="s">
        <v>7</v>
      </c>
      <c r="C77" s="48">
        <v>5</v>
      </c>
      <c r="D77" s="50">
        <f>IFERROR((($C77*st_DL)/st_out!C77),".")</f>
        <v>6.2035141292198854E-6</v>
      </c>
      <c r="E77" s="50">
        <f>IFERROR((($C77*st_DL)/st_out!D77),".")</f>
        <v>4.14127932483822E-3</v>
      </c>
      <c r="F77" s="50">
        <f>IFERROR((($C77*st_DL)/st_out!E77),".")</f>
        <v>4.4814888330343009E-5</v>
      </c>
      <c r="G77" s="50">
        <f>IFERROR((($C77*st_DL)/st_out!F77),".")</f>
        <v>2.0938915175463195E-5</v>
      </c>
      <c r="H77" s="50">
        <f>IFERROR((($C77*st_DL)/st_out!G77),".")</f>
        <v>7.1957317635026099E-5</v>
      </c>
      <c r="I77" s="50">
        <f>IFERROR((($C77*st_DL)/st_out!H77),".")</f>
        <v>4.1684217541429029E-3</v>
      </c>
    </row>
    <row r="78" spans="1:9">
      <c r="A78" s="48" t="s">
        <v>83</v>
      </c>
      <c r="B78" s="48"/>
      <c r="C78" s="48">
        <v>5</v>
      </c>
      <c r="D78" s="50" t="str">
        <f>IFERROR((($C78*st_DL)/st_out!C78),".")</f>
        <v>.</v>
      </c>
      <c r="E78" s="50" t="str">
        <f>IFERROR((($C78*st_DL)/st_out!D78),".")</f>
        <v>.</v>
      </c>
      <c r="F78" s="50" t="str">
        <f>IFERROR((($C78*st_DL)/st_out!E78),".")</f>
        <v>.</v>
      </c>
      <c r="G78" s="50">
        <f>IFERROR((($C78*st_DL)/st_out!F78),".")</f>
        <v>6.5775248223851556E-7</v>
      </c>
      <c r="H78" s="50">
        <f>IFERROR((($C78*st_DL)/st_out!G78),".")</f>
        <v>6.5775248223851556E-7</v>
      </c>
      <c r="I78" s="50">
        <f>IFERROR((($C78*st_DL)/st_out!H78),".")</f>
        <v>6.5775248223851556E-7</v>
      </c>
    </row>
    <row r="79" spans="1:9">
      <c r="A79" s="48" t="s">
        <v>84</v>
      </c>
      <c r="B79" s="48"/>
      <c r="C79" s="48">
        <v>5</v>
      </c>
      <c r="D79" s="50">
        <f>IFERROR((($C79*st_DL)/st_out!C79),".")</f>
        <v>1.2216353296613413E-6</v>
      </c>
      <c r="E79" s="50">
        <f>IFERROR((($C79*st_DL)/st_out!D79),".")</f>
        <v>4.4361674078234185E-6</v>
      </c>
      <c r="F79" s="50">
        <f>IFERROR((($C79*st_DL)/st_out!E79),".")</f>
        <v>4.8006022149708561E-8</v>
      </c>
      <c r="G79" s="50">
        <f>IFERROR((($C79*st_DL)/st_out!F79),".")</f>
        <v>5.0189281803853029E-5</v>
      </c>
      <c r="H79" s="50">
        <f>IFERROR((($C79*st_DL)/st_out!G79),".")</f>
        <v>5.1458923155664082E-5</v>
      </c>
      <c r="I79" s="50">
        <f>IFERROR((($C79*st_DL)/st_out!H79),".")</f>
        <v>5.5847084541337793E-5</v>
      </c>
    </row>
    <row r="80" spans="1:9">
      <c r="A80" s="48" t="s">
        <v>85</v>
      </c>
      <c r="B80" s="48"/>
      <c r="C80" s="48">
        <v>5</v>
      </c>
      <c r="D80" s="50">
        <f>IFERROR((($C80*st_DL)/st_out!C80),".")</f>
        <v>2.8907822968039597E-6</v>
      </c>
      <c r="E80" s="50">
        <f>IFERROR((($C80*st_DL)/st_out!D80),".")</f>
        <v>2.4405116678922103E-5</v>
      </c>
      <c r="F80" s="50">
        <f>IFERROR((($C80*st_DL)/st_out!E80),".")</f>
        <v>2.6410017119470982E-7</v>
      </c>
      <c r="G80" s="50">
        <f>IFERROR((($C80*st_DL)/st_out!F80),".")</f>
        <v>1.7508671866793831E-4</v>
      </c>
      <c r="H80" s="50">
        <f>IFERROR((($C80*st_DL)/st_out!G80),".")</f>
        <v>1.78241601135937E-4</v>
      </c>
      <c r="I80" s="50">
        <f>IFERROR((($C80*st_DL)/st_out!H80),".")</f>
        <v>2.0238261764366438E-4</v>
      </c>
    </row>
    <row r="81" spans="1:9">
      <c r="A81" s="51" t="s">
        <v>86</v>
      </c>
      <c r="B81" s="53" t="s">
        <v>7</v>
      </c>
      <c r="C81" s="48">
        <v>5</v>
      </c>
      <c r="D81" s="50">
        <f>IFERROR((($C81*st_DL)/st_out!C81),".")</f>
        <v>336.97080198185699</v>
      </c>
      <c r="E81" s="50">
        <f>IFERROR((($C81*st_DL)/st_out!D81),".")</f>
        <v>9602.4070155036243</v>
      </c>
      <c r="F81" s="50">
        <f>IFERROR((($C81*st_DL)/st_out!E81),".")</f>
        <v>103.91252662463384</v>
      </c>
      <c r="G81" s="50">
        <f>IFERROR((($C81*st_DL)/st_out!F81),".")</f>
        <v>4.8457281742528732E-6</v>
      </c>
      <c r="H81" s="50">
        <f>IFERROR((($C81*st_DL)/st_out!G81),".")</f>
        <v>440.88333345221901</v>
      </c>
      <c r="I81" s="50">
        <f>IFERROR((($C81*st_DL)/st_out!H81),".")</f>
        <v>9939.3778223312092</v>
      </c>
    </row>
    <row r="82" spans="1:9">
      <c r="A82" s="51" t="s">
        <v>87</v>
      </c>
      <c r="B82" s="48" t="s">
        <v>7</v>
      </c>
      <c r="C82" s="48">
        <v>5</v>
      </c>
      <c r="D82" s="50" t="str">
        <f>IFERROR((($C82*st_DL)/st_out!C82),".")</f>
        <v>.</v>
      </c>
      <c r="E82" s="50" t="str">
        <f>IFERROR((($C82*st_DL)/st_out!D82),".")</f>
        <v>.</v>
      </c>
      <c r="F82" s="50" t="str">
        <f>IFERROR((($C82*st_DL)/st_out!E82),".")</f>
        <v>.</v>
      </c>
      <c r="G82" s="50">
        <f>IFERROR((($C82*st_DL)/st_out!F82),".")</f>
        <v>7.8408636152583604E-18</v>
      </c>
      <c r="H82" s="50">
        <f>IFERROR((($C82*st_DL)/st_out!G82),".")</f>
        <v>7.8408636152583604E-18</v>
      </c>
      <c r="I82" s="50">
        <f>IFERROR((($C82*st_DL)/st_out!H82),".")</f>
        <v>7.8408636152583604E-18</v>
      </c>
    </row>
    <row r="83" spans="1:9">
      <c r="A83" s="51" t="s">
        <v>88</v>
      </c>
      <c r="B83" s="53" t="s">
        <v>7</v>
      </c>
      <c r="C83" s="48">
        <v>5</v>
      </c>
      <c r="D83" s="50" t="str">
        <f>IFERROR((($C83*st_DL)/st_out!C83),".")</f>
        <v>.</v>
      </c>
      <c r="E83" s="50" t="str">
        <f>IFERROR((($C83*st_DL)/st_out!D83),".")</f>
        <v>.</v>
      </c>
      <c r="F83" s="50" t="str">
        <f>IFERROR((($C83*st_DL)/st_out!E83),".")</f>
        <v>.</v>
      </c>
      <c r="G83" s="50">
        <f>IFERROR((($C83*st_DL)/st_out!F83),".")</f>
        <v>6.7563278096504381E-16</v>
      </c>
      <c r="H83" s="50">
        <f>IFERROR((($C83*st_DL)/st_out!G83),".")</f>
        <v>6.7563278096504381E-16</v>
      </c>
      <c r="I83" s="50">
        <f>IFERROR((($C83*st_DL)/st_out!H83),".")</f>
        <v>6.7563278096504381E-16</v>
      </c>
    </row>
    <row r="84" spans="1:9">
      <c r="A84" s="51" t="s">
        <v>89</v>
      </c>
      <c r="B84" s="53" t="s">
        <v>7</v>
      </c>
      <c r="C84" s="48">
        <v>5</v>
      </c>
      <c r="D84" s="50" t="str">
        <f>IFERROR((($C84*st_DL)/st_out!C84),".")</f>
        <v>.</v>
      </c>
      <c r="E84" s="50">
        <f>IFERROR((($C84*st_DL)/st_out!D84),".")</f>
        <v>7.8330424229171923E-5</v>
      </c>
      <c r="F84" s="50">
        <f>IFERROR((($C84*st_DL)/st_out!E84),".")</f>
        <v>8.4765333109615058E-7</v>
      </c>
      <c r="G84" s="50">
        <f>IFERROR((($C84*st_DL)/st_out!F84),".")</f>
        <v>6.6158237084658723E-14</v>
      </c>
      <c r="H84" s="50">
        <f>IFERROR((($C84*st_DL)/st_out!G84),".")</f>
        <v>8.4765339725438759E-7</v>
      </c>
      <c r="I84" s="50">
        <f>IFERROR((($C84*st_DL)/st_out!H84),".")</f>
        <v>7.833042429533017E-5</v>
      </c>
    </row>
    <row r="85" spans="1:9">
      <c r="A85" s="48" t="s">
        <v>90</v>
      </c>
      <c r="B85" s="48"/>
      <c r="C85" s="48">
        <v>5</v>
      </c>
      <c r="D85" s="50">
        <f>IFERROR((($C85*st_DL)/st_out!C85),".")</f>
        <v>1.7385559838144455E-6</v>
      </c>
      <c r="E85" s="50">
        <f>IFERROR((($C85*st_DL)/st_out!D85),".")</f>
        <v>7.2142778322321215E-6</v>
      </c>
      <c r="F85" s="50">
        <f>IFERROR((($C85*st_DL)/st_out!E85),".")</f>
        <v>7.8069366994022201E-8</v>
      </c>
      <c r="G85" s="50">
        <f>IFERROR((($C85*st_DL)/st_out!F85),".")</f>
        <v>6.886130307219194E-5</v>
      </c>
      <c r="H85" s="50">
        <f>IFERROR((($C85*st_DL)/st_out!G85),".")</f>
        <v>7.06779284230004E-5</v>
      </c>
      <c r="I85" s="50">
        <f>IFERROR((($C85*st_DL)/st_out!H85),".")</f>
        <v>7.7814136888238508E-5</v>
      </c>
    </row>
    <row r="86" spans="1:9">
      <c r="A86" s="48" t="s">
        <v>91</v>
      </c>
      <c r="B86" s="48"/>
      <c r="C86" s="48">
        <v>5</v>
      </c>
      <c r="D86" s="50">
        <f>IFERROR((($C86*st_DL)/st_out!C86),".")</f>
        <v>8.6140120090775614E-7</v>
      </c>
      <c r="E86" s="50">
        <f>IFERROR((($C86*st_DL)/st_out!D86),".")</f>
        <v>6.4950585014065233E-6</v>
      </c>
      <c r="F86" s="50">
        <f>IFERROR((($C86*st_DL)/st_out!E86),".")</f>
        <v>7.0286329080434395E-8</v>
      </c>
      <c r="G86" s="50">
        <f>IFERROR((($C86*st_DL)/st_out!F86),".")</f>
        <v>3.7896564692092475E-5</v>
      </c>
      <c r="H86" s="50">
        <f>IFERROR((($C86*st_DL)/st_out!G86),".")</f>
        <v>3.8828252222080666E-5</v>
      </c>
      <c r="I86" s="50">
        <f>IFERROR((($C86*st_DL)/st_out!H86),".")</f>
        <v>4.5253024394406758E-5</v>
      </c>
    </row>
    <row r="87" spans="1:9">
      <c r="A87" s="48" t="s">
        <v>92</v>
      </c>
      <c r="B87" s="48"/>
      <c r="C87" s="48">
        <v>5</v>
      </c>
      <c r="D87" s="50">
        <f>IFERROR((($C87*st_DL)/st_out!C87),".")</f>
        <v>137.75166770103996</v>
      </c>
      <c r="E87" s="50">
        <f>IFERROR((($C87*st_DL)/st_out!D87),".")</f>
        <v>489645.82930002641</v>
      </c>
      <c r="F87" s="50">
        <f>IFERROR((($C87*st_DL)/st_out!E87),".")</f>
        <v>5298.7063755609161</v>
      </c>
      <c r="G87" s="50">
        <f>IFERROR((($C87*st_DL)/st_out!F87),".")</f>
        <v>7.7492332781501781E-4</v>
      </c>
      <c r="H87" s="50">
        <f>IFERROR((($C87*st_DL)/st_out!G87),".")</f>
        <v>5436.4588181852832</v>
      </c>
      <c r="I87" s="50">
        <f>IFERROR((($C87*st_DL)/st_out!H87),".")</f>
        <v>489783.58174265077</v>
      </c>
    </row>
    <row r="88" spans="1:9">
      <c r="A88" s="48" t="s">
        <v>93</v>
      </c>
      <c r="B88" s="48"/>
      <c r="C88" s="48">
        <v>5</v>
      </c>
      <c r="D88" s="50">
        <f>IFERROR((($C88*st_DL)/st_out!C88),".")</f>
        <v>152.24542559497064</v>
      </c>
      <c r="E88" s="50">
        <f>IFERROR((($C88*st_DL)/st_out!D88),".")</f>
        <v>540733.47672271763</v>
      </c>
      <c r="F88" s="50">
        <f>IFERROR((($C88*st_DL)/st_out!E88),".")</f>
        <v>5851.5517730148231</v>
      </c>
      <c r="G88" s="50">
        <f>IFERROR((($C88*st_DL)/st_out!F88),".")</f>
        <v>3.9743110263625042E-4</v>
      </c>
      <c r="H88" s="50">
        <f>IFERROR((($C88*st_DL)/st_out!G88),".")</f>
        <v>6003.7975960408958</v>
      </c>
      <c r="I88" s="50">
        <f>IFERROR((($C88*st_DL)/st_out!H88),".")</f>
        <v>540885.72254574357</v>
      </c>
    </row>
    <row r="89" spans="1:9">
      <c r="A89" s="48" t="s">
        <v>94</v>
      </c>
      <c r="B89" s="48"/>
      <c r="C89" s="48">
        <v>5</v>
      </c>
      <c r="D89" s="50">
        <f>IFERROR((($C89*st_DL)/st_out!C89),".")</f>
        <v>152.23957706630878</v>
      </c>
      <c r="E89" s="50">
        <f>IFERROR((($C89*st_DL)/st_out!D89),".")</f>
        <v>540712.70437291008</v>
      </c>
      <c r="F89" s="50">
        <f>IFERROR((($C89*st_DL)/st_out!E89),".")</f>
        <v>5851.326984860254</v>
      </c>
      <c r="G89" s="50">
        <f>IFERROR((($C89*st_DL)/st_out!F89),".")</f>
        <v>7.3768690990657195E-4</v>
      </c>
      <c r="H89" s="50">
        <f>IFERROR((($C89*st_DL)/st_out!G89),".")</f>
        <v>6003.5672996134726</v>
      </c>
      <c r="I89" s="50">
        <f>IFERROR((($C89*st_DL)/st_out!H89),".")</f>
        <v>540864.94468766334</v>
      </c>
    </row>
    <row r="90" spans="1:9">
      <c r="A90" s="51" t="s">
        <v>95</v>
      </c>
      <c r="B90" s="48" t="s">
        <v>7</v>
      </c>
      <c r="C90" s="48">
        <v>5</v>
      </c>
      <c r="D90" s="50">
        <f>IFERROR((($C90*st_DL)/st_out!C90),".")</f>
        <v>3.5587400176973158</v>
      </c>
      <c r="E90" s="50">
        <f>IFERROR((($C90*st_DL)/st_out!D90),".")</f>
        <v>2213.9115980844954</v>
      </c>
      <c r="F90" s="50">
        <f>IFERROR((($C90*st_DL)/st_out!E90),".")</f>
        <v>23.957862597274524</v>
      </c>
      <c r="G90" s="50">
        <f>IFERROR((($C90*st_DL)/st_out!F90),".")</f>
        <v>8.3105345830138068E-4</v>
      </c>
      <c r="H90" s="50">
        <f>IFERROR((($C90*st_DL)/st_out!G90),".")</f>
        <v>27.51743366843014</v>
      </c>
      <c r="I90" s="50">
        <f>IFERROR((($C90*st_DL)/st_out!H90),".")</f>
        <v>2217.4711691556508</v>
      </c>
    </row>
    <row r="91" spans="1:9">
      <c r="A91" s="52" t="s">
        <v>96</v>
      </c>
      <c r="B91" s="53" t="s">
        <v>11</v>
      </c>
      <c r="C91" s="48">
        <v>5</v>
      </c>
      <c r="D91" s="50">
        <f>IFERROR((($C91*st_DL)/st_out!C91),".")</f>
        <v>169.80120012654535</v>
      </c>
      <c r="E91" s="50">
        <f>IFERROR((($C91*st_DL)/st_out!D91),".")</f>
        <v>46020.073175906982</v>
      </c>
      <c r="F91" s="50">
        <f>IFERROR((($C91*st_DL)/st_out!E91),".")</f>
        <v>498.00660099474277</v>
      </c>
      <c r="G91" s="50">
        <f>IFERROR((($C91*st_DL)/st_out!F91),".")</f>
        <v>8.0490259313816676E-3</v>
      </c>
      <c r="H91" s="50">
        <f>IFERROR((($C91*st_DL)/st_out!G91),".")</f>
        <v>667.81585014721941</v>
      </c>
      <c r="I91" s="50">
        <f>IFERROR((($C91*st_DL)/st_out!H91),".")</f>
        <v>46189.882425059455</v>
      </c>
    </row>
    <row r="92" spans="1:9">
      <c r="A92" s="48" t="s">
        <v>97</v>
      </c>
      <c r="B92" s="48"/>
      <c r="C92" s="48">
        <v>5</v>
      </c>
      <c r="D92" s="50">
        <f>IFERROR((($C92*st_DL)/st_out!C92),".")</f>
        <v>397.72039748031477</v>
      </c>
      <c r="E92" s="50">
        <f>IFERROR((($C92*st_DL)/st_out!D92),".")</f>
        <v>71993.301759939277</v>
      </c>
      <c r="F92" s="50">
        <f>IFERROR((($C92*st_DL)/st_out!E92),".")</f>
        <v>779.07610808899142</v>
      </c>
      <c r="G92" s="50">
        <f>IFERROR((($C92*st_DL)/st_out!F92),".")</f>
        <v>8.9812043728498109E-4</v>
      </c>
      <c r="H92" s="50">
        <f>IFERROR((($C92*st_DL)/st_out!G92),".")</f>
        <v>1176.7974036897435</v>
      </c>
      <c r="I92" s="50">
        <f>IFERROR((($C92*st_DL)/st_out!H92),".")</f>
        <v>72391.023055540034</v>
      </c>
    </row>
    <row r="93" spans="1:9">
      <c r="A93" s="48" t="s">
        <v>98</v>
      </c>
      <c r="B93" s="48"/>
      <c r="C93" s="48">
        <v>5</v>
      </c>
      <c r="D93" s="50">
        <f>IFERROR((($C93*st_DL)/st_out!C93),".")</f>
        <v>2.07920970906449E-6</v>
      </c>
      <c r="E93" s="50">
        <f>IFERROR((($C93*st_DL)/st_out!D93),".")</f>
        <v>7.6919170091178131E-6</v>
      </c>
      <c r="F93" s="50">
        <f>IFERROR((($C93*st_DL)/st_out!E93),".")</f>
        <v>8.3238143281568465E-8</v>
      </c>
      <c r="G93" s="50">
        <f>IFERROR((($C93*st_DL)/st_out!F93),".")</f>
        <v>1.9625230384913206E-4</v>
      </c>
      <c r="H93" s="50">
        <f>IFERROR((($C93*st_DL)/st_out!G93),".")</f>
        <v>1.9841475170147808E-4</v>
      </c>
      <c r="I93" s="50">
        <f>IFERROR((($C93*st_DL)/st_out!H93),".")</f>
        <v>2.0602343056731434E-4</v>
      </c>
    </row>
    <row r="94" spans="1:9">
      <c r="A94" s="48" t="s">
        <v>99</v>
      </c>
      <c r="B94" s="48"/>
      <c r="C94" s="48">
        <v>5</v>
      </c>
      <c r="D94" s="50">
        <f>IFERROR((($C94*st_DL)/st_out!C94),".")</f>
        <v>9.1917226111871267E-2</v>
      </c>
      <c r="E94" s="50">
        <f>IFERROR((($C94*st_DL)/st_out!D94),".")</f>
        <v>1.7232013069297436</v>
      </c>
      <c r="F94" s="50">
        <f>IFERROR((($C94*st_DL)/st_out!E94),".")</f>
        <v>1.8647637138983469E-2</v>
      </c>
      <c r="G94" s="50">
        <f>IFERROR((($C94*st_DL)/st_out!F94),".")</f>
        <v>0.14463699258465768</v>
      </c>
      <c r="H94" s="50">
        <f>IFERROR((($C94*st_DL)/st_out!G94),".")</f>
        <v>0.25520185583551241</v>
      </c>
      <c r="I94" s="50">
        <f>IFERROR((($C94*st_DL)/st_out!H94),".")</f>
        <v>1.9597555256262722</v>
      </c>
    </row>
    <row r="95" spans="1:9">
      <c r="A95" s="48" t="s">
        <v>100</v>
      </c>
      <c r="B95" s="48"/>
      <c r="C95" s="48">
        <v>5</v>
      </c>
      <c r="D95" s="50">
        <f>IFERROR((($C95*st_DL)/st_out!C95),".")</f>
        <v>1.4090696497784409E-3</v>
      </c>
      <c r="E95" s="50">
        <f>IFERROR((($C95*st_DL)/st_out!D95),".")</f>
        <v>6.3544536987579356E-3</v>
      </c>
      <c r="F95" s="50">
        <f>IFERROR((($C95*st_DL)/st_out!E95),".")</f>
        <v>6.8764773050244987E-5</v>
      </c>
      <c r="G95" s="50">
        <f>IFERROR((($C95*st_DL)/st_out!F95),".")</f>
        <v>9.5474977617425339E-3</v>
      </c>
      <c r="H95" s="50">
        <f>IFERROR((($C95*st_DL)/st_out!G95),".")</f>
        <v>1.102533218457122E-2</v>
      </c>
      <c r="I95" s="50">
        <f>IFERROR((($C95*st_DL)/st_out!H95),".")</f>
        <v>1.731102111027891E-2</v>
      </c>
    </row>
    <row r="96" spans="1:9">
      <c r="A96" s="51" t="s">
        <v>101</v>
      </c>
      <c r="B96" s="53" t="s">
        <v>7</v>
      </c>
      <c r="C96" s="48">
        <v>5</v>
      </c>
      <c r="D96" s="50" t="str">
        <f>IFERROR((($C96*st_DL)/st_out!C96),".")</f>
        <v>.</v>
      </c>
      <c r="E96" s="50" t="str">
        <f>IFERROR((($C96*st_DL)/st_out!D96),".")</f>
        <v>.</v>
      </c>
      <c r="F96" s="50" t="str">
        <f>IFERROR((($C96*st_DL)/st_out!E96),".")</f>
        <v>.</v>
      </c>
      <c r="G96" s="50">
        <f>IFERROR((($C96*st_DL)/st_out!F96),".")</f>
        <v>1.3343949336247034E-12</v>
      </c>
      <c r="H96" s="50">
        <f>IFERROR((($C96*st_DL)/st_out!G96),".")</f>
        <v>1.3343949336247034E-12</v>
      </c>
      <c r="I96" s="50">
        <f>IFERROR((($C96*st_DL)/st_out!H96),".")</f>
        <v>1.3343949336247034E-12</v>
      </c>
    </row>
    <row r="97" spans="1:9">
      <c r="A97" s="48" t="s">
        <v>102</v>
      </c>
      <c r="B97" s="48"/>
      <c r="C97" s="48">
        <v>5</v>
      </c>
      <c r="D97" s="50" t="str">
        <f>IFERROR((($C97*st_DL)/st_out!C97),".")</f>
        <v>.</v>
      </c>
      <c r="E97" s="50">
        <f>IFERROR((($C97*st_DL)/st_out!D97),".")</f>
        <v>2.5135681132575148E-6</v>
      </c>
      <c r="F97" s="50">
        <f>IFERROR((($C97*st_DL)/st_out!E97),".")</f>
        <v>2.7200598044843788E-8</v>
      </c>
      <c r="G97" s="50">
        <f>IFERROR((($C97*st_DL)/st_out!F97),".")</f>
        <v>1.7560799527613142E-9</v>
      </c>
      <c r="H97" s="50">
        <f>IFERROR((($C97*st_DL)/st_out!G97),".")</f>
        <v>2.8956677997605103E-8</v>
      </c>
      <c r="I97" s="50">
        <f>IFERROR((($C97*st_DL)/st_out!H97),".")</f>
        <v>2.5153241932102758E-6</v>
      </c>
    </row>
    <row r="98" spans="1:9">
      <c r="A98" s="52" t="s">
        <v>103</v>
      </c>
      <c r="B98" s="53" t="s">
        <v>11</v>
      </c>
      <c r="C98" s="48">
        <v>5</v>
      </c>
      <c r="D98" s="50" t="str">
        <f>IFERROR((($C98*st_DL)/st_out!C98),".")</f>
        <v>.</v>
      </c>
      <c r="E98" s="50">
        <f>IFERROR((($C98*st_DL)/st_out!D98),".")</f>
        <v>0.11958554856674057</v>
      </c>
      <c r="F98" s="50">
        <f>IFERROR((($C98*st_DL)/st_out!E98),".")</f>
        <v>1.2940959989823067E-3</v>
      </c>
      <c r="G98" s="50">
        <f>IFERROR((($C98*st_DL)/st_out!F98),".")</f>
        <v>6.4363895902632685E-6</v>
      </c>
      <c r="H98" s="50">
        <f>IFERROR((($C98*st_DL)/st_out!G98),".")</f>
        <v>1.30053238857257E-3</v>
      </c>
      <c r="I98" s="50">
        <f>IFERROR((($C98*st_DL)/st_out!H98),".")</f>
        <v>0.11959198495633086</v>
      </c>
    </row>
    <row r="99" spans="1:9">
      <c r="A99" s="48" t="s">
        <v>104</v>
      </c>
      <c r="B99" s="48"/>
      <c r="C99" s="48">
        <v>5</v>
      </c>
      <c r="D99" s="50">
        <f>IFERROR((($C99*st_DL)/st_out!C99),".")</f>
        <v>2.596322101072257E-2</v>
      </c>
      <c r="E99" s="50">
        <f>IFERROR((($C99*st_DL)/st_out!D99),".")</f>
        <v>2.9788236837794968</v>
      </c>
      <c r="F99" s="50">
        <f>IFERROR((($C99*st_DL)/st_out!E99),".")</f>
        <v>3.2235365034106747E-2</v>
      </c>
      <c r="G99" s="50">
        <f>IFERROR((($C99*st_DL)/st_out!F99),".")</f>
        <v>5.0798550371339215E-6</v>
      </c>
      <c r="H99" s="50">
        <f>IFERROR((($C99*st_DL)/st_out!G99),".")</f>
        <v>5.8203665899866468E-2</v>
      </c>
      <c r="I99" s="50">
        <f>IFERROR((($C99*st_DL)/st_out!H99),".")</f>
        <v>3.0047919846452564</v>
      </c>
    </row>
    <row r="100" spans="1:9">
      <c r="A100" s="48" t="s">
        <v>105</v>
      </c>
      <c r="B100" s="48"/>
      <c r="C100" s="48">
        <v>5</v>
      </c>
      <c r="D100" s="50">
        <f>IFERROR((($C100*st_DL)/st_out!C100),".")</f>
        <v>1.2936255357727426E-6</v>
      </c>
      <c r="E100" s="50">
        <f>IFERROR((($C100*st_DL)/st_out!D100),".")</f>
        <v>6.4196030444878045E-6</v>
      </c>
      <c r="F100" s="50">
        <f>IFERROR((($C100*st_DL)/st_out!E100),".")</f>
        <v>6.9469787231772826E-8</v>
      </c>
      <c r="G100" s="50">
        <f>IFERROR((($C100*st_DL)/st_out!F100),".")</f>
        <v>8.9187470902766445E-5</v>
      </c>
      <c r="H100" s="50">
        <f>IFERROR((($C100*st_DL)/st_out!G100),".")</f>
        <v>9.0550566225770961E-5</v>
      </c>
      <c r="I100" s="50">
        <f>IFERROR((($C100*st_DL)/st_out!H100),".")</f>
        <v>9.6900699483026985E-5</v>
      </c>
    </row>
    <row r="101" spans="1:9">
      <c r="A101" s="48" t="s">
        <v>106</v>
      </c>
      <c r="B101" s="48"/>
      <c r="C101" s="48">
        <v>5</v>
      </c>
      <c r="D101" s="50">
        <f>IFERROR((($C101*st_DL)/st_out!C101),".")</f>
        <v>1.4200805043425985E-4</v>
      </c>
      <c r="E101" s="50">
        <f>IFERROR((($C101*st_DL)/st_out!D101),".")</f>
        <v>6.5172166404626791E-4</v>
      </c>
      <c r="F101" s="50">
        <f>IFERROR((($C101*st_DL)/st_out!E101),".")</f>
        <v>7.0526113564773337E-6</v>
      </c>
      <c r="G101" s="50">
        <f>IFERROR((($C101*st_DL)/st_out!F101),".")</f>
        <v>1.5293833522620358E-3</v>
      </c>
      <c r="H101" s="50">
        <f>IFERROR((($C101*st_DL)/st_out!G101),".")</f>
        <v>1.6784440140527729E-3</v>
      </c>
      <c r="I101" s="50">
        <f>IFERROR((($C101*st_DL)/st_out!H101),".")</f>
        <v>2.3231130667425636E-3</v>
      </c>
    </row>
    <row r="102" spans="1:9">
      <c r="A102" s="48" t="s">
        <v>107</v>
      </c>
      <c r="B102" s="48"/>
      <c r="C102" s="48">
        <v>5</v>
      </c>
      <c r="D102" s="50">
        <f>IFERROR((($C102*st_DL)/st_out!C102),".")</f>
        <v>6.6321414517045765E-6</v>
      </c>
      <c r="E102" s="50">
        <f>IFERROR((($C102*st_DL)/st_out!D102),".")</f>
        <v>4.099660608325748E-5</v>
      </c>
      <c r="F102" s="50">
        <f>IFERROR((($C102*st_DL)/st_out!E102),".")</f>
        <v>4.4364511046740795E-7</v>
      </c>
      <c r="G102" s="50">
        <f>IFERROR((($C102*st_DL)/st_out!F102),".")</f>
        <v>9.4519325677447962E-5</v>
      </c>
      <c r="H102" s="50">
        <f>IFERROR((($C102*st_DL)/st_out!G102),".")</f>
        <v>1.0159511223961995E-4</v>
      </c>
      <c r="I102" s="50">
        <f>IFERROR((($C102*st_DL)/st_out!H102),".")</f>
        <v>1.4214807321240999E-4</v>
      </c>
    </row>
    <row r="103" spans="1:9">
      <c r="A103" s="48" t="s">
        <v>108</v>
      </c>
      <c r="B103" s="48"/>
      <c r="C103" s="48">
        <v>5</v>
      </c>
      <c r="D103" s="50">
        <f>IFERROR((($C103*st_DL)/st_out!C103),".")</f>
        <v>0.35028037991590744</v>
      </c>
      <c r="E103" s="50">
        <f>IFERROR((($C103*st_DL)/st_out!D103),".")</f>
        <v>517.03815558305337</v>
      </c>
      <c r="F103" s="50">
        <f>IFERROR((($C103*st_DL)/st_out!E103),".")</f>
        <v>5.5951326600956186</v>
      </c>
      <c r="G103" s="50">
        <f>IFERROR((($C103*st_DL)/st_out!F103),".")</f>
        <v>3.3460432372919147E-5</v>
      </c>
      <c r="H103" s="50">
        <f>IFERROR((($C103*st_DL)/st_out!G103),".")</f>
        <v>5.9454465004438983</v>
      </c>
      <c r="I103" s="50">
        <f>IFERROR((($C103*st_DL)/st_out!H103),".")</f>
        <v>517.3884694234016</v>
      </c>
    </row>
    <row r="104" spans="1:9">
      <c r="A104" s="48" t="s">
        <v>109</v>
      </c>
      <c r="B104" s="48"/>
      <c r="C104" s="48">
        <v>5</v>
      </c>
      <c r="D104" s="50" t="str">
        <f>IFERROR((($C104*st_DL)/st_out!C104),".")</f>
        <v>.</v>
      </c>
      <c r="E104" s="50" t="str">
        <f>IFERROR((($C104*st_DL)/st_out!D104),".")</f>
        <v>.</v>
      </c>
      <c r="F104" s="50" t="str">
        <f>IFERROR((($C104*st_DL)/st_out!E104),".")</f>
        <v>.</v>
      </c>
      <c r="G104" s="50">
        <f>IFERROR((($C104*st_DL)/st_out!F104),".")</f>
        <v>1.6264467363278587E-5</v>
      </c>
      <c r="H104" s="50">
        <f>IFERROR((($C104*st_DL)/st_out!G104),".")</f>
        <v>1.6264467363278587E-5</v>
      </c>
      <c r="I104" s="50">
        <f>IFERROR((($C104*st_DL)/st_out!H104),".")</f>
        <v>1.6264467363278587E-5</v>
      </c>
    </row>
    <row r="105" spans="1:9">
      <c r="A105" s="48" t="s">
        <v>110</v>
      </c>
      <c r="B105" s="48"/>
      <c r="C105" s="48">
        <v>5</v>
      </c>
      <c r="D105" s="50">
        <f>IFERROR((($C105*st_DL)/st_out!C105),".")</f>
        <v>1.5112248013791229E-4</v>
      </c>
      <c r="E105" s="50">
        <f>IFERROR((($C105*st_DL)/st_out!D105),".")</f>
        <v>6.1721827608741877E-4</v>
      </c>
      <c r="F105" s="50">
        <f>IFERROR((($C105*st_DL)/st_out!E105),".")</f>
        <v>6.6792326594355134E-6</v>
      </c>
      <c r="G105" s="50">
        <f>IFERROR((($C105*st_DL)/st_out!F105),".")</f>
        <v>2.1939062034817463E-4</v>
      </c>
      <c r="H105" s="50">
        <f>IFERROR((($C105*st_DL)/st_out!G105),".")</f>
        <v>3.7719233314552244E-4</v>
      </c>
      <c r="I105" s="50">
        <f>IFERROR((($C105*st_DL)/st_out!H105),".")</f>
        <v>9.8773137657350561E-4</v>
      </c>
    </row>
    <row r="106" spans="1:9">
      <c r="A106" s="48" t="s">
        <v>111</v>
      </c>
      <c r="B106" s="48"/>
      <c r="C106" s="48">
        <v>5</v>
      </c>
      <c r="D106" s="50" t="str">
        <f>IFERROR((($C106*st_DL)/st_out!C106),".")</f>
        <v>.</v>
      </c>
      <c r="E106" s="50" t="str">
        <f>IFERROR((($C106*st_DL)/st_out!D106),".")</f>
        <v>.</v>
      </c>
      <c r="F106" s="50" t="str">
        <f>IFERROR((($C106*st_DL)/st_out!E106),".")</f>
        <v>.</v>
      </c>
      <c r="G106" s="50">
        <f>IFERROR((($C106*st_DL)/st_out!F106),".")</f>
        <v>9.6303586280967299E-6</v>
      </c>
      <c r="H106" s="50">
        <f>IFERROR((($C106*st_DL)/st_out!G106),".")</f>
        <v>9.6303586280967299E-6</v>
      </c>
      <c r="I106" s="50">
        <f>IFERROR((($C106*st_DL)/st_out!H106),".")</f>
        <v>9.6303586280967299E-6</v>
      </c>
    </row>
    <row r="107" spans="1:9">
      <c r="A107" s="48" t="s">
        <v>112</v>
      </c>
      <c r="B107" s="48"/>
      <c r="C107" s="48">
        <v>5</v>
      </c>
      <c r="D107" s="50">
        <f>IFERROR((($C107*st_DL)/st_out!C107),".")</f>
        <v>16.541291646083955</v>
      </c>
      <c r="E107" s="50">
        <f>IFERROR((($C107*st_DL)/st_out!D107),".")</f>
        <v>724.15501226539072</v>
      </c>
      <c r="F107" s="50">
        <f>IFERROR((($C107*st_DL)/st_out!E107),".")</f>
        <v>7.8364494309495614</v>
      </c>
      <c r="G107" s="50">
        <f>IFERROR((($C107*st_DL)/st_out!F107),".")</f>
        <v>1.8941596828033341E-3</v>
      </c>
      <c r="H107" s="50">
        <f>IFERROR((($C107*st_DL)/st_out!G107),".")</f>
        <v>24.379635236716318</v>
      </c>
      <c r="I107" s="50">
        <f>IFERROR((($C107*st_DL)/st_out!H107),".")</f>
        <v>740.69819807115744</v>
      </c>
    </row>
    <row r="108" spans="1:9">
      <c r="A108" s="48" t="s">
        <v>113</v>
      </c>
      <c r="B108" s="48"/>
      <c r="C108" s="48">
        <v>5</v>
      </c>
      <c r="D108" s="50">
        <f>IFERROR((($C108*st_DL)/st_out!C108),".")</f>
        <v>2.5074173801048006E-4</v>
      </c>
      <c r="E108" s="50">
        <f>IFERROR((($C108*st_DL)/st_out!D108),".")</f>
        <v>1.3835954271102318E-3</v>
      </c>
      <c r="F108" s="50">
        <f>IFERROR((($C108*st_DL)/st_out!E108),".")</f>
        <v>1.4972589312782123E-5</v>
      </c>
      <c r="G108" s="50">
        <f>IFERROR((($C108*st_DL)/st_out!F108),".")</f>
        <v>2.0039404047727007E-3</v>
      </c>
      <c r="H108" s="50">
        <f>IFERROR((($C108*st_DL)/st_out!G108),".")</f>
        <v>2.2696547320959631E-3</v>
      </c>
      <c r="I108" s="50">
        <f>IFERROR((($C108*st_DL)/st_out!H108),".")</f>
        <v>3.6382775698934129E-3</v>
      </c>
    </row>
    <row r="109" spans="1:9">
      <c r="A109" s="48" t="s">
        <v>114</v>
      </c>
      <c r="B109" s="48"/>
      <c r="C109" s="48">
        <v>5</v>
      </c>
      <c r="D109" s="50">
        <f>IFERROR((($C109*st_DL)/st_out!C109),".")</f>
        <v>7.5801040894309804E-5</v>
      </c>
      <c r="E109" s="50">
        <f>IFERROR((($C109*st_DL)/st_out!D109),".")</f>
        <v>3.3047281678016759E-4</v>
      </c>
      <c r="F109" s="50">
        <f>IFERROR((($C109*st_DL)/st_out!E109),".")</f>
        <v>3.576214309281269E-6</v>
      </c>
      <c r="G109" s="50">
        <f>IFERROR((($C109*st_DL)/st_out!F109),".")</f>
        <v>1.4269543740501735E-3</v>
      </c>
      <c r="H109" s="50">
        <f>IFERROR((($C109*st_DL)/st_out!G109),".")</f>
        <v>1.5063316292537646E-3</v>
      </c>
      <c r="I109" s="50">
        <f>IFERROR((($C109*st_DL)/st_out!H109),".")</f>
        <v>1.8332282317246511E-3</v>
      </c>
    </row>
    <row r="110" spans="1:9">
      <c r="A110" s="48" t="s">
        <v>115</v>
      </c>
      <c r="B110" s="48"/>
      <c r="C110" s="48">
        <v>5</v>
      </c>
      <c r="D110" s="50" t="str">
        <f>IFERROR((($C110*st_DL)/st_out!C110),".")</f>
        <v>.</v>
      </c>
      <c r="E110" s="50" t="str">
        <f>IFERROR((($C110*st_DL)/st_out!D110),".")</f>
        <v>.</v>
      </c>
      <c r="F110" s="50" t="str">
        <f>IFERROR((($C110*st_DL)/st_out!E110),".")</f>
        <v>.</v>
      </c>
      <c r="G110" s="50">
        <f>IFERROR((($C110*st_DL)/st_out!F110),".")</f>
        <v>2.317848073593693E-5</v>
      </c>
      <c r="H110" s="50">
        <f>IFERROR((($C110*st_DL)/st_out!G110),".")</f>
        <v>2.317848073593693E-5</v>
      </c>
      <c r="I110" s="50">
        <f>IFERROR((($C110*st_DL)/st_out!H110),".")</f>
        <v>2.317848073593693E-5</v>
      </c>
    </row>
    <row r="111" spans="1:9">
      <c r="A111" s="48" t="s">
        <v>116</v>
      </c>
      <c r="B111" s="48"/>
      <c r="C111" s="48">
        <v>5</v>
      </c>
      <c r="D111" s="50">
        <f>IFERROR((($C111*st_DL)/st_out!C111),".")</f>
        <v>0.38941357573826735</v>
      </c>
      <c r="E111" s="50">
        <f>IFERROR((($C111*st_DL)/st_out!D111),".")</f>
        <v>63.458786098415374</v>
      </c>
      <c r="F111" s="50">
        <f>IFERROR((($C111*st_DL)/st_out!E111),".")</f>
        <v>0.68671977654893057</v>
      </c>
      <c r="G111" s="50">
        <f>IFERROR((($C111*st_DL)/st_out!F111),".")</f>
        <v>8.2569998487975124E-5</v>
      </c>
      <c r="H111" s="50">
        <f>IFERROR((($C111*st_DL)/st_out!G111),".")</f>
        <v>1.076215922285686</v>
      </c>
      <c r="I111" s="50">
        <f>IFERROR((($C111*st_DL)/st_out!H111),".")</f>
        <v>63.848282244152124</v>
      </c>
    </row>
    <row r="112" spans="1:9">
      <c r="A112" s="48" t="s">
        <v>117</v>
      </c>
      <c r="B112" s="48"/>
      <c r="C112" s="48">
        <v>5</v>
      </c>
      <c r="D112" s="50">
        <f>IFERROR((($C112*st_DL)/st_out!C112),".")</f>
        <v>1.6807373403680494E-6</v>
      </c>
      <c r="E112" s="50">
        <f>IFERROR((($C112*st_DL)/st_out!D112),".")</f>
        <v>7.1239766675293465E-6</v>
      </c>
      <c r="F112" s="50">
        <f>IFERROR((($C112*st_DL)/st_out!E112),".")</f>
        <v>7.7092172196273881E-8</v>
      </c>
      <c r="G112" s="50">
        <f>IFERROR((($C112*st_DL)/st_out!F112),".")</f>
        <v>5.6647052887000526E-5</v>
      </c>
      <c r="H112" s="50">
        <f>IFERROR((($C112*st_DL)/st_out!G112),".")</f>
        <v>5.8404882399564853E-5</v>
      </c>
      <c r="I112" s="50">
        <f>IFERROR((($C112*st_DL)/st_out!H112),".")</f>
        <v>6.5451766894897935E-5</v>
      </c>
    </row>
    <row r="113" spans="1:9">
      <c r="A113" s="48" t="s">
        <v>118</v>
      </c>
      <c r="B113" s="48"/>
      <c r="C113" s="48">
        <v>5</v>
      </c>
      <c r="D113" s="50">
        <f>IFERROR((($C113*st_DL)/st_out!C113),".")</f>
        <v>36.63227303586465</v>
      </c>
      <c r="E113" s="50">
        <f>IFERROR((($C113*st_DL)/st_out!D113),".")</f>
        <v>163060.2050552459</v>
      </c>
      <c r="F113" s="50">
        <f>IFERROR((($C113*st_DL)/st_out!E113),".")</f>
        <v>1764.5573523247308</v>
      </c>
      <c r="G113" s="50">
        <f>IFERROR((($C113*st_DL)/st_out!F113),".")</f>
        <v>2.3531792830897261E-3</v>
      </c>
      <c r="H113" s="50">
        <f>IFERROR((($C113*st_DL)/st_out!G113),".")</f>
        <v>1801.1919785398786</v>
      </c>
      <c r="I113" s="50">
        <f>IFERROR((($C113*st_DL)/st_out!H113),".")</f>
        <v>163096.83968146102</v>
      </c>
    </row>
    <row r="114" spans="1:9">
      <c r="A114" s="51" t="s">
        <v>119</v>
      </c>
      <c r="B114" s="48" t="s">
        <v>7</v>
      </c>
      <c r="C114" s="48">
        <v>5</v>
      </c>
      <c r="D114" s="50">
        <f>IFERROR((($C114*st_DL)/st_out!C114),".")</f>
        <v>302.66124666804296</v>
      </c>
      <c r="E114" s="50">
        <f>IFERROR((($C114*st_DL)/st_out!D114),".")</f>
        <v>337388.73560774367</v>
      </c>
      <c r="F114" s="50">
        <f>IFERROR((($C114*st_DL)/st_out!E114),".")</f>
        <v>3651.0549818484715</v>
      </c>
      <c r="G114" s="50">
        <f>IFERROR((($C114*st_DL)/st_out!F114),".")</f>
        <v>9.8175646263016766E-2</v>
      </c>
      <c r="H114" s="50">
        <f>IFERROR((($C114*st_DL)/st_out!G114),".")</f>
        <v>3953.8144041627784</v>
      </c>
      <c r="I114" s="50">
        <f>IFERROR((($C114*st_DL)/st_out!H114),".")</f>
        <v>337691.49503005802</v>
      </c>
    </row>
    <row r="115" spans="1:9">
      <c r="A115" s="48" t="s">
        <v>120</v>
      </c>
      <c r="B115" s="48"/>
      <c r="C115" s="48">
        <v>5</v>
      </c>
      <c r="D115" s="50">
        <f>IFERROR((($C115*st_DL)/st_out!C115),".")</f>
        <v>129.80414163314973</v>
      </c>
      <c r="E115" s="50">
        <f>IFERROR((($C115*st_DL)/st_out!D115),".")</f>
        <v>464767.2007055264</v>
      </c>
      <c r="F115" s="50">
        <f>IFERROR((($C115*st_DL)/st_out!E115),".")</f>
        <v>5029.4820912709019</v>
      </c>
      <c r="G115" s="50">
        <f>IFERROR((($C115*st_DL)/st_out!F115),".")</f>
        <v>8.3253538231402389E-4</v>
      </c>
      <c r="H115" s="50">
        <f>IFERROR((($C115*st_DL)/st_out!G115),".")</f>
        <v>5159.2870654394337</v>
      </c>
      <c r="I115" s="50">
        <f>IFERROR((($C115*st_DL)/st_out!H115),".")</f>
        <v>464897.00567969482</v>
      </c>
    </row>
    <row r="116" spans="1:9">
      <c r="A116" s="48" t="s">
        <v>121</v>
      </c>
      <c r="B116" s="48"/>
      <c r="C116" s="48">
        <v>5</v>
      </c>
      <c r="D116" s="50">
        <f>IFERROR((($C116*st_DL)/st_out!C116),".")</f>
        <v>140.11642880468852</v>
      </c>
      <c r="E116" s="50">
        <f>IFERROR((($C116*st_DL)/st_out!D116),".")</f>
        <v>114404.84084962455</v>
      </c>
      <c r="F116" s="50">
        <f>IFERROR((($C116*st_DL)/st_out!E116),".")</f>
        <v>1238.032927741931</v>
      </c>
      <c r="G116" s="50">
        <f>IFERROR((($C116*st_DL)/st_out!F116),".")</f>
        <v>5.883627591717059E-4</v>
      </c>
      <c r="H116" s="50">
        <f>IFERROR((($C116*st_DL)/st_out!G116),".")</f>
        <v>1378.1499449093787</v>
      </c>
      <c r="I116" s="50">
        <f>IFERROR((($C116*st_DL)/st_out!H116),".")</f>
        <v>114544.957866792</v>
      </c>
    </row>
    <row r="117" spans="1:9">
      <c r="A117" s="48" t="s">
        <v>122</v>
      </c>
      <c r="B117" s="48"/>
      <c r="C117" s="48">
        <v>5</v>
      </c>
      <c r="D117" s="50">
        <f>IFERROR((($C117*st_DL)/st_out!C117),".")</f>
        <v>3.4978334734075869</v>
      </c>
      <c r="E117" s="50">
        <f>IFERROR((($C117*st_DL)/st_out!D117),".")</f>
        <v>590.94917818879344</v>
      </c>
      <c r="F117" s="50">
        <f>IFERROR((($C117*st_DL)/st_out!E117),".")</f>
        <v>6.3949614001159745</v>
      </c>
      <c r="G117" s="50">
        <f>IFERROR((($C117*st_DL)/st_out!F117),".")</f>
        <v>0.1480543214266849</v>
      </c>
      <c r="H117" s="50">
        <f>IFERROR((($C117*st_DL)/st_out!G117),".")</f>
        <v>10.040849194950246</v>
      </c>
      <c r="I117" s="50">
        <f>IFERROR((($C117*st_DL)/st_out!H117),".")</f>
        <v>594.59506598362771</v>
      </c>
    </row>
    <row r="118" spans="1:9">
      <c r="A118" s="48" t="s">
        <v>123</v>
      </c>
      <c r="B118" s="48"/>
      <c r="C118" s="48">
        <v>5</v>
      </c>
      <c r="D118" s="50">
        <f>IFERROR((($C118*st_DL)/st_out!C118),".")</f>
        <v>5.2678246309577673E-4</v>
      </c>
      <c r="E118" s="50">
        <f>IFERROR((($C118*st_DL)/st_out!D118),".")</f>
        <v>4.1116966738927816E-3</v>
      </c>
      <c r="F118" s="50">
        <f>IFERROR((($C118*st_DL)/st_out!E118),".")</f>
        <v>4.4494759429429754E-5</v>
      </c>
      <c r="G118" s="50">
        <f>IFERROR((($C118*st_DL)/st_out!F118),".")</f>
        <v>5.9766537596853556E-3</v>
      </c>
      <c r="H118" s="50">
        <f>IFERROR((($C118*st_DL)/st_out!G118),".")</f>
        <v>6.5479309822105616E-3</v>
      </c>
      <c r="I118" s="50">
        <f>IFERROR((($C118*st_DL)/st_out!H118),".")</f>
        <v>1.0615132896673915E-2</v>
      </c>
    </row>
    <row r="119" spans="1:9">
      <c r="A119" s="51" t="s">
        <v>124</v>
      </c>
      <c r="B119" s="53" t="s">
        <v>7</v>
      </c>
      <c r="C119" s="48">
        <v>5</v>
      </c>
      <c r="D119" s="50" t="str">
        <f>IFERROR((($C119*st_DL)/st_out!C119),".")</f>
        <v>.</v>
      </c>
      <c r="E119" s="50" t="str">
        <f>IFERROR((($C119*st_DL)/st_out!D119),".")</f>
        <v>.</v>
      </c>
      <c r="F119" s="50" t="str">
        <f>IFERROR((($C119*st_DL)/st_out!E119),".")</f>
        <v>.</v>
      </c>
      <c r="G119" s="50">
        <f>IFERROR((($C119*st_DL)/st_out!F119),".")</f>
        <v>8.6342188798757684E-7</v>
      </c>
      <c r="H119" s="50">
        <f>IFERROR((($C119*st_DL)/st_out!G119),".")</f>
        <v>8.6342188798757673E-7</v>
      </c>
      <c r="I119" s="50">
        <f>IFERROR((($C119*st_DL)/st_out!H119),".")</f>
        <v>8.6342188798757673E-7</v>
      </c>
    </row>
    <row r="120" spans="1:9">
      <c r="A120" s="51" t="s">
        <v>125</v>
      </c>
      <c r="B120" s="48" t="s">
        <v>7</v>
      </c>
      <c r="C120" s="48">
        <v>5</v>
      </c>
      <c r="D120" s="50" t="str">
        <f>IFERROR((($C120*st_DL)/st_out!C120),".")</f>
        <v>.</v>
      </c>
      <c r="E120" s="50" t="str">
        <f>IFERROR((($C120*st_DL)/st_out!D120),".")</f>
        <v>.</v>
      </c>
      <c r="F120" s="50" t="str">
        <f>IFERROR((($C120*st_DL)/st_out!E120),".")</f>
        <v>.</v>
      </c>
      <c r="G120" s="50">
        <f>IFERROR((($C120*st_DL)/st_out!F120),".")</f>
        <v>1.3507287398761232E-5</v>
      </c>
      <c r="H120" s="50">
        <f>IFERROR((($C120*st_DL)/st_out!G120),".")</f>
        <v>1.3507287398761232E-5</v>
      </c>
      <c r="I120" s="50">
        <f>IFERROR((($C120*st_DL)/st_out!H120),".")</f>
        <v>1.3507287398761232E-5</v>
      </c>
    </row>
    <row r="121" spans="1:9">
      <c r="A121" s="51" t="s">
        <v>126</v>
      </c>
      <c r="B121" s="53" t="s">
        <v>7</v>
      </c>
      <c r="C121" s="48">
        <v>5</v>
      </c>
      <c r="D121" s="50" t="str">
        <f>IFERROR((($C121*st_DL)/st_out!C121),".")</f>
        <v>.</v>
      </c>
      <c r="E121" s="50" t="str">
        <f>IFERROR((($C121*st_DL)/st_out!D121),".")</f>
        <v>.</v>
      </c>
      <c r="F121" s="50" t="str">
        <f>IFERROR((($C121*st_DL)/st_out!E121),".")</f>
        <v>.</v>
      </c>
      <c r="G121" s="50">
        <f>IFERROR((($C121*st_DL)/st_out!F121),".")</f>
        <v>1.0683842933926572E-5</v>
      </c>
      <c r="H121" s="50">
        <f>IFERROR((($C121*st_DL)/st_out!G121),".")</f>
        <v>1.0683842933926572E-5</v>
      </c>
      <c r="I121" s="50">
        <f>IFERROR((($C121*st_DL)/st_out!H121),".")</f>
        <v>1.0683842933926572E-5</v>
      </c>
    </row>
    <row r="122" spans="1:9">
      <c r="A122" s="48" t="s">
        <v>127</v>
      </c>
      <c r="B122" s="48"/>
      <c r="C122" s="48">
        <v>5</v>
      </c>
      <c r="D122" s="50">
        <f>IFERROR((($C122*st_DL)/st_out!C122),".")</f>
        <v>1.0752549108447992E-3</v>
      </c>
      <c r="E122" s="50">
        <f>IFERROR((($C122*st_DL)/st_out!D122),".")</f>
        <v>6.0632618886234686E-3</v>
      </c>
      <c r="F122" s="50">
        <f>IFERROR((($C122*st_DL)/st_out!E122),".")</f>
        <v>6.5613638477984184E-5</v>
      </c>
      <c r="G122" s="50">
        <f>IFERROR((($C122*st_DL)/st_out!F122),".")</f>
        <v>3.0458490691587757E-3</v>
      </c>
      <c r="H122" s="50">
        <f>IFERROR((($C122*st_DL)/st_out!G122),".")</f>
        <v>4.1867176184815589E-3</v>
      </c>
      <c r="I122" s="50">
        <f>IFERROR((($C122*st_DL)/st_out!H122),".")</f>
        <v>1.0184365868627043E-2</v>
      </c>
    </row>
    <row r="123" spans="1:9">
      <c r="A123" s="51" t="s">
        <v>128</v>
      </c>
      <c r="B123" s="48" t="s">
        <v>7</v>
      </c>
      <c r="C123" s="48">
        <v>5</v>
      </c>
      <c r="D123" s="50">
        <f>IFERROR((($C123*st_DL)/st_out!C123),".")</f>
        <v>31.056019327754814</v>
      </c>
      <c r="E123" s="50">
        <f>IFERROR((($C123*st_DL)/st_out!D123),".")</f>
        <v>46029.939932393034</v>
      </c>
      <c r="F123" s="50">
        <f>IFERROR((($C123*st_DL)/st_out!E123),".")</f>
        <v>498.11337418134076</v>
      </c>
      <c r="G123" s="50">
        <f>IFERROR((($C123*st_DL)/st_out!F123),".")</f>
        <v>6.1823369901927426E-4</v>
      </c>
      <c r="H123" s="50">
        <f>IFERROR((($C123*st_DL)/st_out!G123),".")</f>
        <v>529.1700117427946</v>
      </c>
      <c r="I123" s="50">
        <f>IFERROR((($C123*st_DL)/st_out!H123),".")</f>
        <v>46060.996569954485</v>
      </c>
    </row>
    <row r="124" spans="1:9">
      <c r="A124" s="48" t="s">
        <v>129</v>
      </c>
      <c r="B124" s="48"/>
      <c r="C124" s="48">
        <v>5</v>
      </c>
      <c r="D124" s="50">
        <f>IFERROR((($C124*st_DL)/st_out!C124),".")</f>
        <v>30.024885407936843</v>
      </c>
      <c r="E124" s="50">
        <f>IFERROR((($C124*st_DL)/st_out!D124),".")</f>
        <v>45136.189224511429</v>
      </c>
      <c r="F124" s="50">
        <f>IFERROR((($C124*st_DL)/st_out!E124),".")</f>
        <v>488.44164353312038</v>
      </c>
      <c r="G124" s="50">
        <f>IFERROR((($C124*st_DL)/st_out!F124),".")</f>
        <v>7.5331054574822275E-4</v>
      </c>
      <c r="H124" s="50">
        <f>IFERROR((($C124*st_DL)/st_out!G124),".")</f>
        <v>518.46728225160302</v>
      </c>
      <c r="I124" s="50">
        <f>IFERROR((($C124*st_DL)/st_out!H124),".")</f>
        <v>45166.214863229914</v>
      </c>
    </row>
    <row r="125" spans="1:9">
      <c r="A125" s="48" t="s">
        <v>130</v>
      </c>
      <c r="B125" s="48"/>
      <c r="C125" s="48">
        <v>5</v>
      </c>
      <c r="D125" s="50">
        <f>IFERROR((($C125*st_DL)/st_out!C125),".")</f>
        <v>28.32654877851822</v>
      </c>
      <c r="E125" s="50">
        <f>IFERROR((($C125*st_DL)/st_out!D125),".")</f>
        <v>40801.38615001295</v>
      </c>
      <c r="F125" s="50">
        <f>IFERROR((($C125*st_DL)/st_out!E125),".")</f>
        <v>441.53253635154522</v>
      </c>
      <c r="G125" s="50">
        <f>IFERROR((($C125*st_DL)/st_out!F125),".")</f>
        <v>0.18273441223558298</v>
      </c>
      <c r="H125" s="50">
        <f>IFERROR((($C125*st_DL)/st_out!G125),".")</f>
        <v>470.04181954229909</v>
      </c>
      <c r="I125" s="50">
        <f>IFERROR((($C125*st_DL)/st_out!H125),".")</f>
        <v>40829.895433203696</v>
      </c>
    </row>
    <row r="126" spans="1:9">
      <c r="A126" s="48" t="s">
        <v>131</v>
      </c>
      <c r="B126" s="48"/>
      <c r="C126" s="48">
        <v>5</v>
      </c>
      <c r="D126" s="50">
        <f>IFERROR((($C126*st_DL)/st_out!C126),".")</f>
        <v>27.052759058392628</v>
      </c>
      <c r="E126" s="50">
        <f>IFERROR((($C126*st_DL)/st_out!D126),".")</f>
        <v>38790.357941834969</v>
      </c>
      <c r="F126" s="50">
        <f>IFERROR((($C126*st_DL)/st_out!E126),".")</f>
        <v>419.77017802953401</v>
      </c>
      <c r="G126" s="50">
        <f>IFERROR((($C126*st_DL)/st_out!F126),".")</f>
        <v>5.078358514407315E-4</v>
      </c>
      <c r="H126" s="50">
        <f>IFERROR((($C126*st_DL)/st_out!G126),".")</f>
        <v>446.82344492377808</v>
      </c>
      <c r="I126" s="50">
        <f>IFERROR((($C126*st_DL)/st_out!H126),".")</f>
        <v>38817.411208729216</v>
      </c>
    </row>
    <row r="127" spans="1:9">
      <c r="A127" s="48" t="s">
        <v>132</v>
      </c>
      <c r="B127" s="48"/>
      <c r="C127" s="48">
        <v>5</v>
      </c>
      <c r="D127" s="50" t="str">
        <f>IFERROR((($C127*st_DL)/st_out!C127),".")</f>
        <v>.</v>
      </c>
      <c r="E127" s="50" t="str">
        <f>IFERROR((($C127*st_DL)/st_out!D127),".")</f>
        <v>.</v>
      </c>
      <c r="F127" s="50" t="str">
        <f>IFERROR((($C127*st_DL)/st_out!E127),".")</f>
        <v>.</v>
      </c>
      <c r="G127" s="50" t="str">
        <f>IFERROR((($C127*st_DL)/st_out!F127),".")</f>
        <v>.</v>
      </c>
      <c r="H127" s="50" t="str">
        <f>IFERROR((($C127*st_DL)/st_out!G127),".")</f>
        <v>.</v>
      </c>
      <c r="I127" s="50" t="str">
        <f>IFERROR((($C127*st_DL)/st_out!H127),".")</f>
        <v>.</v>
      </c>
    </row>
    <row r="128" spans="1:9">
      <c r="A128" s="48" t="s">
        <v>133</v>
      </c>
      <c r="B128" s="48"/>
      <c r="C128" s="48">
        <v>5</v>
      </c>
      <c r="D128" s="50">
        <f>IFERROR((($C128*st_DL)/st_out!C128),".")</f>
        <v>7.7205141697344701E-2</v>
      </c>
      <c r="E128" s="50">
        <f>IFERROR((($C128*st_DL)/st_out!D128),".")</f>
        <v>5.4319587960400701</v>
      </c>
      <c r="F128" s="50">
        <f>IFERROR((($C128*st_DL)/st_out!E128),".")</f>
        <v>5.8781986860804172E-2</v>
      </c>
      <c r="G128" s="50">
        <f>IFERROR((($C128*st_DL)/st_out!F128),".")</f>
        <v>5.8930242938482766E-5</v>
      </c>
      <c r="H128" s="50">
        <f>IFERROR((($C128*st_DL)/st_out!G128),".")</f>
        <v>0.13604605880108733</v>
      </c>
      <c r="I128" s="50">
        <f>IFERROR((($C128*st_DL)/st_out!H128),".")</f>
        <v>5.5092228679803528</v>
      </c>
    </row>
    <row r="129" spans="1:9">
      <c r="A129" s="48" t="s">
        <v>134</v>
      </c>
      <c r="B129" s="48"/>
      <c r="C129" s="48">
        <v>5</v>
      </c>
      <c r="D129" s="50" t="str">
        <f>IFERROR((($C129*st_DL)/st_out!C129),".")</f>
        <v>.</v>
      </c>
      <c r="E129" s="50" t="str">
        <f>IFERROR((($C129*st_DL)/st_out!D129),".")</f>
        <v>.</v>
      </c>
      <c r="F129" s="50" t="str">
        <f>IFERROR((($C129*st_DL)/st_out!E129),".")</f>
        <v>.</v>
      </c>
      <c r="G129" s="50">
        <f>IFERROR((($C129*st_DL)/st_out!F129),".")</f>
        <v>4.8834018635594024E-5</v>
      </c>
      <c r="H129" s="50">
        <f>IFERROR((($C129*st_DL)/st_out!G129),".")</f>
        <v>4.8834018635594024E-5</v>
      </c>
      <c r="I129" s="50">
        <f>IFERROR((($C129*st_DL)/st_out!H129),".")</f>
        <v>4.8834018635594024E-5</v>
      </c>
    </row>
    <row r="130" spans="1:9">
      <c r="A130" s="48" t="s">
        <v>135</v>
      </c>
      <c r="B130" s="48"/>
      <c r="C130" s="48">
        <v>5</v>
      </c>
      <c r="D130" s="50">
        <f>IFERROR((($C130*st_DL)/st_out!C130),".")</f>
        <v>4.9003298661032054E-5</v>
      </c>
      <c r="E130" s="50">
        <f>IFERROR((($C130*st_DL)/st_out!D130),".")</f>
        <v>2.2885456045758403E-4</v>
      </c>
      <c r="F130" s="50">
        <f>IFERROR((($C130*st_DL)/st_out!E130),".")</f>
        <v>2.4765515113369028E-6</v>
      </c>
      <c r="G130" s="50">
        <f>IFERROR((($C130*st_DL)/st_out!F130),".")</f>
        <v>5.5720301378016585E-4</v>
      </c>
      <c r="H130" s="50">
        <f>IFERROR((($C130*st_DL)/st_out!G130),".")</f>
        <v>6.0868286395253477E-4</v>
      </c>
      <c r="I130" s="50">
        <f>IFERROR((($C130*st_DL)/st_out!H130),".")</f>
        <v>8.3506087289878189E-4</v>
      </c>
    </row>
    <row r="131" spans="1:9">
      <c r="A131" s="48" t="s">
        <v>136</v>
      </c>
      <c r="B131" s="48"/>
      <c r="C131" s="48">
        <v>5</v>
      </c>
      <c r="D131" s="50">
        <f>IFERROR((($C131*st_DL)/st_out!C131),".")</f>
        <v>1.156252968515246E-5</v>
      </c>
      <c r="E131" s="50">
        <f>IFERROR((($C131*st_DL)/st_out!D131),".")</f>
        <v>4.9383204063227306E-5</v>
      </c>
      <c r="F131" s="50">
        <f>IFERROR((($C131*st_DL)/st_out!E131),".")</f>
        <v>5.3440074959795855E-7</v>
      </c>
      <c r="G131" s="50">
        <f>IFERROR((($C131*st_DL)/st_out!F131),".")</f>
        <v>1.2297702795322571E-5</v>
      </c>
      <c r="H131" s="50">
        <f>IFERROR((($C131*st_DL)/st_out!G131),".")</f>
        <v>2.4394633230072989E-5</v>
      </c>
      <c r="I131" s="50">
        <f>IFERROR((($C131*st_DL)/st_out!H131),".")</f>
        <v>7.324343654370234E-5</v>
      </c>
    </row>
    <row r="132" spans="1:9">
      <c r="A132" s="48" t="s">
        <v>137</v>
      </c>
      <c r="B132" s="48"/>
      <c r="C132" s="48">
        <v>5</v>
      </c>
      <c r="D132" s="50">
        <f>IFERROR((($C132*st_DL)/st_out!C132),".")</f>
        <v>1.480390900931009</v>
      </c>
      <c r="E132" s="50">
        <f>IFERROR((($C132*st_DL)/st_out!D132),".")</f>
        <v>7.1229133544956467</v>
      </c>
      <c r="F132" s="50">
        <f>IFERROR((($C132*st_DL)/st_out!E132),".")</f>
        <v>7.7080665545519914E-2</v>
      </c>
      <c r="G132" s="50">
        <f>IFERROR((($C132*st_DL)/st_out!F132),".")</f>
        <v>0.38218432807826991</v>
      </c>
      <c r="H132" s="50">
        <f>IFERROR((($C132*st_DL)/st_out!G132),".")</f>
        <v>1.9396558945547988</v>
      </c>
      <c r="I132" s="50">
        <f>IFERROR((($C132*st_DL)/st_out!H132),".")</f>
        <v>8.9854885835049245</v>
      </c>
    </row>
    <row r="133" spans="1:9">
      <c r="A133" s="48" t="s">
        <v>138</v>
      </c>
      <c r="B133" s="48"/>
      <c r="C133" s="48">
        <v>5</v>
      </c>
      <c r="D133" s="50">
        <f>IFERROR((($C133*st_DL)/st_out!C133),".")</f>
        <v>0.64902354451142508</v>
      </c>
      <c r="E133" s="50">
        <f>IFERROR((($C133*st_DL)/st_out!D133),".")</f>
        <v>98.316568271273155</v>
      </c>
      <c r="F133" s="50">
        <f>IFERROR((($C133*st_DL)/st_out!E133),".")</f>
        <v>1.0639335534972092</v>
      </c>
      <c r="G133" s="50" t="str">
        <f>IFERROR((($C133*st_DL)/st_out!F133),".")</f>
        <v>.</v>
      </c>
      <c r="H133" s="50">
        <f>IFERROR((($C133*st_DL)/st_out!G133),".")</f>
        <v>1.7129570980086342</v>
      </c>
      <c r="I133" s="50">
        <f>IFERROR((($C133*st_DL)/st_out!H133),".")</f>
        <v>98.965591815784592</v>
      </c>
    </row>
    <row r="134" spans="1:9">
      <c r="A134" s="48" t="s">
        <v>139</v>
      </c>
      <c r="B134" s="48"/>
      <c r="C134" s="48">
        <v>5</v>
      </c>
      <c r="D134" s="50">
        <f>IFERROR((($C134*st_DL)/st_out!C134),".")</f>
        <v>3.4464014752619222E-3</v>
      </c>
      <c r="E134" s="50">
        <f>IFERROR((($C134*st_DL)/st_out!D134),".")</f>
        <v>1.442154750885578E-2</v>
      </c>
      <c r="F134" s="50">
        <f>IFERROR((($C134*st_DL)/st_out!E134),".")</f>
        <v>1.56062895174393E-4</v>
      </c>
      <c r="G134" s="50">
        <f>IFERROR((($C134*st_DL)/st_out!F134),".")</f>
        <v>2.8626375395195453E-3</v>
      </c>
      <c r="H134" s="50">
        <f>IFERROR((($C134*st_DL)/st_out!G134),".")</f>
        <v>6.4651019099558607E-3</v>
      </c>
      <c r="I134" s="50">
        <f>IFERROR((($C134*st_DL)/st_out!H134),".")</f>
        <v>2.0730586523637243E-2</v>
      </c>
    </row>
  </sheetData>
  <sheetProtection algorithmName="SHA-512" hashValue="focp3XkDFC3Zktshh4Ab0IATS3BC1EUth/C1u5XbWMriIeQJ2nr+f2HsQBkICUd4CdxCVDxhjLZa8Mce6yno1A==" saltValue="sXis4epAlKHVEl/1tl5cqw==" spinCount="100000" sheet="1" objects="1" scenarios="1"/>
  <autoFilter ref="A1:I134" xr:uid="{00000000-0009-0000-0000-000010000000}"/>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7" tint="0.79998168889431442"/>
  </sheetPr>
  <dimension ref="A1:I134"/>
  <sheetViews>
    <sheetView workbookViewId="0">
      <pane xSplit="3" ySplit="1" topLeftCell="D2" activePane="bottomRight" state="frozen"/>
      <selection pane="topRight" activeCell="C1" sqref="C1"/>
      <selection pane="bottomLeft" activeCell="A2" sqref="A2"/>
      <selection pane="bottomRight" activeCell="D2" sqref="D2"/>
    </sheetView>
  </sheetViews>
  <sheetFormatPr defaultRowHeight="15"/>
  <cols>
    <col min="1" max="1" width="12.5703125" style="2" bestFit="1" customWidth="1"/>
    <col min="2" max="2" width="8" style="2" bestFit="1" customWidth="1"/>
    <col min="3" max="3" width="8.140625" style="2" bestFit="1" customWidth="1"/>
    <col min="4" max="4" width="16.28515625" style="2" bestFit="1" customWidth="1"/>
    <col min="5" max="5" width="19" style="2" bestFit="1" customWidth="1"/>
    <col min="6" max="6" width="18.85546875" style="2" bestFit="1" customWidth="1"/>
    <col min="7" max="7" width="16.28515625" style="2" bestFit="1" customWidth="1"/>
    <col min="8" max="8" width="17.85546875" style="2" bestFit="1" customWidth="1"/>
    <col min="9" max="9" width="17.7109375" style="2" bestFit="1" customWidth="1"/>
    <col min="10" max="246" width="9.140625" style="2"/>
    <col min="247" max="247" width="15.42578125" style="2" bestFit="1" customWidth="1"/>
    <col min="248" max="248" width="11.140625" style="2" bestFit="1" customWidth="1"/>
    <col min="249" max="249" width="14.5703125" style="2" bestFit="1" customWidth="1"/>
    <col min="250" max="250" width="17.42578125" style="2" bestFit="1" customWidth="1"/>
    <col min="251" max="251" width="17.5703125" style="2" bestFit="1" customWidth="1"/>
    <col min="252" max="252" width="14.7109375" style="2" bestFit="1" customWidth="1"/>
    <col min="253" max="253" width="14.42578125" style="2" bestFit="1" customWidth="1"/>
    <col min="254" max="254" width="12.140625" style="2" bestFit="1" customWidth="1"/>
    <col min="255" max="255" width="12.42578125" style="2" bestFit="1" customWidth="1"/>
    <col min="256" max="257" width="13.85546875" style="2" bestFit="1" customWidth="1"/>
    <col min="258" max="258" width="14.85546875" style="2" bestFit="1" customWidth="1"/>
    <col min="259" max="259" width="12.140625" style="2" bestFit="1" customWidth="1"/>
    <col min="260" max="260" width="12.42578125" style="2" bestFit="1" customWidth="1"/>
    <col min="261" max="262" width="13.85546875" style="2" bestFit="1" customWidth="1"/>
    <col min="263" max="263" width="14.85546875" style="2" bestFit="1" customWidth="1"/>
    <col min="264" max="502" width="9.140625" style="2"/>
    <col min="503" max="503" width="15.42578125" style="2" bestFit="1" customWidth="1"/>
    <col min="504" max="504" width="11.140625" style="2" bestFit="1" customWidth="1"/>
    <col min="505" max="505" width="14.5703125" style="2" bestFit="1" customWidth="1"/>
    <col min="506" max="506" width="17.42578125" style="2" bestFit="1" customWidth="1"/>
    <col min="507" max="507" width="17.5703125" style="2" bestFit="1" customWidth="1"/>
    <col min="508" max="508" width="14.7109375" style="2" bestFit="1" customWidth="1"/>
    <col min="509" max="509" width="14.42578125" style="2" bestFit="1" customWidth="1"/>
    <col min="510" max="510" width="12.140625" style="2" bestFit="1" customWidth="1"/>
    <col min="511" max="511" width="12.42578125" style="2" bestFit="1" customWidth="1"/>
    <col min="512" max="513" width="13.85546875" style="2" bestFit="1" customWidth="1"/>
    <col min="514" max="514" width="14.85546875" style="2" bestFit="1" customWidth="1"/>
    <col min="515" max="515" width="12.140625" style="2" bestFit="1" customWidth="1"/>
    <col min="516" max="516" width="12.42578125" style="2" bestFit="1" customWidth="1"/>
    <col min="517" max="518" width="13.85546875" style="2" bestFit="1" customWidth="1"/>
    <col min="519" max="519" width="14.85546875" style="2" bestFit="1" customWidth="1"/>
    <col min="520" max="758" width="9.140625" style="2"/>
    <col min="759" max="759" width="15.42578125" style="2" bestFit="1" customWidth="1"/>
    <col min="760" max="760" width="11.140625" style="2" bestFit="1" customWidth="1"/>
    <col min="761" max="761" width="14.5703125" style="2" bestFit="1" customWidth="1"/>
    <col min="762" max="762" width="17.42578125" style="2" bestFit="1" customWidth="1"/>
    <col min="763" max="763" width="17.5703125" style="2" bestFit="1" customWidth="1"/>
    <col min="764" max="764" width="14.7109375" style="2" bestFit="1" customWidth="1"/>
    <col min="765" max="765" width="14.42578125" style="2" bestFit="1" customWidth="1"/>
    <col min="766" max="766" width="12.140625" style="2" bestFit="1" customWidth="1"/>
    <col min="767" max="767" width="12.42578125" style="2" bestFit="1" customWidth="1"/>
    <col min="768" max="769" width="13.85546875" style="2" bestFit="1" customWidth="1"/>
    <col min="770" max="770" width="14.85546875" style="2" bestFit="1" customWidth="1"/>
    <col min="771" max="771" width="12.140625" style="2" bestFit="1" customWidth="1"/>
    <col min="772" max="772" width="12.42578125" style="2" bestFit="1" customWidth="1"/>
    <col min="773" max="774" width="13.85546875" style="2" bestFit="1" customWidth="1"/>
    <col min="775" max="775" width="14.85546875" style="2" bestFit="1" customWidth="1"/>
    <col min="776" max="1014" width="9.140625" style="2"/>
    <col min="1015" max="1015" width="15.42578125" style="2" bestFit="1" customWidth="1"/>
    <col min="1016" max="1016" width="11.140625" style="2" bestFit="1" customWidth="1"/>
    <col min="1017" max="1017" width="14.5703125" style="2" bestFit="1" customWidth="1"/>
    <col min="1018" max="1018" width="17.42578125" style="2" bestFit="1" customWidth="1"/>
    <col min="1019" max="1019" width="17.5703125" style="2" bestFit="1" customWidth="1"/>
    <col min="1020" max="1020" width="14.7109375" style="2" bestFit="1" customWidth="1"/>
    <col min="1021" max="1021" width="14.42578125" style="2" bestFit="1" customWidth="1"/>
    <col min="1022" max="1022" width="12.140625" style="2" bestFit="1" customWidth="1"/>
    <col min="1023" max="1023" width="12.42578125" style="2" bestFit="1" customWidth="1"/>
    <col min="1024" max="1025" width="13.85546875" style="2" bestFit="1" customWidth="1"/>
    <col min="1026" max="1026" width="14.85546875" style="2" bestFit="1" customWidth="1"/>
    <col min="1027" max="1027" width="12.140625" style="2" bestFit="1" customWidth="1"/>
    <col min="1028" max="1028" width="12.42578125" style="2" bestFit="1" customWidth="1"/>
    <col min="1029" max="1030" width="13.85546875" style="2" bestFit="1" customWidth="1"/>
    <col min="1031" max="1031" width="14.85546875" style="2" bestFit="1" customWidth="1"/>
    <col min="1032" max="1270" width="9.140625" style="2"/>
    <col min="1271" max="1271" width="15.42578125" style="2" bestFit="1" customWidth="1"/>
    <col min="1272" max="1272" width="11.140625" style="2" bestFit="1" customWidth="1"/>
    <col min="1273" max="1273" width="14.5703125" style="2" bestFit="1" customWidth="1"/>
    <col min="1274" max="1274" width="17.42578125" style="2" bestFit="1" customWidth="1"/>
    <col min="1275" max="1275" width="17.5703125" style="2" bestFit="1" customWidth="1"/>
    <col min="1276" max="1276" width="14.7109375" style="2" bestFit="1" customWidth="1"/>
    <col min="1277" max="1277" width="14.42578125" style="2" bestFit="1" customWidth="1"/>
    <col min="1278" max="1278" width="12.140625" style="2" bestFit="1" customWidth="1"/>
    <col min="1279" max="1279" width="12.42578125" style="2" bestFit="1" customWidth="1"/>
    <col min="1280" max="1281" width="13.85546875" style="2" bestFit="1" customWidth="1"/>
    <col min="1282" max="1282" width="14.85546875" style="2" bestFit="1" customWidth="1"/>
    <col min="1283" max="1283" width="12.140625" style="2" bestFit="1" customWidth="1"/>
    <col min="1284" max="1284" width="12.42578125" style="2" bestFit="1" customWidth="1"/>
    <col min="1285" max="1286" width="13.85546875" style="2" bestFit="1" customWidth="1"/>
    <col min="1287" max="1287" width="14.85546875" style="2" bestFit="1" customWidth="1"/>
    <col min="1288" max="1526" width="9.140625" style="2"/>
    <col min="1527" max="1527" width="15.42578125" style="2" bestFit="1" customWidth="1"/>
    <col min="1528" max="1528" width="11.140625" style="2" bestFit="1" customWidth="1"/>
    <col min="1529" max="1529" width="14.5703125" style="2" bestFit="1" customWidth="1"/>
    <col min="1530" max="1530" width="17.42578125" style="2" bestFit="1" customWidth="1"/>
    <col min="1531" max="1531" width="17.5703125" style="2" bestFit="1" customWidth="1"/>
    <col min="1532" max="1532" width="14.7109375" style="2" bestFit="1" customWidth="1"/>
    <col min="1533" max="1533" width="14.42578125" style="2" bestFit="1" customWidth="1"/>
    <col min="1534" max="1534" width="12.140625" style="2" bestFit="1" customWidth="1"/>
    <col min="1535" max="1535" width="12.42578125" style="2" bestFit="1" customWidth="1"/>
    <col min="1536" max="1537" width="13.85546875" style="2" bestFit="1" customWidth="1"/>
    <col min="1538" max="1538" width="14.85546875" style="2" bestFit="1" customWidth="1"/>
    <col min="1539" max="1539" width="12.140625" style="2" bestFit="1" customWidth="1"/>
    <col min="1540" max="1540" width="12.42578125" style="2" bestFit="1" customWidth="1"/>
    <col min="1541" max="1542" width="13.85546875" style="2" bestFit="1" customWidth="1"/>
    <col min="1543" max="1543" width="14.85546875" style="2" bestFit="1" customWidth="1"/>
    <col min="1544" max="1782" width="9.140625" style="2"/>
    <col min="1783" max="1783" width="15.42578125" style="2" bestFit="1" customWidth="1"/>
    <col min="1784" max="1784" width="11.140625" style="2" bestFit="1" customWidth="1"/>
    <col min="1785" max="1785" width="14.5703125" style="2" bestFit="1" customWidth="1"/>
    <col min="1786" max="1786" width="17.42578125" style="2" bestFit="1" customWidth="1"/>
    <col min="1787" max="1787" width="17.5703125" style="2" bestFit="1" customWidth="1"/>
    <col min="1788" max="1788" width="14.7109375" style="2" bestFit="1" customWidth="1"/>
    <col min="1789" max="1789" width="14.42578125" style="2" bestFit="1" customWidth="1"/>
    <col min="1790" max="1790" width="12.140625" style="2" bestFit="1" customWidth="1"/>
    <col min="1791" max="1791" width="12.42578125" style="2" bestFit="1" customWidth="1"/>
    <col min="1792" max="1793" width="13.85546875" style="2" bestFit="1" customWidth="1"/>
    <col min="1794" max="1794" width="14.85546875" style="2" bestFit="1" customWidth="1"/>
    <col min="1795" max="1795" width="12.140625" style="2" bestFit="1" customWidth="1"/>
    <col min="1796" max="1796" width="12.42578125" style="2" bestFit="1" customWidth="1"/>
    <col min="1797" max="1798" width="13.85546875" style="2" bestFit="1" customWidth="1"/>
    <col min="1799" max="1799" width="14.85546875" style="2" bestFit="1" customWidth="1"/>
    <col min="1800" max="2038" width="9.140625" style="2"/>
    <col min="2039" max="2039" width="15.42578125" style="2" bestFit="1" customWidth="1"/>
    <col min="2040" max="2040" width="11.140625" style="2" bestFit="1" customWidth="1"/>
    <col min="2041" max="2041" width="14.5703125" style="2" bestFit="1" customWidth="1"/>
    <col min="2042" max="2042" width="17.42578125" style="2" bestFit="1" customWidth="1"/>
    <col min="2043" max="2043" width="17.5703125" style="2" bestFit="1" customWidth="1"/>
    <col min="2044" max="2044" width="14.7109375" style="2" bestFit="1" customWidth="1"/>
    <col min="2045" max="2045" width="14.42578125" style="2" bestFit="1" customWidth="1"/>
    <col min="2046" max="2046" width="12.140625" style="2" bestFit="1" customWidth="1"/>
    <col min="2047" max="2047" width="12.42578125" style="2" bestFit="1" customWidth="1"/>
    <col min="2048" max="2049" width="13.85546875" style="2" bestFit="1" customWidth="1"/>
    <col min="2050" max="2050" width="14.85546875" style="2" bestFit="1" customWidth="1"/>
    <col min="2051" max="2051" width="12.140625" style="2" bestFit="1" customWidth="1"/>
    <col min="2052" max="2052" width="12.42578125" style="2" bestFit="1" customWidth="1"/>
    <col min="2053" max="2054" width="13.85546875" style="2" bestFit="1" customWidth="1"/>
    <col min="2055" max="2055" width="14.85546875" style="2" bestFit="1" customWidth="1"/>
    <col min="2056" max="2294" width="9.140625" style="2"/>
    <col min="2295" max="2295" width="15.42578125" style="2" bestFit="1" customWidth="1"/>
    <col min="2296" max="2296" width="11.140625" style="2" bestFit="1" customWidth="1"/>
    <col min="2297" max="2297" width="14.5703125" style="2" bestFit="1" customWidth="1"/>
    <col min="2298" max="2298" width="17.42578125" style="2" bestFit="1" customWidth="1"/>
    <col min="2299" max="2299" width="17.5703125" style="2" bestFit="1" customWidth="1"/>
    <col min="2300" max="2300" width="14.7109375" style="2" bestFit="1" customWidth="1"/>
    <col min="2301" max="2301" width="14.42578125" style="2" bestFit="1" customWidth="1"/>
    <col min="2302" max="2302" width="12.140625" style="2" bestFit="1" customWidth="1"/>
    <col min="2303" max="2303" width="12.42578125" style="2" bestFit="1" customWidth="1"/>
    <col min="2304" max="2305" width="13.85546875" style="2" bestFit="1" customWidth="1"/>
    <col min="2306" max="2306" width="14.85546875" style="2" bestFit="1" customWidth="1"/>
    <col min="2307" max="2307" width="12.140625" style="2" bestFit="1" customWidth="1"/>
    <col min="2308" max="2308" width="12.42578125" style="2" bestFit="1" customWidth="1"/>
    <col min="2309" max="2310" width="13.85546875" style="2" bestFit="1" customWidth="1"/>
    <col min="2311" max="2311" width="14.85546875" style="2" bestFit="1" customWidth="1"/>
    <col min="2312" max="2550" width="9.140625" style="2"/>
    <col min="2551" max="2551" width="15.42578125" style="2" bestFit="1" customWidth="1"/>
    <col min="2552" max="2552" width="11.140625" style="2" bestFit="1" customWidth="1"/>
    <col min="2553" max="2553" width="14.5703125" style="2" bestFit="1" customWidth="1"/>
    <col min="2554" max="2554" width="17.42578125" style="2" bestFit="1" customWidth="1"/>
    <col min="2555" max="2555" width="17.5703125" style="2" bestFit="1" customWidth="1"/>
    <col min="2556" max="2556" width="14.7109375" style="2" bestFit="1" customWidth="1"/>
    <col min="2557" max="2557" width="14.42578125" style="2" bestFit="1" customWidth="1"/>
    <col min="2558" max="2558" width="12.140625" style="2" bestFit="1" customWidth="1"/>
    <col min="2559" max="2559" width="12.42578125" style="2" bestFit="1" customWidth="1"/>
    <col min="2560" max="2561" width="13.85546875" style="2" bestFit="1" customWidth="1"/>
    <col min="2562" max="2562" width="14.85546875" style="2" bestFit="1" customWidth="1"/>
    <col min="2563" max="2563" width="12.140625" style="2" bestFit="1" customWidth="1"/>
    <col min="2564" max="2564" width="12.42578125" style="2" bestFit="1" customWidth="1"/>
    <col min="2565" max="2566" width="13.85546875" style="2" bestFit="1" customWidth="1"/>
    <col min="2567" max="2567" width="14.85546875" style="2" bestFit="1" customWidth="1"/>
    <col min="2568" max="2806" width="9.140625" style="2"/>
    <col min="2807" max="2807" width="15.42578125" style="2" bestFit="1" customWidth="1"/>
    <col min="2808" max="2808" width="11.140625" style="2" bestFit="1" customWidth="1"/>
    <col min="2809" max="2809" width="14.5703125" style="2" bestFit="1" customWidth="1"/>
    <col min="2810" max="2810" width="17.42578125" style="2" bestFit="1" customWidth="1"/>
    <col min="2811" max="2811" width="17.5703125" style="2" bestFit="1" customWidth="1"/>
    <col min="2812" max="2812" width="14.7109375" style="2" bestFit="1" customWidth="1"/>
    <col min="2813" max="2813" width="14.42578125" style="2" bestFit="1" customWidth="1"/>
    <col min="2814" max="2814" width="12.140625" style="2" bestFit="1" customWidth="1"/>
    <col min="2815" max="2815" width="12.42578125" style="2" bestFit="1" customWidth="1"/>
    <col min="2816" max="2817" width="13.85546875" style="2" bestFit="1" customWidth="1"/>
    <col min="2818" max="2818" width="14.85546875" style="2" bestFit="1" customWidth="1"/>
    <col min="2819" max="2819" width="12.140625" style="2" bestFit="1" customWidth="1"/>
    <col min="2820" max="2820" width="12.42578125" style="2" bestFit="1" customWidth="1"/>
    <col min="2821" max="2822" width="13.85546875" style="2" bestFit="1" customWidth="1"/>
    <col min="2823" max="2823" width="14.85546875" style="2" bestFit="1" customWidth="1"/>
    <col min="2824" max="3062" width="9.140625" style="2"/>
    <col min="3063" max="3063" width="15.42578125" style="2" bestFit="1" customWidth="1"/>
    <col min="3064" max="3064" width="11.140625" style="2" bestFit="1" customWidth="1"/>
    <col min="3065" max="3065" width="14.5703125" style="2" bestFit="1" customWidth="1"/>
    <col min="3066" max="3066" width="17.42578125" style="2" bestFit="1" customWidth="1"/>
    <col min="3067" max="3067" width="17.5703125" style="2" bestFit="1" customWidth="1"/>
    <col min="3068" max="3068" width="14.7109375" style="2" bestFit="1" customWidth="1"/>
    <col min="3069" max="3069" width="14.42578125" style="2" bestFit="1" customWidth="1"/>
    <col min="3070" max="3070" width="12.140625" style="2" bestFit="1" customWidth="1"/>
    <col min="3071" max="3071" width="12.42578125" style="2" bestFit="1" customWidth="1"/>
    <col min="3072" max="3073" width="13.85546875" style="2" bestFit="1" customWidth="1"/>
    <col min="3074" max="3074" width="14.85546875" style="2" bestFit="1" customWidth="1"/>
    <col min="3075" max="3075" width="12.140625" style="2" bestFit="1" customWidth="1"/>
    <col min="3076" max="3076" width="12.42578125" style="2" bestFit="1" customWidth="1"/>
    <col min="3077" max="3078" width="13.85546875" style="2" bestFit="1" customWidth="1"/>
    <col min="3079" max="3079" width="14.85546875" style="2" bestFit="1" customWidth="1"/>
    <col min="3080" max="3318" width="9.140625" style="2"/>
    <col min="3319" max="3319" width="15.42578125" style="2" bestFit="1" customWidth="1"/>
    <col min="3320" max="3320" width="11.140625" style="2" bestFit="1" customWidth="1"/>
    <col min="3321" max="3321" width="14.5703125" style="2" bestFit="1" customWidth="1"/>
    <col min="3322" max="3322" width="17.42578125" style="2" bestFit="1" customWidth="1"/>
    <col min="3323" max="3323" width="17.5703125" style="2" bestFit="1" customWidth="1"/>
    <col min="3324" max="3324" width="14.7109375" style="2" bestFit="1" customWidth="1"/>
    <col min="3325" max="3325" width="14.42578125" style="2" bestFit="1" customWidth="1"/>
    <col min="3326" max="3326" width="12.140625" style="2" bestFit="1" customWidth="1"/>
    <col min="3327" max="3327" width="12.42578125" style="2" bestFit="1" customWidth="1"/>
    <col min="3328" max="3329" width="13.85546875" style="2" bestFit="1" customWidth="1"/>
    <col min="3330" max="3330" width="14.85546875" style="2" bestFit="1" customWidth="1"/>
    <col min="3331" max="3331" width="12.140625" style="2" bestFit="1" customWidth="1"/>
    <col min="3332" max="3332" width="12.42578125" style="2" bestFit="1" customWidth="1"/>
    <col min="3333" max="3334" width="13.85546875" style="2" bestFit="1" customWidth="1"/>
    <col min="3335" max="3335" width="14.85546875" style="2" bestFit="1" customWidth="1"/>
    <col min="3336" max="3574" width="9.140625" style="2"/>
    <col min="3575" max="3575" width="15.42578125" style="2" bestFit="1" customWidth="1"/>
    <col min="3576" max="3576" width="11.140625" style="2" bestFit="1" customWidth="1"/>
    <col min="3577" max="3577" width="14.5703125" style="2" bestFit="1" customWidth="1"/>
    <col min="3578" max="3578" width="17.42578125" style="2" bestFit="1" customWidth="1"/>
    <col min="3579" max="3579" width="17.5703125" style="2" bestFit="1" customWidth="1"/>
    <col min="3580" max="3580" width="14.7109375" style="2" bestFit="1" customWidth="1"/>
    <col min="3581" max="3581" width="14.42578125" style="2" bestFit="1" customWidth="1"/>
    <col min="3582" max="3582" width="12.140625" style="2" bestFit="1" customWidth="1"/>
    <col min="3583" max="3583" width="12.42578125" style="2" bestFit="1" customWidth="1"/>
    <col min="3584" max="3585" width="13.85546875" style="2" bestFit="1" customWidth="1"/>
    <col min="3586" max="3586" width="14.85546875" style="2" bestFit="1" customWidth="1"/>
    <col min="3587" max="3587" width="12.140625" style="2" bestFit="1" customWidth="1"/>
    <col min="3588" max="3588" width="12.42578125" style="2" bestFit="1" customWidth="1"/>
    <col min="3589" max="3590" width="13.85546875" style="2" bestFit="1" customWidth="1"/>
    <col min="3591" max="3591" width="14.85546875" style="2" bestFit="1" customWidth="1"/>
    <col min="3592" max="3830" width="9.140625" style="2"/>
    <col min="3831" max="3831" width="15.42578125" style="2" bestFit="1" customWidth="1"/>
    <col min="3832" max="3832" width="11.140625" style="2" bestFit="1" customWidth="1"/>
    <col min="3833" max="3833" width="14.5703125" style="2" bestFit="1" customWidth="1"/>
    <col min="3834" max="3834" width="17.42578125" style="2" bestFit="1" customWidth="1"/>
    <col min="3835" max="3835" width="17.5703125" style="2" bestFit="1" customWidth="1"/>
    <col min="3836" max="3836" width="14.7109375" style="2" bestFit="1" customWidth="1"/>
    <col min="3837" max="3837" width="14.42578125" style="2" bestFit="1" customWidth="1"/>
    <col min="3838" max="3838" width="12.140625" style="2" bestFit="1" customWidth="1"/>
    <col min="3839" max="3839" width="12.42578125" style="2" bestFit="1" customWidth="1"/>
    <col min="3840" max="3841" width="13.85546875" style="2" bestFit="1" customWidth="1"/>
    <col min="3842" max="3842" width="14.85546875" style="2" bestFit="1" customWidth="1"/>
    <col min="3843" max="3843" width="12.140625" style="2" bestFit="1" customWidth="1"/>
    <col min="3844" max="3844" width="12.42578125" style="2" bestFit="1" customWidth="1"/>
    <col min="3845" max="3846" width="13.85546875" style="2" bestFit="1" customWidth="1"/>
    <col min="3847" max="3847" width="14.85546875" style="2" bestFit="1" customWidth="1"/>
    <col min="3848" max="4086" width="9.140625" style="2"/>
    <col min="4087" max="4087" width="15.42578125" style="2" bestFit="1" customWidth="1"/>
    <col min="4088" max="4088" width="11.140625" style="2" bestFit="1" customWidth="1"/>
    <col min="4089" max="4089" width="14.5703125" style="2" bestFit="1" customWidth="1"/>
    <col min="4090" max="4090" width="17.42578125" style="2" bestFit="1" customWidth="1"/>
    <col min="4091" max="4091" width="17.5703125" style="2" bestFit="1" customWidth="1"/>
    <col min="4092" max="4092" width="14.7109375" style="2" bestFit="1" customWidth="1"/>
    <col min="4093" max="4093" width="14.42578125" style="2" bestFit="1" customWidth="1"/>
    <col min="4094" max="4094" width="12.140625" style="2" bestFit="1" customWidth="1"/>
    <col min="4095" max="4095" width="12.42578125" style="2" bestFit="1" customWidth="1"/>
    <col min="4096" max="4097" width="13.85546875" style="2" bestFit="1" customWidth="1"/>
    <col min="4098" max="4098" width="14.85546875" style="2" bestFit="1" customWidth="1"/>
    <col min="4099" max="4099" width="12.140625" style="2" bestFit="1" customWidth="1"/>
    <col min="4100" max="4100" width="12.42578125" style="2" bestFit="1" customWidth="1"/>
    <col min="4101" max="4102" width="13.85546875" style="2" bestFit="1" customWidth="1"/>
    <col min="4103" max="4103" width="14.85546875" style="2" bestFit="1" customWidth="1"/>
    <col min="4104" max="4342" width="9.140625" style="2"/>
    <col min="4343" max="4343" width="15.42578125" style="2" bestFit="1" customWidth="1"/>
    <col min="4344" max="4344" width="11.140625" style="2" bestFit="1" customWidth="1"/>
    <col min="4345" max="4345" width="14.5703125" style="2" bestFit="1" customWidth="1"/>
    <col min="4346" max="4346" width="17.42578125" style="2" bestFit="1" customWidth="1"/>
    <col min="4347" max="4347" width="17.5703125" style="2" bestFit="1" customWidth="1"/>
    <col min="4348" max="4348" width="14.7109375" style="2" bestFit="1" customWidth="1"/>
    <col min="4349" max="4349" width="14.42578125" style="2" bestFit="1" customWidth="1"/>
    <col min="4350" max="4350" width="12.140625" style="2" bestFit="1" customWidth="1"/>
    <col min="4351" max="4351" width="12.42578125" style="2" bestFit="1" customWidth="1"/>
    <col min="4352" max="4353" width="13.85546875" style="2" bestFit="1" customWidth="1"/>
    <col min="4354" max="4354" width="14.85546875" style="2" bestFit="1" customWidth="1"/>
    <col min="4355" max="4355" width="12.140625" style="2" bestFit="1" customWidth="1"/>
    <col min="4356" max="4356" width="12.42578125" style="2" bestFit="1" customWidth="1"/>
    <col min="4357" max="4358" width="13.85546875" style="2" bestFit="1" customWidth="1"/>
    <col min="4359" max="4359" width="14.85546875" style="2" bestFit="1" customWidth="1"/>
    <col min="4360" max="4598" width="9.140625" style="2"/>
    <col min="4599" max="4599" width="15.42578125" style="2" bestFit="1" customWidth="1"/>
    <col min="4600" max="4600" width="11.140625" style="2" bestFit="1" customWidth="1"/>
    <col min="4601" max="4601" width="14.5703125" style="2" bestFit="1" customWidth="1"/>
    <col min="4602" max="4602" width="17.42578125" style="2" bestFit="1" customWidth="1"/>
    <col min="4603" max="4603" width="17.5703125" style="2" bestFit="1" customWidth="1"/>
    <col min="4604" max="4604" width="14.7109375" style="2" bestFit="1" customWidth="1"/>
    <col min="4605" max="4605" width="14.42578125" style="2" bestFit="1" customWidth="1"/>
    <col min="4606" max="4606" width="12.140625" style="2" bestFit="1" customWidth="1"/>
    <col min="4607" max="4607" width="12.42578125" style="2" bestFit="1" customWidth="1"/>
    <col min="4608" max="4609" width="13.85546875" style="2" bestFit="1" customWidth="1"/>
    <col min="4610" max="4610" width="14.85546875" style="2" bestFit="1" customWidth="1"/>
    <col min="4611" max="4611" width="12.140625" style="2" bestFit="1" customWidth="1"/>
    <col min="4612" max="4612" width="12.42578125" style="2" bestFit="1" customWidth="1"/>
    <col min="4613" max="4614" width="13.85546875" style="2" bestFit="1" customWidth="1"/>
    <col min="4615" max="4615" width="14.85546875" style="2" bestFit="1" customWidth="1"/>
    <col min="4616" max="4854" width="9.140625" style="2"/>
    <col min="4855" max="4855" width="15.42578125" style="2" bestFit="1" customWidth="1"/>
    <col min="4856" max="4856" width="11.140625" style="2" bestFit="1" customWidth="1"/>
    <col min="4857" max="4857" width="14.5703125" style="2" bestFit="1" customWidth="1"/>
    <col min="4858" max="4858" width="17.42578125" style="2" bestFit="1" customWidth="1"/>
    <col min="4859" max="4859" width="17.5703125" style="2" bestFit="1" customWidth="1"/>
    <col min="4860" max="4860" width="14.7109375" style="2" bestFit="1" customWidth="1"/>
    <col min="4861" max="4861" width="14.42578125" style="2" bestFit="1" customWidth="1"/>
    <col min="4862" max="4862" width="12.140625" style="2" bestFit="1" customWidth="1"/>
    <col min="4863" max="4863" width="12.42578125" style="2" bestFit="1" customWidth="1"/>
    <col min="4864" max="4865" width="13.85546875" style="2" bestFit="1" customWidth="1"/>
    <col min="4866" max="4866" width="14.85546875" style="2" bestFit="1" customWidth="1"/>
    <col min="4867" max="4867" width="12.140625" style="2" bestFit="1" customWidth="1"/>
    <col min="4868" max="4868" width="12.42578125" style="2" bestFit="1" customWidth="1"/>
    <col min="4869" max="4870" width="13.85546875" style="2" bestFit="1" customWidth="1"/>
    <col min="4871" max="4871" width="14.85546875" style="2" bestFit="1" customWidth="1"/>
    <col min="4872" max="5110" width="9.140625" style="2"/>
    <col min="5111" max="5111" width="15.42578125" style="2" bestFit="1" customWidth="1"/>
    <col min="5112" max="5112" width="11.140625" style="2" bestFit="1" customWidth="1"/>
    <col min="5113" max="5113" width="14.5703125" style="2" bestFit="1" customWidth="1"/>
    <col min="5114" max="5114" width="17.42578125" style="2" bestFit="1" customWidth="1"/>
    <col min="5115" max="5115" width="17.5703125" style="2" bestFit="1" customWidth="1"/>
    <col min="5116" max="5116" width="14.7109375" style="2" bestFit="1" customWidth="1"/>
    <col min="5117" max="5117" width="14.42578125" style="2" bestFit="1" customWidth="1"/>
    <col min="5118" max="5118" width="12.140625" style="2" bestFit="1" customWidth="1"/>
    <col min="5119" max="5119" width="12.42578125" style="2" bestFit="1" customWidth="1"/>
    <col min="5120" max="5121" width="13.85546875" style="2" bestFit="1" customWidth="1"/>
    <col min="5122" max="5122" width="14.85546875" style="2" bestFit="1" customWidth="1"/>
    <col min="5123" max="5123" width="12.140625" style="2" bestFit="1" customWidth="1"/>
    <col min="5124" max="5124" width="12.42578125" style="2" bestFit="1" customWidth="1"/>
    <col min="5125" max="5126" width="13.85546875" style="2" bestFit="1" customWidth="1"/>
    <col min="5127" max="5127" width="14.85546875" style="2" bestFit="1" customWidth="1"/>
    <col min="5128" max="5366" width="9.140625" style="2"/>
    <col min="5367" max="5367" width="15.42578125" style="2" bestFit="1" customWidth="1"/>
    <col min="5368" max="5368" width="11.140625" style="2" bestFit="1" customWidth="1"/>
    <col min="5369" max="5369" width="14.5703125" style="2" bestFit="1" customWidth="1"/>
    <col min="5370" max="5370" width="17.42578125" style="2" bestFit="1" customWidth="1"/>
    <col min="5371" max="5371" width="17.5703125" style="2" bestFit="1" customWidth="1"/>
    <col min="5372" max="5372" width="14.7109375" style="2" bestFit="1" customWidth="1"/>
    <col min="5373" max="5373" width="14.42578125" style="2" bestFit="1" customWidth="1"/>
    <col min="5374" max="5374" width="12.140625" style="2" bestFit="1" customWidth="1"/>
    <col min="5375" max="5375" width="12.42578125" style="2" bestFit="1" customWidth="1"/>
    <col min="5376" max="5377" width="13.85546875" style="2" bestFit="1" customWidth="1"/>
    <col min="5378" max="5378" width="14.85546875" style="2" bestFit="1" customWidth="1"/>
    <col min="5379" max="5379" width="12.140625" style="2" bestFit="1" customWidth="1"/>
    <col min="5380" max="5380" width="12.42578125" style="2" bestFit="1" customWidth="1"/>
    <col min="5381" max="5382" width="13.85546875" style="2" bestFit="1" customWidth="1"/>
    <col min="5383" max="5383" width="14.85546875" style="2" bestFit="1" customWidth="1"/>
    <col min="5384" max="5622" width="9.140625" style="2"/>
    <col min="5623" max="5623" width="15.42578125" style="2" bestFit="1" customWidth="1"/>
    <col min="5624" max="5624" width="11.140625" style="2" bestFit="1" customWidth="1"/>
    <col min="5625" max="5625" width="14.5703125" style="2" bestFit="1" customWidth="1"/>
    <col min="5626" max="5626" width="17.42578125" style="2" bestFit="1" customWidth="1"/>
    <col min="5627" max="5627" width="17.5703125" style="2" bestFit="1" customWidth="1"/>
    <col min="5628" max="5628" width="14.7109375" style="2" bestFit="1" customWidth="1"/>
    <col min="5629" max="5629" width="14.42578125" style="2" bestFit="1" customWidth="1"/>
    <col min="5630" max="5630" width="12.140625" style="2" bestFit="1" customWidth="1"/>
    <col min="5631" max="5631" width="12.42578125" style="2" bestFit="1" customWidth="1"/>
    <col min="5632" max="5633" width="13.85546875" style="2" bestFit="1" customWidth="1"/>
    <col min="5634" max="5634" width="14.85546875" style="2" bestFit="1" customWidth="1"/>
    <col min="5635" max="5635" width="12.140625" style="2" bestFit="1" customWidth="1"/>
    <col min="5636" max="5636" width="12.42578125" style="2" bestFit="1" customWidth="1"/>
    <col min="5637" max="5638" width="13.85546875" style="2" bestFit="1" customWidth="1"/>
    <col min="5639" max="5639" width="14.85546875" style="2" bestFit="1" customWidth="1"/>
    <col min="5640" max="5878" width="9.140625" style="2"/>
    <col min="5879" max="5879" width="15.42578125" style="2" bestFit="1" customWidth="1"/>
    <col min="5880" max="5880" width="11.140625" style="2" bestFit="1" customWidth="1"/>
    <col min="5881" max="5881" width="14.5703125" style="2" bestFit="1" customWidth="1"/>
    <col min="5882" max="5882" width="17.42578125" style="2" bestFit="1" customWidth="1"/>
    <col min="5883" max="5883" width="17.5703125" style="2" bestFit="1" customWidth="1"/>
    <col min="5884" max="5884" width="14.7109375" style="2" bestFit="1" customWidth="1"/>
    <col min="5885" max="5885" width="14.42578125" style="2" bestFit="1" customWidth="1"/>
    <col min="5886" max="5886" width="12.140625" style="2" bestFit="1" customWidth="1"/>
    <col min="5887" max="5887" width="12.42578125" style="2" bestFit="1" customWidth="1"/>
    <col min="5888" max="5889" width="13.85546875" style="2" bestFit="1" customWidth="1"/>
    <col min="5890" max="5890" width="14.85546875" style="2" bestFit="1" customWidth="1"/>
    <col min="5891" max="5891" width="12.140625" style="2" bestFit="1" customWidth="1"/>
    <col min="5892" max="5892" width="12.42578125" style="2" bestFit="1" customWidth="1"/>
    <col min="5893" max="5894" width="13.85546875" style="2" bestFit="1" customWidth="1"/>
    <col min="5895" max="5895" width="14.85546875" style="2" bestFit="1" customWidth="1"/>
    <col min="5896" max="6134" width="9.140625" style="2"/>
    <col min="6135" max="6135" width="15.42578125" style="2" bestFit="1" customWidth="1"/>
    <col min="6136" max="6136" width="11.140625" style="2" bestFit="1" customWidth="1"/>
    <col min="6137" max="6137" width="14.5703125" style="2" bestFit="1" customWidth="1"/>
    <col min="6138" max="6138" width="17.42578125" style="2" bestFit="1" customWidth="1"/>
    <col min="6139" max="6139" width="17.5703125" style="2" bestFit="1" customWidth="1"/>
    <col min="6140" max="6140" width="14.7109375" style="2" bestFit="1" customWidth="1"/>
    <col min="6141" max="6141" width="14.42578125" style="2" bestFit="1" customWidth="1"/>
    <col min="6142" max="6142" width="12.140625" style="2" bestFit="1" customWidth="1"/>
    <col min="6143" max="6143" width="12.42578125" style="2" bestFit="1" customWidth="1"/>
    <col min="6144" max="6145" width="13.85546875" style="2" bestFit="1" customWidth="1"/>
    <col min="6146" max="6146" width="14.85546875" style="2" bestFit="1" customWidth="1"/>
    <col min="6147" max="6147" width="12.140625" style="2" bestFit="1" customWidth="1"/>
    <col min="6148" max="6148" width="12.42578125" style="2" bestFit="1" customWidth="1"/>
    <col min="6149" max="6150" width="13.85546875" style="2" bestFit="1" customWidth="1"/>
    <col min="6151" max="6151" width="14.85546875" style="2" bestFit="1" customWidth="1"/>
    <col min="6152" max="6390" width="9.140625" style="2"/>
    <col min="6391" max="6391" width="15.42578125" style="2" bestFit="1" customWidth="1"/>
    <col min="6392" max="6392" width="11.140625" style="2" bestFit="1" customWidth="1"/>
    <col min="6393" max="6393" width="14.5703125" style="2" bestFit="1" customWidth="1"/>
    <col min="6394" max="6394" width="17.42578125" style="2" bestFit="1" customWidth="1"/>
    <col min="6395" max="6395" width="17.5703125" style="2" bestFit="1" customWidth="1"/>
    <col min="6396" max="6396" width="14.7109375" style="2" bestFit="1" customWidth="1"/>
    <col min="6397" max="6397" width="14.42578125" style="2" bestFit="1" customWidth="1"/>
    <col min="6398" max="6398" width="12.140625" style="2" bestFit="1" customWidth="1"/>
    <col min="6399" max="6399" width="12.42578125" style="2" bestFit="1" customWidth="1"/>
    <col min="6400" max="6401" width="13.85546875" style="2" bestFit="1" customWidth="1"/>
    <col min="6402" max="6402" width="14.85546875" style="2" bestFit="1" customWidth="1"/>
    <col min="6403" max="6403" width="12.140625" style="2" bestFit="1" customWidth="1"/>
    <col min="6404" max="6404" width="12.42578125" style="2" bestFit="1" customWidth="1"/>
    <col min="6405" max="6406" width="13.85546875" style="2" bestFit="1" customWidth="1"/>
    <col min="6407" max="6407" width="14.85546875" style="2" bestFit="1" customWidth="1"/>
    <col min="6408" max="6646" width="9.140625" style="2"/>
    <col min="6647" max="6647" width="15.42578125" style="2" bestFit="1" customWidth="1"/>
    <col min="6648" max="6648" width="11.140625" style="2" bestFit="1" customWidth="1"/>
    <col min="6649" max="6649" width="14.5703125" style="2" bestFit="1" customWidth="1"/>
    <col min="6650" max="6650" width="17.42578125" style="2" bestFit="1" customWidth="1"/>
    <col min="6651" max="6651" width="17.5703125" style="2" bestFit="1" customWidth="1"/>
    <col min="6652" max="6652" width="14.7109375" style="2" bestFit="1" customWidth="1"/>
    <col min="6653" max="6653" width="14.42578125" style="2" bestFit="1" customWidth="1"/>
    <col min="6654" max="6654" width="12.140625" style="2" bestFit="1" customWidth="1"/>
    <col min="6655" max="6655" width="12.42578125" style="2" bestFit="1" customWidth="1"/>
    <col min="6656" max="6657" width="13.85546875" style="2" bestFit="1" customWidth="1"/>
    <col min="6658" max="6658" width="14.85546875" style="2" bestFit="1" customWidth="1"/>
    <col min="6659" max="6659" width="12.140625" style="2" bestFit="1" customWidth="1"/>
    <col min="6660" max="6660" width="12.42578125" style="2" bestFit="1" customWidth="1"/>
    <col min="6661" max="6662" width="13.85546875" style="2" bestFit="1" customWidth="1"/>
    <col min="6663" max="6663" width="14.85546875" style="2" bestFit="1" customWidth="1"/>
    <col min="6664" max="6902" width="9.140625" style="2"/>
    <col min="6903" max="6903" width="15.42578125" style="2" bestFit="1" customWidth="1"/>
    <col min="6904" max="6904" width="11.140625" style="2" bestFit="1" customWidth="1"/>
    <col min="6905" max="6905" width="14.5703125" style="2" bestFit="1" customWidth="1"/>
    <col min="6906" max="6906" width="17.42578125" style="2" bestFit="1" customWidth="1"/>
    <col min="6907" max="6907" width="17.5703125" style="2" bestFit="1" customWidth="1"/>
    <col min="6908" max="6908" width="14.7109375" style="2" bestFit="1" customWidth="1"/>
    <col min="6909" max="6909" width="14.42578125" style="2" bestFit="1" customWidth="1"/>
    <col min="6910" max="6910" width="12.140625" style="2" bestFit="1" customWidth="1"/>
    <col min="6911" max="6911" width="12.42578125" style="2" bestFit="1" customWidth="1"/>
    <col min="6912" max="6913" width="13.85546875" style="2" bestFit="1" customWidth="1"/>
    <col min="6914" max="6914" width="14.85546875" style="2" bestFit="1" customWidth="1"/>
    <col min="6915" max="6915" width="12.140625" style="2" bestFit="1" customWidth="1"/>
    <col min="6916" max="6916" width="12.42578125" style="2" bestFit="1" customWidth="1"/>
    <col min="6917" max="6918" width="13.85546875" style="2" bestFit="1" customWidth="1"/>
    <col min="6919" max="6919" width="14.85546875" style="2" bestFit="1" customWidth="1"/>
    <col min="6920" max="7158" width="9.140625" style="2"/>
    <col min="7159" max="7159" width="15.42578125" style="2" bestFit="1" customWidth="1"/>
    <col min="7160" max="7160" width="11.140625" style="2" bestFit="1" customWidth="1"/>
    <col min="7161" max="7161" width="14.5703125" style="2" bestFit="1" customWidth="1"/>
    <col min="7162" max="7162" width="17.42578125" style="2" bestFit="1" customWidth="1"/>
    <col min="7163" max="7163" width="17.5703125" style="2" bestFit="1" customWidth="1"/>
    <col min="7164" max="7164" width="14.7109375" style="2" bestFit="1" customWidth="1"/>
    <col min="7165" max="7165" width="14.42578125" style="2" bestFit="1" customWidth="1"/>
    <col min="7166" max="7166" width="12.140625" style="2" bestFit="1" customWidth="1"/>
    <col min="7167" max="7167" width="12.42578125" style="2" bestFit="1" customWidth="1"/>
    <col min="7168" max="7169" width="13.85546875" style="2" bestFit="1" customWidth="1"/>
    <col min="7170" max="7170" width="14.85546875" style="2" bestFit="1" customWidth="1"/>
    <col min="7171" max="7171" width="12.140625" style="2" bestFit="1" customWidth="1"/>
    <col min="7172" max="7172" width="12.42578125" style="2" bestFit="1" customWidth="1"/>
    <col min="7173" max="7174" width="13.85546875" style="2" bestFit="1" customWidth="1"/>
    <col min="7175" max="7175" width="14.85546875" style="2" bestFit="1" customWidth="1"/>
    <col min="7176" max="7414" width="9.140625" style="2"/>
    <col min="7415" max="7415" width="15.42578125" style="2" bestFit="1" customWidth="1"/>
    <col min="7416" max="7416" width="11.140625" style="2" bestFit="1" customWidth="1"/>
    <col min="7417" max="7417" width="14.5703125" style="2" bestFit="1" customWidth="1"/>
    <col min="7418" max="7418" width="17.42578125" style="2" bestFit="1" customWidth="1"/>
    <col min="7419" max="7419" width="17.5703125" style="2" bestFit="1" customWidth="1"/>
    <col min="7420" max="7420" width="14.7109375" style="2" bestFit="1" customWidth="1"/>
    <col min="7421" max="7421" width="14.42578125" style="2" bestFit="1" customWidth="1"/>
    <col min="7422" max="7422" width="12.140625" style="2" bestFit="1" customWidth="1"/>
    <col min="7423" max="7423" width="12.42578125" style="2" bestFit="1" customWidth="1"/>
    <col min="7424" max="7425" width="13.85546875" style="2" bestFit="1" customWidth="1"/>
    <col min="7426" max="7426" width="14.85546875" style="2" bestFit="1" customWidth="1"/>
    <col min="7427" max="7427" width="12.140625" style="2" bestFit="1" customWidth="1"/>
    <col min="7428" max="7428" width="12.42578125" style="2" bestFit="1" customWidth="1"/>
    <col min="7429" max="7430" width="13.85546875" style="2" bestFit="1" customWidth="1"/>
    <col min="7431" max="7431" width="14.85546875" style="2" bestFit="1" customWidth="1"/>
    <col min="7432" max="7670" width="9.140625" style="2"/>
    <col min="7671" max="7671" width="15.42578125" style="2" bestFit="1" customWidth="1"/>
    <col min="7672" max="7672" width="11.140625" style="2" bestFit="1" customWidth="1"/>
    <col min="7673" max="7673" width="14.5703125" style="2" bestFit="1" customWidth="1"/>
    <col min="7674" max="7674" width="17.42578125" style="2" bestFit="1" customWidth="1"/>
    <col min="7675" max="7675" width="17.5703125" style="2" bestFit="1" customWidth="1"/>
    <col min="7676" max="7676" width="14.7109375" style="2" bestFit="1" customWidth="1"/>
    <col min="7677" max="7677" width="14.42578125" style="2" bestFit="1" customWidth="1"/>
    <col min="7678" max="7678" width="12.140625" style="2" bestFit="1" customWidth="1"/>
    <col min="7679" max="7679" width="12.42578125" style="2" bestFit="1" customWidth="1"/>
    <col min="7680" max="7681" width="13.85546875" style="2" bestFit="1" customWidth="1"/>
    <col min="7682" max="7682" width="14.85546875" style="2" bestFit="1" customWidth="1"/>
    <col min="7683" max="7683" width="12.140625" style="2" bestFit="1" customWidth="1"/>
    <col min="7684" max="7684" width="12.42578125" style="2" bestFit="1" customWidth="1"/>
    <col min="7685" max="7686" width="13.85546875" style="2" bestFit="1" customWidth="1"/>
    <col min="7687" max="7687" width="14.85546875" style="2" bestFit="1" customWidth="1"/>
    <col min="7688" max="7926" width="9.140625" style="2"/>
    <col min="7927" max="7927" width="15.42578125" style="2" bestFit="1" customWidth="1"/>
    <col min="7928" max="7928" width="11.140625" style="2" bestFit="1" customWidth="1"/>
    <col min="7929" max="7929" width="14.5703125" style="2" bestFit="1" customWidth="1"/>
    <col min="7930" max="7930" width="17.42578125" style="2" bestFit="1" customWidth="1"/>
    <col min="7931" max="7931" width="17.5703125" style="2" bestFit="1" customWidth="1"/>
    <col min="7932" max="7932" width="14.7109375" style="2" bestFit="1" customWidth="1"/>
    <col min="7933" max="7933" width="14.42578125" style="2" bestFit="1" customWidth="1"/>
    <col min="7934" max="7934" width="12.140625" style="2" bestFit="1" customWidth="1"/>
    <col min="7935" max="7935" width="12.42578125" style="2" bestFit="1" customWidth="1"/>
    <col min="7936" max="7937" width="13.85546875" style="2" bestFit="1" customWidth="1"/>
    <col min="7938" max="7938" width="14.85546875" style="2" bestFit="1" customWidth="1"/>
    <col min="7939" max="7939" width="12.140625" style="2" bestFit="1" customWidth="1"/>
    <col min="7940" max="7940" width="12.42578125" style="2" bestFit="1" customWidth="1"/>
    <col min="7941" max="7942" width="13.85546875" style="2" bestFit="1" customWidth="1"/>
    <col min="7943" max="7943" width="14.85546875" style="2" bestFit="1" customWidth="1"/>
    <col min="7944" max="8182" width="9.140625" style="2"/>
    <col min="8183" max="8183" width="15.42578125" style="2" bestFit="1" customWidth="1"/>
    <col min="8184" max="8184" width="11.140625" style="2" bestFit="1" customWidth="1"/>
    <col min="8185" max="8185" width="14.5703125" style="2" bestFit="1" customWidth="1"/>
    <col min="8186" max="8186" width="17.42578125" style="2" bestFit="1" customWidth="1"/>
    <col min="8187" max="8187" width="17.5703125" style="2" bestFit="1" customWidth="1"/>
    <col min="8188" max="8188" width="14.7109375" style="2" bestFit="1" customWidth="1"/>
    <col min="8189" max="8189" width="14.42578125" style="2" bestFit="1" customWidth="1"/>
    <col min="8190" max="8190" width="12.140625" style="2" bestFit="1" customWidth="1"/>
    <col min="8191" max="8191" width="12.42578125" style="2" bestFit="1" customWidth="1"/>
    <col min="8192" max="8193" width="13.85546875" style="2" bestFit="1" customWidth="1"/>
    <col min="8194" max="8194" width="14.85546875" style="2" bestFit="1" customWidth="1"/>
    <col min="8195" max="8195" width="12.140625" style="2" bestFit="1" customWidth="1"/>
    <col min="8196" max="8196" width="12.42578125" style="2" bestFit="1" customWidth="1"/>
    <col min="8197" max="8198" width="13.85546875" style="2" bestFit="1" customWidth="1"/>
    <col min="8199" max="8199" width="14.85546875" style="2" bestFit="1" customWidth="1"/>
    <col min="8200" max="8438" width="9.140625" style="2"/>
    <col min="8439" max="8439" width="15.42578125" style="2" bestFit="1" customWidth="1"/>
    <col min="8440" max="8440" width="11.140625" style="2" bestFit="1" customWidth="1"/>
    <col min="8441" max="8441" width="14.5703125" style="2" bestFit="1" customWidth="1"/>
    <col min="8442" max="8442" width="17.42578125" style="2" bestFit="1" customWidth="1"/>
    <col min="8443" max="8443" width="17.5703125" style="2" bestFit="1" customWidth="1"/>
    <col min="8444" max="8444" width="14.7109375" style="2" bestFit="1" customWidth="1"/>
    <col min="8445" max="8445" width="14.42578125" style="2" bestFit="1" customWidth="1"/>
    <col min="8446" max="8446" width="12.140625" style="2" bestFit="1" customWidth="1"/>
    <col min="8447" max="8447" width="12.42578125" style="2" bestFit="1" customWidth="1"/>
    <col min="8448" max="8449" width="13.85546875" style="2" bestFit="1" customWidth="1"/>
    <col min="8450" max="8450" width="14.85546875" style="2" bestFit="1" customWidth="1"/>
    <col min="8451" max="8451" width="12.140625" style="2" bestFit="1" customWidth="1"/>
    <col min="8452" max="8452" width="12.42578125" style="2" bestFit="1" customWidth="1"/>
    <col min="8453" max="8454" width="13.85546875" style="2" bestFit="1" customWidth="1"/>
    <col min="8455" max="8455" width="14.85546875" style="2" bestFit="1" customWidth="1"/>
    <col min="8456" max="8694" width="9.140625" style="2"/>
    <col min="8695" max="8695" width="15.42578125" style="2" bestFit="1" customWidth="1"/>
    <col min="8696" max="8696" width="11.140625" style="2" bestFit="1" customWidth="1"/>
    <col min="8697" max="8697" width="14.5703125" style="2" bestFit="1" customWidth="1"/>
    <col min="8698" max="8698" width="17.42578125" style="2" bestFit="1" customWidth="1"/>
    <col min="8699" max="8699" width="17.5703125" style="2" bestFit="1" customWidth="1"/>
    <col min="8700" max="8700" width="14.7109375" style="2" bestFit="1" customWidth="1"/>
    <col min="8701" max="8701" width="14.42578125" style="2" bestFit="1" customWidth="1"/>
    <col min="8702" max="8702" width="12.140625" style="2" bestFit="1" customWidth="1"/>
    <col min="8703" max="8703" width="12.42578125" style="2" bestFit="1" customWidth="1"/>
    <col min="8704" max="8705" width="13.85546875" style="2" bestFit="1" customWidth="1"/>
    <col min="8706" max="8706" width="14.85546875" style="2" bestFit="1" customWidth="1"/>
    <col min="8707" max="8707" width="12.140625" style="2" bestFit="1" customWidth="1"/>
    <col min="8708" max="8708" width="12.42578125" style="2" bestFit="1" customWidth="1"/>
    <col min="8709" max="8710" width="13.85546875" style="2" bestFit="1" customWidth="1"/>
    <col min="8711" max="8711" width="14.85546875" style="2" bestFit="1" customWidth="1"/>
    <col min="8712" max="8950" width="9.140625" style="2"/>
    <col min="8951" max="8951" width="15.42578125" style="2" bestFit="1" customWidth="1"/>
    <col min="8952" max="8952" width="11.140625" style="2" bestFit="1" customWidth="1"/>
    <col min="8953" max="8953" width="14.5703125" style="2" bestFit="1" customWidth="1"/>
    <col min="8954" max="8954" width="17.42578125" style="2" bestFit="1" customWidth="1"/>
    <col min="8955" max="8955" width="17.5703125" style="2" bestFit="1" customWidth="1"/>
    <col min="8956" max="8956" width="14.7109375" style="2" bestFit="1" customWidth="1"/>
    <col min="8957" max="8957" width="14.42578125" style="2" bestFit="1" customWidth="1"/>
    <col min="8958" max="8958" width="12.140625" style="2" bestFit="1" customWidth="1"/>
    <col min="8959" max="8959" width="12.42578125" style="2" bestFit="1" customWidth="1"/>
    <col min="8960" max="8961" width="13.85546875" style="2" bestFit="1" customWidth="1"/>
    <col min="8962" max="8962" width="14.85546875" style="2" bestFit="1" customWidth="1"/>
    <col min="8963" max="8963" width="12.140625" style="2" bestFit="1" customWidth="1"/>
    <col min="8964" max="8964" width="12.42578125" style="2" bestFit="1" customWidth="1"/>
    <col min="8965" max="8966" width="13.85546875" style="2" bestFit="1" customWidth="1"/>
    <col min="8967" max="8967" width="14.85546875" style="2" bestFit="1" customWidth="1"/>
    <col min="8968" max="9206" width="9.140625" style="2"/>
    <col min="9207" max="9207" width="15.42578125" style="2" bestFit="1" customWidth="1"/>
    <col min="9208" max="9208" width="11.140625" style="2" bestFit="1" customWidth="1"/>
    <col min="9209" max="9209" width="14.5703125" style="2" bestFit="1" customWidth="1"/>
    <col min="9210" max="9210" width="17.42578125" style="2" bestFit="1" customWidth="1"/>
    <col min="9211" max="9211" width="17.5703125" style="2" bestFit="1" customWidth="1"/>
    <col min="9212" max="9212" width="14.7109375" style="2" bestFit="1" customWidth="1"/>
    <col min="9213" max="9213" width="14.42578125" style="2" bestFit="1" customWidth="1"/>
    <col min="9214" max="9214" width="12.140625" style="2" bestFit="1" customWidth="1"/>
    <col min="9215" max="9215" width="12.42578125" style="2" bestFit="1" customWidth="1"/>
    <col min="9216" max="9217" width="13.85546875" style="2" bestFit="1" customWidth="1"/>
    <col min="9218" max="9218" width="14.85546875" style="2" bestFit="1" customWidth="1"/>
    <col min="9219" max="9219" width="12.140625" style="2" bestFit="1" customWidth="1"/>
    <col min="9220" max="9220" width="12.42578125" style="2" bestFit="1" customWidth="1"/>
    <col min="9221" max="9222" width="13.85546875" style="2" bestFit="1" customWidth="1"/>
    <col min="9223" max="9223" width="14.85546875" style="2" bestFit="1" customWidth="1"/>
    <col min="9224" max="9462" width="9.140625" style="2"/>
    <col min="9463" max="9463" width="15.42578125" style="2" bestFit="1" customWidth="1"/>
    <col min="9464" max="9464" width="11.140625" style="2" bestFit="1" customWidth="1"/>
    <col min="9465" max="9465" width="14.5703125" style="2" bestFit="1" customWidth="1"/>
    <col min="9466" max="9466" width="17.42578125" style="2" bestFit="1" customWidth="1"/>
    <col min="9467" max="9467" width="17.5703125" style="2" bestFit="1" customWidth="1"/>
    <col min="9468" max="9468" width="14.7109375" style="2" bestFit="1" customWidth="1"/>
    <col min="9469" max="9469" width="14.42578125" style="2" bestFit="1" customWidth="1"/>
    <col min="9470" max="9470" width="12.140625" style="2" bestFit="1" customWidth="1"/>
    <col min="9471" max="9471" width="12.42578125" style="2" bestFit="1" customWidth="1"/>
    <col min="9472" max="9473" width="13.85546875" style="2" bestFit="1" customWidth="1"/>
    <col min="9474" max="9474" width="14.85546875" style="2" bestFit="1" customWidth="1"/>
    <col min="9475" max="9475" width="12.140625" style="2" bestFit="1" customWidth="1"/>
    <col min="9476" max="9476" width="12.42578125" style="2" bestFit="1" customWidth="1"/>
    <col min="9477" max="9478" width="13.85546875" style="2" bestFit="1" customWidth="1"/>
    <col min="9479" max="9479" width="14.85546875" style="2" bestFit="1" customWidth="1"/>
    <col min="9480" max="9718" width="9.140625" style="2"/>
    <col min="9719" max="9719" width="15.42578125" style="2" bestFit="1" customWidth="1"/>
    <col min="9720" max="9720" width="11.140625" style="2" bestFit="1" customWidth="1"/>
    <col min="9721" max="9721" width="14.5703125" style="2" bestFit="1" customWidth="1"/>
    <col min="9722" max="9722" width="17.42578125" style="2" bestFit="1" customWidth="1"/>
    <col min="9723" max="9723" width="17.5703125" style="2" bestFit="1" customWidth="1"/>
    <col min="9724" max="9724" width="14.7109375" style="2" bestFit="1" customWidth="1"/>
    <col min="9725" max="9725" width="14.42578125" style="2" bestFit="1" customWidth="1"/>
    <col min="9726" max="9726" width="12.140625" style="2" bestFit="1" customWidth="1"/>
    <col min="9727" max="9727" width="12.42578125" style="2" bestFit="1" customWidth="1"/>
    <col min="9728" max="9729" width="13.85546875" style="2" bestFit="1" customWidth="1"/>
    <col min="9730" max="9730" width="14.85546875" style="2" bestFit="1" customWidth="1"/>
    <col min="9731" max="9731" width="12.140625" style="2" bestFit="1" customWidth="1"/>
    <col min="9732" max="9732" width="12.42578125" style="2" bestFit="1" customWidth="1"/>
    <col min="9733" max="9734" width="13.85546875" style="2" bestFit="1" customWidth="1"/>
    <col min="9735" max="9735" width="14.85546875" style="2" bestFit="1" customWidth="1"/>
    <col min="9736" max="9974" width="9.140625" style="2"/>
    <col min="9975" max="9975" width="15.42578125" style="2" bestFit="1" customWidth="1"/>
    <col min="9976" max="9976" width="11.140625" style="2" bestFit="1" customWidth="1"/>
    <col min="9977" max="9977" width="14.5703125" style="2" bestFit="1" customWidth="1"/>
    <col min="9978" max="9978" width="17.42578125" style="2" bestFit="1" customWidth="1"/>
    <col min="9979" max="9979" width="17.5703125" style="2" bestFit="1" customWidth="1"/>
    <col min="9980" max="9980" width="14.7109375" style="2" bestFit="1" customWidth="1"/>
    <col min="9981" max="9981" width="14.42578125" style="2" bestFit="1" customWidth="1"/>
    <col min="9982" max="9982" width="12.140625" style="2" bestFit="1" customWidth="1"/>
    <col min="9983" max="9983" width="12.42578125" style="2" bestFit="1" customWidth="1"/>
    <col min="9984" max="9985" width="13.85546875" style="2" bestFit="1" customWidth="1"/>
    <col min="9986" max="9986" width="14.85546875" style="2" bestFit="1" customWidth="1"/>
    <col min="9987" max="9987" width="12.140625" style="2" bestFit="1" customWidth="1"/>
    <col min="9988" max="9988" width="12.42578125" style="2" bestFit="1" customWidth="1"/>
    <col min="9989" max="9990" width="13.85546875" style="2" bestFit="1" customWidth="1"/>
    <col min="9991" max="9991" width="14.85546875" style="2" bestFit="1" customWidth="1"/>
    <col min="9992" max="10230" width="9.140625" style="2"/>
    <col min="10231" max="10231" width="15.42578125" style="2" bestFit="1" customWidth="1"/>
    <col min="10232" max="10232" width="11.140625" style="2" bestFit="1" customWidth="1"/>
    <col min="10233" max="10233" width="14.5703125" style="2" bestFit="1" customWidth="1"/>
    <col min="10234" max="10234" width="17.42578125" style="2" bestFit="1" customWidth="1"/>
    <col min="10235" max="10235" width="17.5703125" style="2" bestFit="1" customWidth="1"/>
    <col min="10236" max="10236" width="14.7109375" style="2" bestFit="1" customWidth="1"/>
    <col min="10237" max="10237" width="14.42578125" style="2" bestFit="1" customWidth="1"/>
    <col min="10238" max="10238" width="12.140625" style="2" bestFit="1" customWidth="1"/>
    <col min="10239" max="10239" width="12.42578125" style="2" bestFit="1" customWidth="1"/>
    <col min="10240" max="10241" width="13.85546875" style="2" bestFit="1" customWidth="1"/>
    <col min="10242" max="10242" width="14.85546875" style="2" bestFit="1" customWidth="1"/>
    <col min="10243" max="10243" width="12.140625" style="2" bestFit="1" customWidth="1"/>
    <col min="10244" max="10244" width="12.42578125" style="2" bestFit="1" customWidth="1"/>
    <col min="10245" max="10246" width="13.85546875" style="2" bestFit="1" customWidth="1"/>
    <col min="10247" max="10247" width="14.85546875" style="2" bestFit="1" customWidth="1"/>
    <col min="10248" max="10486" width="9.140625" style="2"/>
    <col min="10487" max="10487" width="15.42578125" style="2" bestFit="1" customWidth="1"/>
    <col min="10488" max="10488" width="11.140625" style="2" bestFit="1" customWidth="1"/>
    <col min="10489" max="10489" width="14.5703125" style="2" bestFit="1" customWidth="1"/>
    <col min="10490" max="10490" width="17.42578125" style="2" bestFit="1" customWidth="1"/>
    <col min="10491" max="10491" width="17.5703125" style="2" bestFit="1" customWidth="1"/>
    <col min="10492" max="10492" width="14.7109375" style="2" bestFit="1" customWidth="1"/>
    <col min="10493" max="10493" width="14.42578125" style="2" bestFit="1" customWidth="1"/>
    <col min="10494" max="10494" width="12.140625" style="2" bestFit="1" customWidth="1"/>
    <col min="10495" max="10495" width="12.42578125" style="2" bestFit="1" customWidth="1"/>
    <col min="10496" max="10497" width="13.85546875" style="2" bestFit="1" customWidth="1"/>
    <col min="10498" max="10498" width="14.85546875" style="2" bestFit="1" customWidth="1"/>
    <col min="10499" max="10499" width="12.140625" style="2" bestFit="1" customWidth="1"/>
    <col min="10500" max="10500" width="12.42578125" style="2" bestFit="1" customWidth="1"/>
    <col min="10501" max="10502" width="13.85546875" style="2" bestFit="1" customWidth="1"/>
    <col min="10503" max="10503" width="14.85546875" style="2" bestFit="1" customWidth="1"/>
    <col min="10504" max="10742" width="9.140625" style="2"/>
    <col min="10743" max="10743" width="15.42578125" style="2" bestFit="1" customWidth="1"/>
    <col min="10744" max="10744" width="11.140625" style="2" bestFit="1" customWidth="1"/>
    <col min="10745" max="10745" width="14.5703125" style="2" bestFit="1" customWidth="1"/>
    <col min="10746" max="10746" width="17.42578125" style="2" bestFit="1" customWidth="1"/>
    <col min="10747" max="10747" width="17.5703125" style="2" bestFit="1" customWidth="1"/>
    <col min="10748" max="10748" width="14.7109375" style="2" bestFit="1" customWidth="1"/>
    <col min="10749" max="10749" width="14.42578125" style="2" bestFit="1" customWidth="1"/>
    <col min="10750" max="10750" width="12.140625" style="2" bestFit="1" customWidth="1"/>
    <col min="10751" max="10751" width="12.42578125" style="2" bestFit="1" customWidth="1"/>
    <col min="10752" max="10753" width="13.85546875" style="2" bestFit="1" customWidth="1"/>
    <col min="10754" max="10754" width="14.85546875" style="2" bestFit="1" customWidth="1"/>
    <col min="10755" max="10755" width="12.140625" style="2" bestFit="1" customWidth="1"/>
    <col min="10756" max="10756" width="12.42578125" style="2" bestFit="1" customWidth="1"/>
    <col min="10757" max="10758" width="13.85546875" style="2" bestFit="1" customWidth="1"/>
    <col min="10759" max="10759" width="14.85546875" style="2" bestFit="1" customWidth="1"/>
    <col min="10760" max="10998" width="9.140625" style="2"/>
    <col min="10999" max="10999" width="15.42578125" style="2" bestFit="1" customWidth="1"/>
    <col min="11000" max="11000" width="11.140625" style="2" bestFit="1" customWidth="1"/>
    <col min="11001" max="11001" width="14.5703125" style="2" bestFit="1" customWidth="1"/>
    <col min="11002" max="11002" width="17.42578125" style="2" bestFit="1" customWidth="1"/>
    <col min="11003" max="11003" width="17.5703125" style="2" bestFit="1" customWidth="1"/>
    <col min="11004" max="11004" width="14.7109375" style="2" bestFit="1" customWidth="1"/>
    <col min="11005" max="11005" width="14.42578125" style="2" bestFit="1" customWidth="1"/>
    <col min="11006" max="11006" width="12.140625" style="2" bestFit="1" customWidth="1"/>
    <col min="11007" max="11007" width="12.42578125" style="2" bestFit="1" customWidth="1"/>
    <col min="11008" max="11009" width="13.85546875" style="2" bestFit="1" customWidth="1"/>
    <col min="11010" max="11010" width="14.85546875" style="2" bestFit="1" customWidth="1"/>
    <col min="11011" max="11011" width="12.140625" style="2" bestFit="1" customWidth="1"/>
    <col min="11012" max="11012" width="12.42578125" style="2" bestFit="1" customWidth="1"/>
    <col min="11013" max="11014" width="13.85546875" style="2" bestFit="1" customWidth="1"/>
    <col min="11015" max="11015" width="14.85546875" style="2" bestFit="1" customWidth="1"/>
    <col min="11016" max="11254" width="9.140625" style="2"/>
    <col min="11255" max="11255" width="15.42578125" style="2" bestFit="1" customWidth="1"/>
    <col min="11256" max="11256" width="11.140625" style="2" bestFit="1" customWidth="1"/>
    <col min="11257" max="11257" width="14.5703125" style="2" bestFit="1" customWidth="1"/>
    <col min="11258" max="11258" width="17.42578125" style="2" bestFit="1" customWidth="1"/>
    <col min="11259" max="11259" width="17.5703125" style="2" bestFit="1" customWidth="1"/>
    <col min="11260" max="11260" width="14.7109375" style="2" bestFit="1" customWidth="1"/>
    <col min="11261" max="11261" width="14.42578125" style="2" bestFit="1" customWidth="1"/>
    <col min="11262" max="11262" width="12.140625" style="2" bestFit="1" customWidth="1"/>
    <col min="11263" max="11263" width="12.42578125" style="2" bestFit="1" customWidth="1"/>
    <col min="11264" max="11265" width="13.85546875" style="2" bestFit="1" customWidth="1"/>
    <col min="11266" max="11266" width="14.85546875" style="2" bestFit="1" customWidth="1"/>
    <col min="11267" max="11267" width="12.140625" style="2" bestFit="1" customWidth="1"/>
    <col min="11268" max="11268" width="12.42578125" style="2" bestFit="1" customWidth="1"/>
    <col min="11269" max="11270" width="13.85546875" style="2" bestFit="1" customWidth="1"/>
    <col min="11271" max="11271" width="14.85546875" style="2" bestFit="1" customWidth="1"/>
    <col min="11272" max="11510" width="9.140625" style="2"/>
    <col min="11511" max="11511" width="15.42578125" style="2" bestFit="1" customWidth="1"/>
    <col min="11512" max="11512" width="11.140625" style="2" bestFit="1" customWidth="1"/>
    <col min="11513" max="11513" width="14.5703125" style="2" bestFit="1" customWidth="1"/>
    <col min="11514" max="11514" width="17.42578125" style="2" bestFit="1" customWidth="1"/>
    <col min="11515" max="11515" width="17.5703125" style="2" bestFit="1" customWidth="1"/>
    <col min="11516" max="11516" width="14.7109375" style="2" bestFit="1" customWidth="1"/>
    <col min="11517" max="11517" width="14.42578125" style="2" bestFit="1" customWidth="1"/>
    <col min="11518" max="11518" width="12.140625" style="2" bestFit="1" customWidth="1"/>
    <col min="11519" max="11519" width="12.42578125" style="2" bestFit="1" customWidth="1"/>
    <col min="11520" max="11521" width="13.85546875" style="2" bestFit="1" customWidth="1"/>
    <col min="11522" max="11522" width="14.85546875" style="2" bestFit="1" customWidth="1"/>
    <col min="11523" max="11523" width="12.140625" style="2" bestFit="1" customWidth="1"/>
    <col min="11524" max="11524" width="12.42578125" style="2" bestFit="1" customWidth="1"/>
    <col min="11525" max="11526" width="13.85546875" style="2" bestFit="1" customWidth="1"/>
    <col min="11527" max="11527" width="14.85546875" style="2" bestFit="1" customWidth="1"/>
    <col min="11528" max="11766" width="9.140625" style="2"/>
    <col min="11767" max="11767" width="15.42578125" style="2" bestFit="1" customWidth="1"/>
    <col min="11768" max="11768" width="11.140625" style="2" bestFit="1" customWidth="1"/>
    <col min="11769" max="11769" width="14.5703125" style="2" bestFit="1" customWidth="1"/>
    <col min="11770" max="11770" width="17.42578125" style="2" bestFit="1" customWidth="1"/>
    <col min="11771" max="11771" width="17.5703125" style="2" bestFit="1" customWidth="1"/>
    <col min="11772" max="11772" width="14.7109375" style="2" bestFit="1" customWidth="1"/>
    <col min="11773" max="11773" width="14.42578125" style="2" bestFit="1" customWidth="1"/>
    <col min="11774" max="11774" width="12.140625" style="2" bestFit="1" customWidth="1"/>
    <col min="11775" max="11775" width="12.42578125" style="2" bestFit="1" customWidth="1"/>
    <col min="11776" max="11777" width="13.85546875" style="2" bestFit="1" customWidth="1"/>
    <col min="11778" max="11778" width="14.85546875" style="2" bestFit="1" customWidth="1"/>
    <col min="11779" max="11779" width="12.140625" style="2" bestFit="1" customWidth="1"/>
    <col min="11780" max="11780" width="12.42578125" style="2" bestFit="1" customWidth="1"/>
    <col min="11781" max="11782" width="13.85546875" style="2" bestFit="1" customWidth="1"/>
    <col min="11783" max="11783" width="14.85546875" style="2" bestFit="1" customWidth="1"/>
    <col min="11784" max="12022" width="9.140625" style="2"/>
    <col min="12023" max="12023" width="15.42578125" style="2" bestFit="1" customWidth="1"/>
    <col min="12024" max="12024" width="11.140625" style="2" bestFit="1" customWidth="1"/>
    <col min="12025" max="12025" width="14.5703125" style="2" bestFit="1" customWidth="1"/>
    <col min="12026" max="12026" width="17.42578125" style="2" bestFit="1" customWidth="1"/>
    <col min="12027" max="12027" width="17.5703125" style="2" bestFit="1" customWidth="1"/>
    <col min="12028" max="12028" width="14.7109375" style="2" bestFit="1" customWidth="1"/>
    <col min="12029" max="12029" width="14.42578125" style="2" bestFit="1" customWidth="1"/>
    <col min="12030" max="12030" width="12.140625" style="2" bestFit="1" customWidth="1"/>
    <col min="12031" max="12031" width="12.42578125" style="2" bestFit="1" customWidth="1"/>
    <col min="12032" max="12033" width="13.85546875" style="2" bestFit="1" customWidth="1"/>
    <col min="12034" max="12034" width="14.85546875" style="2" bestFit="1" customWidth="1"/>
    <col min="12035" max="12035" width="12.140625" style="2" bestFit="1" customWidth="1"/>
    <col min="12036" max="12036" width="12.42578125" style="2" bestFit="1" customWidth="1"/>
    <col min="12037" max="12038" width="13.85546875" style="2" bestFit="1" customWidth="1"/>
    <col min="12039" max="12039" width="14.85546875" style="2" bestFit="1" customWidth="1"/>
    <col min="12040" max="12278" width="9.140625" style="2"/>
    <col min="12279" max="12279" width="15.42578125" style="2" bestFit="1" customWidth="1"/>
    <col min="12280" max="12280" width="11.140625" style="2" bestFit="1" customWidth="1"/>
    <col min="12281" max="12281" width="14.5703125" style="2" bestFit="1" customWidth="1"/>
    <col min="12282" max="12282" width="17.42578125" style="2" bestFit="1" customWidth="1"/>
    <col min="12283" max="12283" width="17.5703125" style="2" bestFit="1" customWidth="1"/>
    <col min="12284" max="12284" width="14.7109375" style="2" bestFit="1" customWidth="1"/>
    <col min="12285" max="12285" width="14.42578125" style="2" bestFit="1" customWidth="1"/>
    <col min="12286" max="12286" width="12.140625" style="2" bestFit="1" customWidth="1"/>
    <col min="12287" max="12287" width="12.42578125" style="2" bestFit="1" customWidth="1"/>
    <col min="12288" max="12289" width="13.85546875" style="2" bestFit="1" customWidth="1"/>
    <col min="12290" max="12290" width="14.85546875" style="2" bestFit="1" customWidth="1"/>
    <col min="12291" max="12291" width="12.140625" style="2" bestFit="1" customWidth="1"/>
    <col min="12292" max="12292" width="12.42578125" style="2" bestFit="1" customWidth="1"/>
    <col min="12293" max="12294" width="13.85546875" style="2" bestFit="1" customWidth="1"/>
    <col min="12295" max="12295" width="14.85546875" style="2" bestFit="1" customWidth="1"/>
    <col min="12296" max="12534" width="9.140625" style="2"/>
    <col min="12535" max="12535" width="15.42578125" style="2" bestFit="1" customWidth="1"/>
    <col min="12536" max="12536" width="11.140625" style="2" bestFit="1" customWidth="1"/>
    <col min="12537" max="12537" width="14.5703125" style="2" bestFit="1" customWidth="1"/>
    <col min="12538" max="12538" width="17.42578125" style="2" bestFit="1" customWidth="1"/>
    <col min="12539" max="12539" width="17.5703125" style="2" bestFit="1" customWidth="1"/>
    <col min="12540" max="12540" width="14.7109375" style="2" bestFit="1" customWidth="1"/>
    <col min="12541" max="12541" width="14.42578125" style="2" bestFit="1" customWidth="1"/>
    <col min="12542" max="12542" width="12.140625" style="2" bestFit="1" customWidth="1"/>
    <col min="12543" max="12543" width="12.42578125" style="2" bestFit="1" customWidth="1"/>
    <col min="12544" max="12545" width="13.85546875" style="2" bestFit="1" customWidth="1"/>
    <col min="12546" max="12546" width="14.85546875" style="2" bestFit="1" customWidth="1"/>
    <col min="12547" max="12547" width="12.140625" style="2" bestFit="1" customWidth="1"/>
    <col min="12548" max="12548" width="12.42578125" style="2" bestFit="1" customWidth="1"/>
    <col min="12549" max="12550" width="13.85546875" style="2" bestFit="1" customWidth="1"/>
    <col min="12551" max="12551" width="14.85546875" style="2" bestFit="1" customWidth="1"/>
    <col min="12552" max="12790" width="9.140625" style="2"/>
    <col min="12791" max="12791" width="15.42578125" style="2" bestFit="1" customWidth="1"/>
    <col min="12792" max="12792" width="11.140625" style="2" bestFit="1" customWidth="1"/>
    <col min="12793" max="12793" width="14.5703125" style="2" bestFit="1" customWidth="1"/>
    <col min="12794" max="12794" width="17.42578125" style="2" bestFit="1" customWidth="1"/>
    <col min="12795" max="12795" width="17.5703125" style="2" bestFit="1" customWidth="1"/>
    <col min="12796" max="12796" width="14.7109375" style="2" bestFit="1" customWidth="1"/>
    <col min="12797" max="12797" width="14.42578125" style="2" bestFit="1" customWidth="1"/>
    <col min="12798" max="12798" width="12.140625" style="2" bestFit="1" customWidth="1"/>
    <col min="12799" max="12799" width="12.42578125" style="2" bestFit="1" customWidth="1"/>
    <col min="12800" max="12801" width="13.85546875" style="2" bestFit="1" customWidth="1"/>
    <col min="12802" max="12802" width="14.85546875" style="2" bestFit="1" customWidth="1"/>
    <col min="12803" max="12803" width="12.140625" style="2" bestFit="1" customWidth="1"/>
    <col min="12804" max="12804" width="12.42578125" style="2" bestFit="1" customWidth="1"/>
    <col min="12805" max="12806" width="13.85546875" style="2" bestFit="1" customWidth="1"/>
    <col min="12807" max="12807" width="14.85546875" style="2" bestFit="1" customWidth="1"/>
    <col min="12808" max="13046" width="9.140625" style="2"/>
    <col min="13047" max="13047" width="15.42578125" style="2" bestFit="1" customWidth="1"/>
    <col min="13048" max="13048" width="11.140625" style="2" bestFit="1" customWidth="1"/>
    <col min="13049" max="13049" width="14.5703125" style="2" bestFit="1" customWidth="1"/>
    <col min="13050" max="13050" width="17.42578125" style="2" bestFit="1" customWidth="1"/>
    <col min="13051" max="13051" width="17.5703125" style="2" bestFit="1" customWidth="1"/>
    <col min="13052" max="13052" width="14.7109375" style="2" bestFit="1" customWidth="1"/>
    <col min="13053" max="13053" width="14.42578125" style="2" bestFit="1" customWidth="1"/>
    <col min="13054" max="13054" width="12.140625" style="2" bestFit="1" customWidth="1"/>
    <col min="13055" max="13055" width="12.42578125" style="2" bestFit="1" customWidth="1"/>
    <col min="13056" max="13057" width="13.85546875" style="2" bestFit="1" customWidth="1"/>
    <col min="13058" max="13058" width="14.85546875" style="2" bestFit="1" customWidth="1"/>
    <col min="13059" max="13059" width="12.140625" style="2" bestFit="1" customWidth="1"/>
    <col min="13060" max="13060" width="12.42578125" style="2" bestFit="1" customWidth="1"/>
    <col min="13061" max="13062" width="13.85546875" style="2" bestFit="1" customWidth="1"/>
    <col min="13063" max="13063" width="14.85546875" style="2" bestFit="1" customWidth="1"/>
    <col min="13064" max="13302" width="9.140625" style="2"/>
    <col min="13303" max="13303" width="15.42578125" style="2" bestFit="1" customWidth="1"/>
    <col min="13304" max="13304" width="11.140625" style="2" bestFit="1" customWidth="1"/>
    <col min="13305" max="13305" width="14.5703125" style="2" bestFit="1" customWidth="1"/>
    <col min="13306" max="13306" width="17.42578125" style="2" bestFit="1" customWidth="1"/>
    <col min="13307" max="13307" width="17.5703125" style="2" bestFit="1" customWidth="1"/>
    <col min="13308" max="13308" width="14.7109375" style="2" bestFit="1" customWidth="1"/>
    <col min="13309" max="13309" width="14.42578125" style="2" bestFit="1" customWidth="1"/>
    <col min="13310" max="13310" width="12.140625" style="2" bestFit="1" customWidth="1"/>
    <col min="13311" max="13311" width="12.42578125" style="2" bestFit="1" customWidth="1"/>
    <col min="13312" max="13313" width="13.85546875" style="2" bestFit="1" customWidth="1"/>
    <col min="13314" max="13314" width="14.85546875" style="2" bestFit="1" customWidth="1"/>
    <col min="13315" max="13315" width="12.140625" style="2" bestFit="1" customWidth="1"/>
    <col min="13316" max="13316" width="12.42578125" style="2" bestFit="1" customWidth="1"/>
    <col min="13317" max="13318" width="13.85546875" style="2" bestFit="1" customWidth="1"/>
    <col min="13319" max="13319" width="14.85546875" style="2" bestFit="1" customWidth="1"/>
    <col min="13320" max="13558" width="9.140625" style="2"/>
    <col min="13559" max="13559" width="15.42578125" style="2" bestFit="1" customWidth="1"/>
    <col min="13560" max="13560" width="11.140625" style="2" bestFit="1" customWidth="1"/>
    <col min="13561" max="13561" width="14.5703125" style="2" bestFit="1" customWidth="1"/>
    <col min="13562" max="13562" width="17.42578125" style="2" bestFit="1" customWidth="1"/>
    <col min="13563" max="13563" width="17.5703125" style="2" bestFit="1" customWidth="1"/>
    <col min="13564" max="13564" width="14.7109375" style="2" bestFit="1" customWidth="1"/>
    <col min="13565" max="13565" width="14.42578125" style="2" bestFit="1" customWidth="1"/>
    <col min="13566" max="13566" width="12.140625" style="2" bestFit="1" customWidth="1"/>
    <col min="13567" max="13567" width="12.42578125" style="2" bestFit="1" customWidth="1"/>
    <col min="13568" max="13569" width="13.85546875" style="2" bestFit="1" customWidth="1"/>
    <col min="13570" max="13570" width="14.85546875" style="2" bestFit="1" customWidth="1"/>
    <col min="13571" max="13571" width="12.140625" style="2" bestFit="1" customWidth="1"/>
    <col min="13572" max="13572" width="12.42578125" style="2" bestFit="1" customWidth="1"/>
    <col min="13573" max="13574" width="13.85546875" style="2" bestFit="1" customWidth="1"/>
    <col min="13575" max="13575" width="14.85546875" style="2" bestFit="1" customWidth="1"/>
    <col min="13576" max="13814" width="9.140625" style="2"/>
    <col min="13815" max="13815" width="15.42578125" style="2" bestFit="1" customWidth="1"/>
    <col min="13816" max="13816" width="11.140625" style="2" bestFit="1" customWidth="1"/>
    <col min="13817" max="13817" width="14.5703125" style="2" bestFit="1" customWidth="1"/>
    <col min="13818" max="13818" width="17.42578125" style="2" bestFit="1" customWidth="1"/>
    <col min="13819" max="13819" width="17.5703125" style="2" bestFit="1" customWidth="1"/>
    <col min="13820" max="13820" width="14.7109375" style="2" bestFit="1" customWidth="1"/>
    <col min="13821" max="13821" width="14.42578125" style="2" bestFit="1" customWidth="1"/>
    <col min="13822" max="13822" width="12.140625" style="2" bestFit="1" customWidth="1"/>
    <col min="13823" max="13823" width="12.42578125" style="2" bestFit="1" customWidth="1"/>
    <col min="13824" max="13825" width="13.85546875" style="2" bestFit="1" customWidth="1"/>
    <col min="13826" max="13826" width="14.85546875" style="2" bestFit="1" customWidth="1"/>
    <col min="13827" max="13827" width="12.140625" style="2" bestFit="1" customWidth="1"/>
    <col min="13828" max="13828" width="12.42578125" style="2" bestFit="1" customWidth="1"/>
    <col min="13829" max="13830" width="13.85546875" style="2" bestFit="1" customWidth="1"/>
    <col min="13831" max="13831" width="14.85546875" style="2" bestFit="1" customWidth="1"/>
    <col min="13832" max="14070" width="9.140625" style="2"/>
    <col min="14071" max="14071" width="15.42578125" style="2" bestFit="1" customWidth="1"/>
    <col min="14072" max="14072" width="11.140625" style="2" bestFit="1" customWidth="1"/>
    <col min="14073" max="14073" width="14.5703125" style="2" bestFit="1" customWidth="1"/>
    <col min="14074" max="14074" width="17.42578125" style="2" bestFit="1" customWidth="1"/>
    <col min="14075" max="14075" width="17.5703125" style="2" bestFit="1" customWidth="1"/>
    <col min="14076" max="14076" width="14.7109375" style="2" bestFit="1" customWidth="1"/>
    <col min="14077" max="14077" width="14.42578125" style="2" bestFit="1" customWidth="1"/>
    <col min="14078" max="14078" width="12.140625" style="2" bestFit="1" customWidth="1"/>
    <col min="14079" max="14079" width="12.42578125" style="2" bestFit="1" customWidth="1"/>
    <col min="14080" max="14081" width="13.85546875" style="2" bestFit="1" customWidth="1"/>
    <col min="14082" max="14082" width="14.85546875" style="2" bestFit="1" customWidth="1"/>
    <col min="14083" max="14083" width="12.140625" style="2" bestFit="1" customWidth="1"/>
    <col min="14084" max="14084" width="12.42578125" style="2" bestFit="1" customWidth="1"/>
    <col min="14085" max="14086" width="13.85546875" style="2" bestFit="1" customWidth="1"/>
    <col min="14087" max="14087" width="14.85546875" style="2" bestFit="1" customWidth="1"/>
    <col min="14088" max="14326" width="9.140625" style="2"/>
    <col min="14327" max="14327" width="15.42578125" style="2" bestFit="1" customWidth="1"/>
    <col min="14328" max="14328" width="11.140625" style="2" bestFit="1" customWidth="1"/>
    <col min="14329" max="14329" width="14.5703125" style="2" bestFit="1" customWidth="1"/>
    <col min="14330" max="14330" width="17.42578125" style="2" bestFit="1" customWidth="1"/>
    <col min="14331" max="14331" width="17.5703125" style="2" bestFit="1" customWidth="1"/>
    <col min="14332" max="14332" width="14.7109375" style="2" bestFit="1" customWidth="1"/>
    <col min="14333" max="14333" width="14.42578125" style="2" bestFit="1" customWidth="1"/>
    <col min="14334" max="14334" width="12.140625" style="2" bestFit="1" customWidth="1"/>
    <col min="14335" max="14335" width="12.42578125" style="2" bestFit="1" customWidth="1"/>
    <col min="14336" max="14337" width="13.85546875" style="2" bestFit="1" customWidth="1"/>
    <col min="14338" max="14338" width="14.85546875" style="2" bestFit="1" customWidth="1"/>
    <col min="14339" max="14339" width="12.140625" style="2" bestFit="1" customWidth="1"/>
    <col min="14340" max="14340" width="12.42578125" style="2" bestFit="1" customWidth="1"/>
    <col min="14341" max="14342" width="13.85546875" style="2" bestFit="1" customWidth="1"/>
    <col min="14343" max="14343" width="14.85546875" style="2" bestFit="1" customWidth="1"/>
    <col min="14344" max="14582" width="9.140625" style="2"/>
    <col min="14583" max="14583" width="15.42578125" style="2" bestFit="1" customWidth="1"/>
    <col min="14584" max="14584" width="11.140625" style="2" bestFit="1" customWidth="1"/>
    <col min="14585" max="14585" width="14.5703125" style="2" bestFit="1" customWidth="1"/>
    <col min="14586" max="14586" width="17.42578125" style="2" bestFit="1" customWidth="1"/>
    <col min="14587" max="14587" width="17.5703125" style="2" bestFit="1" customWidth="1"/>
    <col min="14588" max="14588" width="14.7109375" style="2" bestFit="1" customWidth="1"/>
    <col min="14589" max="14589" width="14.42578125" style="2" bestFit="1" customWidth="1"/>
    <col min="14590" max="14590" width="12.140625" style="2" bestFit="1" customWidth="1"/>
    <col min="14591" max="14591" width="12.42578125" style="2" bestFit="1" customWidth="1"/>
    <col min="14592" max="14593" width="13.85546875" style="2" bestFit="1" customWidth="1"/>
    <col min="14594" max="14594" width="14.85546875" style="2" bestFit="1" customWidth="1"/>
    <col min="14595" max="14595" width="12.140625" style="2" bestFit="1" customWidth="1"/>
    <col min="14596" max="14596" width="12.42578125" style="2" bestFit="1" customWidth="1"/>
    <col min="14597" max="14598" width="13.85546875" style="2" bestFit="1" customWidth="1"/>
    <col min="14599" max="14599" width="14.85546875" style="2" bestFit="1" customWidth="1"/>
    <col min="14600" max="14838" width="9.140625" style="2"/>
    <col min="14839" max="14839" width="15.42578125" style="2" bestFit="1" customWidth="1"/>
    <col min="14840" max="14840" width="11.140625" style="2" bestFit="1" customWidth="1"/>
    <col min="14841" max="14841" width="14.5703125" style="2" bestFit="1" customWidth="1"/>
    <col min="14842" max="14842" width="17.42578125" style="2" bestFit="1" customWidth="1"/>
    <col min="14843" max="14843" width="17.5703125" style="2" bestFit="1" customWidth="1"/>
    <col min="14844" max="14844" width="14.7109375" style="2" bestFit="1" customWidth="1"/>
    <col min="14845" max="14845" width="14.42578125" style="2" bestFit="1" customWidth="1"/>
    <col min="14846" max="14846" width="12.140625" style="2" bestFit="1" customWidth="1"/>
    <col min="14847" max="14847" width="12.42578125" style="2" bestFit="1" customWidth="1"/>
    <col min="14848" max="14849" width="13.85546875" style="2" bestFit="1" customWidth="1"/>
    <col min="14850" max="14850" width="14.85546875" style="2" bestFit="1" customWidth="1"/>
    <col min="14851" max="14851" width="12.140625" style="2" bestFit="1" customWidth="1"/>
    <col min="14852" max="14852" width="12.42578125" style="2" bestFit="1" customWidth="1"/>
    <col min="14853" max="14854" width="13.85546875" style="2" bestFit="1" customWidth="1"/>
    <col min="14855" max="14855" width="14.85546875" style="2" bestFit="1" customWidth="1"/>
    <col min="14856" max="15094" width="9.140625" style="2"/>
    <col min="15095" max="15095" width="15.42578125" style="2" bestFit="1" customWidth="1"/>
    <col min="15096" max="15096" width="11.140625" style="2" bestFit="1" customWidth="1"/>
    <col min="15097" max="15097" width="14.5703125" style="2" bestFit="1" customWidth="1"/>
    <col min="15098" max="15098" width="17.42578125" style="2" bestFit="1" customWidth="1"/>
    <col min="15099" max="15099" width="17.5703125" style="2" bestFit="1" customWidth="1"/>
    <col min="15100" max="15100" width="14.7109375" style="2" bestFit="1" customWidth="1"/>
    <col min="15101" max="15101" width="14.42578125" style="2" bestFit="1" customWidth="1"/>
    <col min="15102" max="15102" width="12.140625" style="2" bestFit="1" customWidth="1"/>
    <col min="15103" max="15103" width="12.42578125" style="2" bestFit="1" customWidth="1"/>
    <col min="15104" max="15105" width="13.85546875" style="2" bestFit="1" customWidth="1"/>
    <col min="15106" max="15106" width="14.85546875" style="2" bestFit="1" customWidth="1"/>
    <col min="15107" max="15107" width="12.140625" style="2" bestFit="1" customWidth="1"/>
    <col min="15108" max="15108" width="12.42578125" style="2" bestFit="1" customWidth="1"/>
    <col min="15109" max="15110" width="13.85546875" style="2" bestFit="1" customWidth="1"/>
    <col min="15111" max="15111" width="14.85546875" style="2" bestFit="1" customWidth="1"/>
    <col min="15112" max="15350" width="9.140625" style="2"/>
    <col min="15351" max="15351" width="15.42578125" style="2" bestFit="1" customWidth="1"/>
    <col min="15352" max="15352" width="11.140625" style="2" bestFit="1" customWidth="1"/>
    <col min="15353" max="15353" width="14.5703125" style="2" bestFit="1" customWidth="1"/>
    <col min="15354" max="15354" width="17.42578125" style="2" bestFit="1" customWidth="1"/>
    <col min="15355" max="15355" width="17.5703125" style="2" bestFit="1" customWidth="1"/>
    <col min="15356" max="15356" width="14.7109375" style="2" bestFit="1" customWidth="1"/>
    <col min="15357" max="15357" width="14.42578125" style="2" bestFit="1" customWidth="1"/>
    <col min="15358" max="15358" width="12.140625" style="2" bestFit="1" customWidth="1"/>
    <col min="15359" max="15359" width="12.42578125" style="2" bestFit="1" customWidth="1"/>
    <col min="15360" max="15361" width="13.85546875" style="2" bestFit="1" customWidth="1"/>
    <col min="15362" max="15362" width="14.85546875" style="2" bestFit="1" customWidth="1"/>
    <col min="15363" max="15363" width="12.140625" style="2" bestFit="1" customWidth="1"/>
    <col min="15364" max="15364" width="12.42578125" style="2" bestFit="1" customWidth="1"/>
    <col min="15365" max="15366" width="13.85546875" style="2" bestFit="1" customWidth="1"/>
    <col min="15367" max="15367" width="14.85546875" style="2" bestFit="1" customWidth="1"/>
    <col min="15368" max="15606" width="9.140625" style="2"/>
    <col min="15607" max="15607" width="15.42578125" style="2" bestFit="1" customWidth="1"/>
    <col min="15608" max="15608" width="11.140625" style="2" bestFit="1" customWidth="1"/>
    <col min="15609" max="15609" width="14.5703125" style="2" bestFit="1" customWidth="1"/>
    <col min="15610" max="15610" width="17.42578125" style="2" bestFit="1" customWidth="1"/>
    <col min="15611" max="15611" width="17.5703125" style="2" bestFit="1" customWidth="1"/>
    <col min="15612" max="15612" width="14.7109375" style="2" bestFit="1" customWidth="1"/>
    <col min="15613" max="15613" width="14.42578125" style="2" bestFit="1" customWidth="1"/>
    <col min="15614" max="15614" width="12.140625" style="2" bestFit="1" customWidth="1"/>
    <col min="15615" max="15615" width="12.42578125" style="2" bestFit="1" customWidth="1"/>
    <col min="15616" max="15617" width="13.85546875" style="2" bestFit="1" customWidth="1"/>
    <col min="15618" max="15618" width="14.85546875" style="2" bestFit="1" customWidth="1"/>
    <col min="15619" max="15619" width="12.140625" style="2" bestFit="1" customWidth="1"/>
    <col min="15620" max="15620" width="12.42578125" style="2" bestFit="1" customWidth="1"/>
    <col min="15621" max="15622" width="13.85546875" style="2" bestFit="1" customWidth="1"/>
    <col min="15623" max="15623" width="14.85546875" style="2" bestFit="1" customWidth="1"/>
    <col min="15624" max="15862" width="9.140625" style="2"/>
    <col min="15863" max="15863" width="15.42578125" style="2" bestFit="1" customWidth="1"/>
    <col min="15864" max="15864" width="11.140625" style="2" bestFit="1" customWidth="1"/>
    <col min="15865" max="15865" width="14.5703125" style="2" bestFit="1" customWidth="1"/>
    <col min="15866" max="15866" width="17.42578125" style="2" bestFit="1" customWidth="1"/>
    <col min="15867" max="15867" width="17.5703125" style="2" bestFit="1" customWidth="1"/>
    <col min="15868" max="15868" width="14.7109375" style="2" bestFit="1" customWidth="1"/>
    <col min="15869" max="15869" width="14.42578125" style="2" bestFit="1" customWidth="1"/>
    <col min="15870" max="15870" width="12.140625" style="2" bestFit="1" customWidth="1"/>
    <col min="15871" max="15871" width="12.42578125" style="2" bestFit="1" customWidth="1"/>
    <col min="15872" max="15873" width="13.85546875" style="2" bestFit="1" customWidth="1"/>
    <col min="15874" max="15874" width="14.85546875" style="2" bestFit="1" customWidth="1"/>
    <col min="15875" max="15875" width="12.140625" style="2" bestFit="1" customWidth="1"/>
    <col min="15876" max="15876" width="12.42578125" style="2" bestFit="1" customWidth="1"/>
    <col min="15877" max="15878" width="13.85546875" style="2" bestFit="1" customWidth="1"/>
    <col min="15879" max="15879" width="14.85546875" style="2" bestFit="1" customWidth="1"/>
    <col min="15880" max="16118" width="9.140625" style="2"/>
    <col min="16119" max="16119" width="15.42578125" style="2" bestFit="1" customWidth="1"/>
    <col min="16120" max="16120" width="11.140625" style="2" bestFit="1" customWidth="1"/>
    <col min="16121" max="16121" width="14.5703125" style="2" bestFit="1" customWidth="1"/>
    <col min="16122" max="16122" width="17.42578125" style="2" bestFit="1" customWidth="1"/>
    <col min="16123" max="16123" width="17.5703125" style="2" bestFit="1" customWidth="1"/>
    <col min="16124" max="16124" width="14.7109375" style="2" bestFit="1" customWidth="1"/>
    <col min="16125" max="16125" width="14.42578125" style="2" bestFit="1" customWidth="1"/>
    <col min="16126" max="16126" width="12.140625" style="2" bestFit="1" customWidth="1"/>
    <col min="16127" max="16127" width="12.42578125" style="2" bestFit="1" customWidth="1"/>
    <col min="16128" max="16129" width="13.85546875" style="2" bestFit="1" customWidth="1"/>
    <col min="16130" max="16130" width="14.85546875" style="2" bestFit="1" customWidth="1"/>
    <col min="16131" max="16131" width="12.140625" style="2" bestFit="1" customWidth="1"/>
    <col min="16132" max="16132" width="12.42578125" style="2" bestFit="1" customWidth="1"/>
    <col min="16133" max="16134" width="13.85546875" style="2" bestFit="1" customWidth="1"/>
    <col min="16135" max="16135" width="14.85546875" style="2" bestFit="1" customWidth="1"/>
    <col min="16136" max="16384" width="9.140625" style="2"/>
  </cols>
  <sheetData>
    <row r="1" spans="1:9">
      <c r="A1" s="46" t="s">
        <v>438</v>
      </c>
      <c r="B1" s="47" t="s">
        <v>439</v>
      </c>
      <c r="C1" s="48" t="s">
        <v>437</v>
      </c>
      <c r="D1" s="49" t="s">
        <v>354</v>
      </c>
      <c r="E1" s="49" t="s">
        <v>355</v>
      </c>
      <c r="F1" s="49" t="s">
        <v>356</v>
      </c>
      <c r="G1" s="49" t="s">
        <v>357</v>
      </c>
      <c r="H1" s="49" t="s">
        <v>358</v>
      </c>
      <c r="I1" s="49" t="s">
        <v>359</v>
      </c>
    </row>
    <row r="2" spans="1:9">
      <c r="A2" s="48" t="s">
        <v>5</v>
      </c>
      <c r="B2" s="48"/>
      <c r="C2" s="48">
        <v>5</v>
      </c>
      <c r="D2" s="50">
        <f>IFERROR((($C2*st_DL)/st_com!C2),".")</f>
        <v>4.3332009141416579E-4</v>
      </c>
      <c r="E2" s="50">
        <f>IFERROR((($C2*st_DL)/st_com!D2),".")</f>
        <v>0.25376590350276074</v>
      </c>
      <c r="F2" s="50">
        <f>IFERROR((($C2*st_DL)/st_com!E2),".")</f>
        <v>2.7461298153244212E-3</v>
      </c>
      <c r="G2" s="50">
        <f>IFERROR((($C2*st_DL)/st_com!F2),".")</f>
        <v>1.1489489147265239E-4</v>
      </c>
      <c r="H2" s="50">
        <f>IFERROR((($C2*st_DL)/st_com!G2),".")</f>
        <v>3.2943447982112396E-3</v>
      </c>
      <c r="I2" s="50">
        <f>IFERROR((($C2*st_DL)/st_com!H2),".")</f>
        <v>0.25431411848564756</v>
      </c>
    </row>
    <row r="3" spans="1:9">
      <c r="A3" s="51" t="s">
        <v>6</v>
      </c>
      <c r="B3" s="48" t="s">
        <v>7</v>
      </c>
      <c r="C3" s="48">
        <v>5</v>
      </c>
      <c r="D3" s="50">
        <f>IFERROR((($C3*st_DL)/st_com!C3),".")</f>
        <v>0.92563118585577053</v>
      </c>
      <c r="E3" s="50">
        <f>IFERROR((($C3*st_DL)/st_com!D3),".")</f>
        <v>1621.8874407968754</v>
      </c>
      <c r="F3" s="50">
        <f>IFERROR((($C3*st_DL)/st_com!E3),".")</f>
        <v>17.551268301984734</v>
      </c>
      <c r="G3" s="50">
        <f>IFERROR((($C3*st_DL)/st_com!F3),".")</f>
        <v>6.6501903552961537E-4</v>
      </c>
      <c r="H3" s="50">
        <f>IFERROR((($C3*st_DL)/st_com!G3),".")</f>
        <v>18.477564506876035</v>
      </c>
      <c r="I3" s="50">
        <f>IFERROR((($C3*st_DL)/st_com!H3),".")</f>
        <v>1622.8137370017662</v>
      </c>
    </row>
    <row r="4" spans="1:9">
      <c r="A4" s="48" t="s">
        <v>8</v>
      </c>
      <c r="B4" s="48"/>
      <c r="C4" s="48">
        <v>5</v>
      </c>
      <c r="D4" s="50" t="str">
        <f>IFERROR((($C4*st_DL)/st_com!C4),".")</f>
        <v>.</v>
      </c>
      <c r="E4" s="50" t="str">
        <f>IFERROR((($C4*st_DL)/st_com!D4),".")</f>
        <v>.</v>
      </c>
      <c r="F4" s="50" t="str">
        <f>IFERROR((($C4*st_DL)/st_com!E4),".")</f>
        <v>.</v>
      </c>
      <c r="G4" s="50">
        <f>IFERROR((($C4*st_DL)/st_com!F4),".")</f>
        <v>1.9572566686819647E-5</v>
      </c>
      <c r="H4" s="50">
        <f>IFERROR((($C4*st_DL)/st_com!G4),".")</f>
        <v>1.9572566686819647E-5</v>
      </c>
      <c r="I4" s="50">
        <f>IFERROR((($C4*st_DL)/st_com!H4),".")</f>
        <v>1.9572566686819647E-5</v>
      </c>
    </row>
    <row r="5" spans="1:9">
      <c r="A5" s="48" t="s">
        <v>9</v>
      </c>
      <c r="B5" s="48"/>
      <c r="C5" s="48">
        <v>5</v>
      </c>
      <c r="D5" s="50">
        <f>IFERROR((($C5*st_DL)/st_com!C5),".")</f>
        <v>2.1169080268609459</v>
      </c>
      <c r="E5" s="50">
        <f>IFERROR((($C5*st_DL)/st_com!D5),".")</f>
        <v>509.45845022928398</v>
      </c>
      <c r="F5" s="50">
        <f>IFERROR((($C5*st_DL)/st_com!E5),".")</f>
        <v>5.513108816166822</v>
      </c>
      <c r="G5" s="50">
        <f>IFERROR((($C5*st_DL)/st_com!F5),".")</f>
        <v>2.747333847826086</v>
      </c>
      <c r="H5" s="50">
        <f>IFERROR((($C5*st_DL)/st_com!G5),".")</f>
        <v>10.377350690853854</v>
      </c>
      <c r="I5" s="50">
        <f>IFERROR((($C5*st_DL)/st_com!H5),".")</f>
        <v>514.32269210397089</v>
      </c>
    </row>
    <row r="6" spans="1:9">
      <c r="A6" s="52" t="s">
        <v>10</v>
      </c>
      <c r="B6" s="48" t="s">
        <v>11</v>
      </c>
      <c r="C6" s="48">
        <v>5</v>
      </c>
      <c r="D6" s="50">
        <f>IFERROR((($C6*st_DL)/st_com!C6),".")</f>
        <v>123.63994618981556</v>
      </c>
      <c r="E6" s="50">
        <f>IFERROR((($C6*st_DL)/st_com!D6),".")</f>
        <v>438051.33016512811</v>
      </c>
      <c r="F6" s="50">
        <f>IFERROR((($C6*st_DL)/st_com!E6),".")</f>
        <v>4740.3760781278197</v>
      </c>
      <c r="G6" s="50">
        <f>IFERROR((($C6*st_DL)/st_com!F6),".")</f>
        <v>2.7890141343404722E-2</v>
      </c>
      <c r="H6" s="50">
        <f>IFERROR((($C6*st_DL)/st_com!G6),".")</f>
        <v>4864.0439144589782</v>
      </c>
      <c r="I6" s="50">
        <f>IFERROR((($C6*st_DL)/st_com!H6),".")</f>
        <v>438174.99800145923</v>
      </c>
    </row>
    <row r="7" spans="1:9">
      <c r="A7" s="48" t="s">
        <v>12</v>
      </c>
      <c r="B7" s="48"/>
      <c r="C7" s="48">
        <v>5</v>
      </c>
      <c r="D7" s="50" t="str">
        <f>IFERROR((($C7*st_DL)/st_com!C7),".")</f>
        <v>.</v>
      </c>
      <c r="E7" s="50" t="str">
        <f>IFERROR((($C7*st_DL)/st_com!D7),".")</f>
        <v>.</v>
      </c>
      <c r="F7" s="50" t="str">
        <f>IFERROR((($C7*st_DL)/st_com!E7),".")</f>
        <v>.</v>
      </c>
      <c r="G7" s="50">
        <f>IFERROR((($C7*st_DL)/st_com!F7),".")</f>
        <v>6.4999691760441334E-5</v>
      </c>
      <c r="H7" s="50">
        <f>IFERROR((($C7*st_DL)/st_com!G7),".")</f>
        <v>6.4999691760441334E-5</v>
      </c>
      <c r="I7" s="50">
        <f>IFERROR((($C7*st_DL)/st_com!H7),".")</f>
        <v>6.4999691760441334E-5</v>
      </c>
    </row>
    <row r="8" spans="1:9">
      <c r="A8" s="48" t="s">
        <v>13</v>
      </c>
      <c r="B8" s="48"/>
      <c r="C8" s="48">
        <v>5</v>
      </c>
      <c r="D8" s="50">
        <f>IFERROR((($C8*st_DL)/st_com!C8),".")</f>
        <v>1.3847798245103199E-6</v>
      </c>
      <c r="E8" s="50">
        <f>IFERROR((($C8*st_DL)/st_com!D8),".")</f>
        <v>4.8022920078092003E-6</v>
      </c>
      <c r="F8" s="50">
        <f>IFERROR((($C8*st_DL)/st_com!E8),".")</f>
        <v>5.1968042524655191E-8</v>
      </c>
      <c r="G8" s="50">
        <f>IFERROR((($C8*st_DL)/st_com!F8),".")</f>
        <v>5.8478477256126984E-5</v>
      </c>
      <c r="H8" s="50">
        <f>IFERROR((($C8*st_DL)/st_com!G8),".")</f>
        <v>5.9915225123161959E-5</v>
      </c>
      <c r="I8" s="50">
        <f>IFERROR((($C8*st_DL)/st_com!H8),".")</f>
        <v>6.4665549088446523E-5</v>
      </c>
    </row>
    <row r="9" spans="1:9">
      <c r="A9" s="48" t="s">
        <v>14</v>
      </c>
      <c r="B9" s="48"/>
      <c r="C9" s="48">
        <v>5</v>
      </c>
      <c r="D9" s="50" t="str">
        <f>IFERROR((($C9*st_DL)/st_com!C9),".")</f>
        <v>.</v>
      </c>
      <c r="E9" s="50" t="str">
        <f>IFERROR((($C9*st_DL)/st_com!D9),".")</f>
        <v>.</v>
      </c>
      <c r="F9" s="50" t="str">
        <f>IFERROR((($C9*st_DL)/st_com!E9),".")</f>
        <v>.</v>
      </c>
      <c r="G9" s="50">
        <f>IFERROR((($C9*st_DL)/st_com!F9),".")</f>
        <v>6.5518735284836996E-5</v>
      </c>
      <c r="H9" s="50">
        <f>IFERROR((($C9*st_DL)/st_com!G9),".")</f>
        <v>6.5518735284836996E-5</v>
      </c>
      <c r="I9" s="50">
        <f>IFERROR((($C9*st_DL)/st_com!H9),".")</f>
        <v>6.5518735284836996E-5</v>
      </c>
    </row>
    <row r="10" spans="1:9">
      <c r="A10" s="51" t="s">
        <v>15</v>
      </c>
      <c r="B10" s="48" t="s">
        <v>7</v>
      </c>
      <c r="C10" s="48">
        <v>5</v>
      </c>
      <c r="D10" s="50" t="str">
        <f>IFERROR((($C10*st_DL)/st_com!C10),".")</f>
        <v>.</v>
      </c>
      <c r="E10" s="50" t="str">
        <f>IFERROR((($C10*st_DL)/st_com!D10),".")</f>
        <v>.</v>
      </c>
      <c r="F10" s="50" t="str">
        <f>IFERROR((($C10*st_DL)/st_com!E10),".")</f>
        <v>.</v>
      </c>
      <c r="G10" s="50">
        <f>IFERROR((($C10*st_DL)/st_com!F10),".")</f>
        <v>3.9836115582610007E-13</v>
      </c>
      <c r="H10" s="50">
        <f>IFERROR((($C10*st_DL)/st_com!G10),".")</f>
        <v>3.9836115582610012E-13</v>
      </c>
      <c r="I10" s="50">
        <f>IFERROR((($C10*st_DL)/st_com!H10),".")</f>
        <v>3.9836115582610012E-13</v>
      </c>
    </row>
    <row r="11" spans="1:9">
      <c r="A11" s="51" t="s">
        <v>16</v>
      </c>
      <c r="B11" s="53" t="s">
        <v>7</v>
      </c>
      <c r="C11" s="48">
        <v>5</v>
      </c>
      <c r="D11" s="50" t="str">
        <f>IFERROR((($C11*st_DL)/st_com!C11),".")</f>
        <v>.</v>
      </c>
      <c r="E11" s="50" t="str">
        <f>IFERROR((($C11*st_DL)/st_com!D11),".")</f>
        <v>.</v>
      </c>
      <c r="F11" s="50" t="str">
        <f>IFERROR((($C11*st_DL)/st_com!E11),".")</f>
        <v>.</v>
      </c>
      <c r="G11" s="50">
        <f>IFERROR((($C11*st_DL)/st_com!F11),".")</f>
        <v>1.0028837782661137E-11</v>
      </c>
      <c r="H11" s="50">
        <f>IFERROR((($C11*st_DL)/st_com!G11),".")</f>
        <v>1.0028837782661137E-11</v>
      </c>
      <c r="I11" s="50">
        <f>IFERROR((($C11*st_DL)/st_com!H11),".")</f>
        <v>1.0028837782661137E-11</v>
      </c>
    </row>
    <row r="12" spans="1:9">
      <c r="A12" s="48" t="s">
        <v>17</v>
      </c>
      <c r="B12" s="48"/>
      <c r="C12" s="48">
        <v>5</v>
      </c>
      <c r="D12" s="50">
        <f>IFERROR((($C12*st_DL)/st_com!C12),".")</f>
        <v>8.000521564214323E-7</v>
      </c>
      <c r="E12" s="50">
        <f>IFERROR((($C12*st_DL)/st_com!D12),".")</f>
        <v>3.1901094883650956E-6</v>
      </c>
      <c r="F12" s="50">
        <f>IFERROR((($C12*st_DL)/st_com!E12),".")</f>
        <v>3.4521796109040388E-8</v>
      </c>
      <c r="G12" s="50">
        <f>IFERROR((($C12*st_DL)/st_com!F12),".")</f>
        <v>5.1031183899416684E-5</v>
      </c>
      <c r="H12" s="50">
        <f>IFERROR((($C12*st_DL)/st_com!G12),".")</f>
        <v>5.1865757851947164E-5</v>
      </c>
      <c r="I12" s="50">
        <f>IFERROR((($C12*st_DL)/st_com!H12),".")</f>
        <v>5.5021345544203216E-5</v>
      </c>
    </row>
    <row r="13" spans="1:9">
      <c r="A13" s="48" t="s">
        <v>18</v>
      </c>
      <c r="B13" s="48"/>
      <c r="C13" s="48">
        <v>5</v>
      </c>
      <c r="D13" s="50">
        <f>IFERROR((($C13*st_DL)/st_com!C13),".")</f>
        <v>4.2298201138780579E-5</v>
      </c>
      <c r="E13" s="50">
        <f>IFERROR((($C13*st_DL)/st_com!D13),".")</f>
        <v>1.6318009382429799E-4</v>
      </c>
      <c r="F13" s="50">
        <f>IFERROR((($C13*st_DL)/st_com!E13),".")</f>
        <v>1.7658547296266931E-6</v>
      </c>
      <c r="G13" s="50">
        <f>IFERROR((($C13*st_DL)/st_com!F13),".")</f>
        <v>1.7324944539062124E-4</v>
      </c>
      <c r="H13" s="50">
        <f>IFERROR((($C13*st_DL)/st_com!G13),".")</f>
        <v>2.1731350125902855E-4</v>
      </c>
      <c r="I13" s="50">
        <f>IFERROR((($C13*st_DL)/st_com!H13),".")</f>
        <v>3.7872774035369977E-4</v>
      </c>
    </row>
    <row r="14" spans="1:9">
      <c r="A14" s="51" t="s">
        <v>19</v>
      </c>
      <c r="B14" s="48" t="s">
        <v>7</v>
      </c>
      <c r="C14" s="48">
        <v>5</v>
      </c>
      <c r="D14" s="50" t="str">
        <f>IFERROR((($C14*st_DL)/st_com!C14),".")</f>
        <v>.</v>
      </c>
      <c r="E14" s="50" t="str">
        <f>IFERROR((($C14*st_DL)/st_com!D14),".")</f>
        <v>.</v>
      </c>
      <c r="F14" s="50" t="str">
        <f>IFERROR((($C14*st_DL)/st_com!E14),".")</f>
        <v>.</v>
      </c>
      <c r="G14" s="50">
        <f>IFERROR((($C14*st_DL)/st_com!F14),".")</f>
        <v>4.6540011819189043E-6</v>
      </c>
      <c r="H14" s="50">
        <f>IFERROR((($C14*st_DL)/st_com!G14),".")</f>
        <v>4.6540011819189043E-6</v>
      </c>
      <c r="I14" s="50">
        <f>IFERROR((($C14*st_DL)/st_com!H14),".")</f>
        <v>4.6540011819189043E-6</v>
      </c>
    </row>
    <row r="15" spans="1:9">
      <c r="A15" s="48" t="s">
        <v>20</v>
      </c>
      <c r="B15" s="48"/>
      <c r="C15" s="48">
        <v>5</v>
      </c>
      <c r="D15" s="50">
        <f>IFERROR((($C15*st_DL)/st_com!C15),".")</f>
        <v>0.69148302662366889</v>
      </c>
      <c r="E15" s="50">
        <f>IFERROR((($C15*st_DL)/st_com!D15),".")</f>
        <v>163.56301762537126</v>
      </c>
      <c r="F15" s="50">
        <f>IFERROR((($C15*st_DL)/st_com!E15),".")</f>
        <v>1.769998542694603</v>
      </c>
      <c r="G15" s="50">
        <f>IFERROR((($C15*st_DL)/st_com!F15),".")</f>
        <v>4.0211244931159171E-3</v>
      </c>
      <c r="H15" s="50">
        <f>IFERROR((($C15*st_DL)/st_com!G15),".")</f>
        <v>2.4655026938113882</v>
      </c>
      <c r="I15" s="50">
        <f>IFERROR((($C15*st_DL)/st_com!H15),".")</f>
        <v>164.25852177648804</v>
      </c>
    </row>
    <row r="16" spans="1:9">
      <c r="A16" s="48" t="s">
        <v>21</v>
      </c>
      <c r="B16" s="48"/>
      <c r="C16" s="48">
        <v>5</v>
      </c>
      <c r="D16" s="50">
        <f>IFERROR((($C16*st_DL)/st_com!C16),".")</f>
        <v>3.4005755375368251E-6</v>
      </c>
      <c r="E16" s="50">
        <f>IFERROR((($C16*st_DL)/st_com!D16),".")</f>
        <v>1.9605658851689836E-5</v>
      </c>
      <c r="F16" s="50">
        <f>IFERROR((($C16*st_DL)/st_com!E16),".")</f>
        <v>2.1216279877851624E-7</v>
      </c>
      <c r="G16" s="50">
        <f>IFERROR((($C16*st_DL)/st_com!F16),".")</f>
        <v>2.6503521540462643E-4</v>
      </c>
      <c r="H16" s="50">
        <f>IFERROR((($C16*st_DL)/st_com!G16),".")</f>
        <v>2.686479537409418E-4</v>
      </c>
      <c r="I16" s="50">
        <f>IFERROR((($C16*st_DL)/st_com!H16),".")</f>
        <v>2.880414497938531E-4</v>
      </c>
    </row>
    <row r="17" spans="1:9">
      <c r="A17" s="51" t="s">
        <v>22</v>
      </c>
      <c r="B17" s="53" t="s">
        <v>7</v>
      </c>
      <c r="C17" s="48">
        <v>5</v>
      </c>
      <c r="D17" s="50">
        <f>IFERROR((($C17*st_DL)/st_com!C17),".")</f>
        <v>1.5747792141226191E-2</v>
      </c>
      <c r="E17" s="50">
        <f>IFERROR((($C17*st_DL)/st_com!D17),".")</f>
        <v>12.930895143318441</v>
      </c>
      <c r="F17" s="50">
        <f>IFERROR((($C17*st_DL)/st_com!E17),".")</f>
        <v>0.1399317883204676</v>
      </c>
      <c r="G17" s="50">
        <f>IFERROR((($C17*st_DL)/st_com!F17),".")</f>
        <v>8.2215777652095085E-4</v>
      </c>
      <c r="H17" s="50">
        <f>IFERROR((($C17*st_DL)/st_com!G17),".")</f>
        <v>0.15650173823821473</v>
      </c>
      <c r="I17" s="50">
        <f>IFERROR((($C17*st_DL)/st_com!H17),".")</f>
        <v>12.947465093236188</v>
      </c>
    </row>
    <row r="18" spans="1:9">
      <c r="A18" s="51" t="s">
        <v>23</v>
      </c>
      <c r="B18" s="48" t="s">
        <v>7</v>
      </c>
      <c r="C18" s="48">
        <v>5</v>
      </c>
      <c r="D18" s="50">
        <f>IFERROR((($C18*st_DL)/st_com!C18),".")</f>
        <v>1.5032214488329425E-5</v>
      </c>
      <c r="E18" s="50">
        <f>IFERROR((($C18*st_DL)/st_com!D18),".")</f>
        <v>1.9856993003719247E-2</v>
      </c>
      <c r="F18" s="50">
        <f>IFERROR((($C18*st_DL)/st_com!E18),".")</f>
        <v>2.1488261337523863E-4</v>
      </c>
      <c r="G18" s="50">
        <f>IFERROR((($C18*st_DL)/st_com!F18),".")</f>
        <v>2.3645500029213833E-5</v>
      </c>
      <c r="H18" s="50">
        <f>IFERROR((($C18*st_DL)/st_com!G18),".")</f>
        <v>2.5356032789278189E-4</v>
      </c>
      <c r="I18" s="50">
        <f>IFERROR((($C18*st_DL)/st_com!H18),".")</f>
        <v>1.9895670718236787E-2</v>
      </c>
    </row>
    <row r="19" spans="1:9">
      <c r="A19" s="51" t="s">
        <v>24</v>
      </c>
      <c r="B19" s="53" t="s">
        <v>7</v>
      </c>
      <c r="C19" s="48">
        <v>5</v>
      </c>
      <c r="D19" s="50">
        <f>IFERROR((($C19*st_DL)/st_com!C19),".")</f>
        <v>3.71158388575253E-6</v>
      </c>
      <c r="E19" s="50">
        <f>IFERROR((($C19*st_DL)/st_com!D19),".")</f>
        <v>2.4151715004265251E-3</v>
      </c>
      <c r="F19" s="50">
        <f>IFERROR((($C19*st_DL)/st_com!E19),".")</f>
        <v>2.6135798288484195E-5</v>
      </c>
      <c r="G19" s="50">
        <f>IFERROR((($C19*st_DL)/st_com!F19),".")</f>
        <v>8.7245692194832047E-5</v>
      </c>
      <c r="H19" s="50">
        <f>IFERROR((($C19*st_DL)/st_com!G19),".")</f>
        <v>1.1709307436906878E-4</v>
      </c>
      <c r="I19" s="50">
        <f>IFERROR((($C19*st_DL)/st_com!H19),".")</f>
        <v>2.5061287765071097E-3</v>
      </c>
    </row>
    <row r="20" spans="1:9">
      <c r="A20" s="48" t="s">
        <v>25</v>
      </c>
      <c r="B20" s="48"/>
      <c r="C20" s="48">
        <v>5</v>
      </c>
      <c r="D20" s="50">
        <f>IFERROR((($C20*st_DL)/st_com!C20),".")</f>
        <v>6.8589270872622104E-3</v>
      </c>
      <c r="E20" s="50">
        <f>IFERROR((($C20*st_DL)/st_com!D20),".")</f>
        <v>0.21644953610998066</v>
      </c>
      <c r="F20" s="50">
        <f>IFERROR((($C20*st_DL)/st_com!E20),".")</f>
        <v>2.3423104381644841E-3</v>
      </c>
      <c r="G20" s="50">
        <f>IFERROR((($C20*st_DL)/st_com!F20),".")</f>
        <v>4.9579472884106494E-3</v>
      </c>
      <c r="H20" s="50">
        <f>IFERROR((($C20*st_DL)/st_com!G20),".")</f>
        <v>1.4159184813837343E-2</v>
      </c>
      <c r="I20" s="50">
        <f>IFERROR((($C20*st_DL)/st_com!H20),".")</f>
        <v>0.22826641048565352</v>
      </c>
    </row>
    <row r="21" spans="1:9">
      <c r="A21" s="48" t="s">
        <v>26</v>
      </c>
      <c r="B21" s="48"/>
      <c r="C21" s="48">
        <v>5</v>
      </c>
      <c r="D21" s="50">
        <f>IFERROR((($C21*st_DL)/st_com!C21),".")</f>
        <v>5.573491549011382E-4</v>
      </c>
      <c r="E21" s="50">
        <f>IFERROR((($C21*st_DL)/st_com!D21),".")</f>
        <v>4.4926193772442226E-3</v>
      </c>
      <c r="F21" s="50">
        <f>IFERROR((($C21*st_DL)/st_com!E21),".")</f>
        <v>4.8616917601857314E-5</v>
      </c>
      <c r="G21" s="50">
        <f>IFERROR((($C21*st_DL)/st_com!F21),".")</f>
        <v>3.3346066448937503E-3</v>
      </c>
      <c r="H21" s="50">
        <f>IFERROR((($C21*st_DL)/st_com!G21),".")</f>
        <v>3.940572717396746E-3</v>
      </c>
      <c r="I21" s="50">
        <f>IFERROR((($C21*st_DL)/st_com!H21),".")</f>
        <v>8.3845751770391108E-3</v>
      </c>
    </row>
    <row r="22" spans="1:9">
      <c r="A22" s="48" t="s">
        <v>27</v>
      </c>
      <c r="B22" s="48"/>
      <c r="C22" s="48">
        <v>5</v>
      </c>
      <c r="D22" s="50">
        <f>IFERROR((($C22*st_DL)/st_com!C22),".")</f>
        <v>0.352392376677232</v>
      </c>
      <c r="E22" s="50">
        <f>IFERROR((($C22*st_DL)/st_com!D22),".")</f>
        <v>27.482285324937095</v>
      </c>
      <c r="F22" s="50">
        <f>IFERROR((($C22*st_DL)/st_com!E22),".")</f>
        <v>0.29739977704783133</v>
      </c>
      <c r="G22" s="50">
        <f>IFERROR((($C22*st_DL)/st_com!F22),".")</f>
        <v>1.4961417615088325E-5</v>
      </c>
      <c r="H22" s="50">
        <f>IFERROR((($C22*st_DL)/st_com!G22),".")</f>
        <v>0.6498071151426783</v>
      </c>
      <c r="I22" s="50">
        <f>IFERROR((($C22*st_DL)/st_com!H22),".")</f>
        <v>27.834692663031941</v>
      </c>
    </row>
    <row r="23" spans="1:9">
      <c r="A23" s="48" t="s">
        <v>28</v>
      </c>
      <c r="B23" s="48"/>
      <c r="C23" s="48">
        <v>5</v>
      </c>
      <c r="D23" s="50">
        <f>IFERROR((($C23*st_DL)/st_com!C23),".")</f>
        <v>0.21815854404287977</v>
      </c>
      <c r="E23" s="50">
        <f>IFERROR((($C23*st_DL)/st_com!D23),".")</f>
        <v>9.0453680587300944</v>
      </c>
      <c r="F23" s="50">
        <f>IFERROR((($C23*st_DL)/st_com!E23),".")</f>
        <v>9.7884524964921685E-2</v>
      </c>
      <c r="G23" s="50">
        <f>IFERROR((($C23*st_DL)/st_com!F23),".")</f>
        <v>2.490506532698077E-5</v>
      </c>
      <c r="H23" s="50">
        <f>IFERROR((($C23*st_DL)/st_com!G23),".")</f>
        <v>0.31606797407312837</v>
      </c>
      <c r="I23" s="50">
        <f>IFERROR((($C23*st_DL)/st_com!H23),".")</f>
        <v>9.2635515078383026</v>
      </c>
    </row>
    <row r="24" spans="1:9">
      <c r="A24" s="48" t="s">
        <v>29</v>
      </c>
      <c r="B24" s="48"/>
      <c r="C24" s="48">
        <v>5</v>
      </c>
      <c r="D24" s="50">
        <f>IFERROR((($C24*st_DL)/st_com!C24),".")</f>
        <v>3.9095028308448102E-6</v>
      </c>
      <c r="E24" s="50">
        <f>IFERROR((($C24*st_DL)/st_com!D24),".")</f>
        <v>1.9474869393030681E-5</v>
      </c>
      <c r="F24" s="50">
        <f>IFERROR((($C24*st_DL)/st_com!E24),".")</f>
        <v>2.1074745957416912E-7</v>
      </c>
      <c r="G24" s="50">
        <f>IFERROR((($C24*st_DL)/st_com!F24),".")</f>
        <v>2.0729437716459145E-4</v>
      </c>
      <c r="H24" s="50">
        <f>IFERROR((($C24*st_DL)/st_com!G24),".")</f>
        <v>2.1141462745501044E-4</v>
      </c>
      <c r="I24" s="50">
        <f>IFERROR((($C24*st_DL)/st_com!H24),".")</f>
        <v>2.3067874938846697E-4</v>
      </c>
    </row>
    <row r="25" spans="1:9">
      <c r="A25" s="48" t="s">
        <v>30</v>
      </c>
      <c r="B25" s="48"/>
      <c r="C25" s="48">
        <v>5</v>
      </c>
      <c r="D25" s="50">
        <f>IFERROR((($C25*st_DL)/st_com!C25),".")</f>
        <v>2.7190249556443627E-6</v>
      </c>
      <c r="E25" s="50">
        <f>IFERROR((($C25*st_DL)/st_com!D25),".")</f>
        <v>1.1997172266482216E-5</v>
      </c>
      <c r="F25" s="50">
        <f>IFERROR((($C25*st_DL)/st_com!E25),".")</f>
        <v>1.2982749851660685E-7</v>
      </c>
      <c r="G25" s="50">
        <f>IFERROR((($C25*st_DL)/st_com!F25),".")</f>
        <v>3.4544605713132761E-5</v>
      </c>
      <c r="H25" s="50">
        <f>IFERROR((($C25*st_DL)/st_com!G25),".")</f>
        <v>3.7393458167293729E-5</v>
      </c>
      <c r="I25" s="50">
        <f>IFERROR((($C25*st_DL)/st_com!H25),".")</f>
        <v>4.9260802935259336E-5</v>
      </c>
    </row>
    <row r="26" spans="1:9">
      <c r="A26" s="48" t="s">
        <v>31</v>
      </c>
      <c r="B26" s="48"/>
      <c r="C26" s="48">
        <v>5</v>
      </c>
      <c r="D26" s="50">
        <f>IFERROR((($C26*st_DL)/st_com!C26),".")</f>
        <v>95.114914837008897</v>
      </c>
      <c r="E26" s="50">
        <f>IFERROR((($C26*st_DL)/st_com!D26),".")</f>
        <v>67900.770401228612</v>
      </c>
      <c r="F26" s="50">
        <f>IFERROR((($C26*st_DL)/st_com!E26),".")</f>
        <v>734.78874627569223</v>
      </c>
      <c r="G26" s="50">
        <f>IFERROR((($C26*st_DL)/st_com!F26),".")</f>
        <v>1.1731029898402374E-2</v>
      </c>
      <c r="H26" s="50">
        <f>IFERROR((($C26*st_DL)/st_com!G26),".")</f>
        <v>829.91539214259956</v>
      </c>
      <c r="I26" s="50">
        <f>IFERROR((($C26*st_DL)/st_com!H26),".")</f>
        <v>67995.89704709551</v>
      </c>
    </row>
    <row r="27" spans="1:9">
      <c r="A27" s="48" t="s">
        <v>32</v>
      </c>
      <c r="B27" s="48"/>
      <c r="C27" s="48">
        <v>5</v>
      </c>
      <c r="D27" s="50">
        <f>IFERROR((($C27*st_DL)/st_com!C27),".")</f>
        <v>5.5420635192858967E-6</v>
      </c>
      <c r="E27" s="50">
        <f>IFERROR((($C27*st_DL)/st_com!D27),".")</f>
        <v>2.1593756776749209E-5</v>
      </c>
      <c r="F27" s="50">
        <f>IFERROR((($C27*st_DL)/st_com!E27),".")</f>
        <v>2.3367701685285565E-7</v>
      </c>
      <c r="G27" s="50">
        <f>IFERROR((($C27*st_DL)/st_com!F27),".")</f>
        <v>1.8618907060046749E-4</v>
      </c>
      <c r="H27" s="50">
        <f>IFERROR((($C27*st_DL)/st_com!G27),".")</f>
        <v>1.9196481113660621E-4</v>
      </c>
      <c r="I27" s="50">
        <f>IFERROR((($C27*st_DL)/st_com!H27),".")</f>
        <v>2.133248908965026E-4</v>
      </c>
    </row>
    <row r="28" spans="1:9">
      <c r="A28" s="48" t="s">
        <v>33</v>
      </c>
      <c r="B28" s="48"/>
      <c r="C28" s="48">
        <v>5</v>
      </c>
      <c r="D28" s="50">
        <f>IFERROR((($C28*st_DL)/st_com!C28),".")</f>
        <v>3214.6560436864647</v>
      </c>
      <c r="E28" s="50">
        <f>IFERROR((($C28*st_DL)/st_com!D28),".")</f>
        <v>11216560.929514142</v>
      </c>
      <c r="F28" s="50">
        <f>IFERROR((($C28*st_DL)/st_com!E28),".")</f>
        <v>121380.10650278981</v>
      </c>
      <c r="G28" s="50">
        <f>IFERROR((($C28*st_DL)/st_com!F28),".")</f>
        <v>14.203371625087904</v>
      </c>
      <c r="H28" s="50">
        <f>IFERROR((($C28*st_DL)/st_com!G28),".")</f>
        <v>124608.96591810136</v>
      </c>
      <c r="I28" s="50">
        <f>IFERROR((($C28*st_DL)/st_com!H28),".")</f>
        <v>11219789.788929455</v>
      </c>
    </row>
    <row r="29" spans="1:9">
      <c r="A29" s="48" t="s">
        <v>34</v>
      </c>
      <c r="B29" s="48"/>
      <c r="C29" s="48">
        <v>5</v>
      </c>
      <c r="D29" s="50">
        <f>IFERROR((($C29*st_DL)/st_com!C29),".")</f>
        <v>1.9438733888962596</v>
      </c>
      <c r="E29" s="50">
        <f>IFERROR((($C29*st_DL)/st_com!D29),".")</f>
        <v>138.19208339837419</v>
      </c>
      <c r="F29" s="50">
        <f>IFERROR((($C29*st_DL)/st_com!E29),".")</f>
        <v>1.4954467689468209</v>
      </c>
      <c r="G29" s="50">
        <f>IFERROR((($C29*st_DL)/st_com!F29),".")</f>
        <v>2.4193401516006494</v>
      </c>
      <c r="H29" s="50">
        <f>IFERROR((($C29*st_DL)/st_com!G29),".")</f>
        <v>5.8586603094437297</v>
      </c>
      <c r="I29" s="50">
        <f>IFERROR((($C29*st_DL)/st_com!H29),".")</f>
        <v>142.55529693887109</v>
      </c>
    </row>
    <row r="30" spans="1:9">
      <c r="A30" s="48" t="s">
        <v>35</v>
      </c>
      <c r="B30" s="48"/>
      <c r="C30" s="48">
        <v>5</v>
      </c>
      <c r="D30" s="50">
        <f>IFERROR((($C30*st_DL)/st_com!C30),".")</f>
        <v>4.2437951730889435E-4</v>
      </c>
      <c r="E30" s="50">
        <f>IFERROR((($C30*st_DL)/st_com!D30),".")</f>
        <v>3.8567529291112846E-3</v>
      </c>
      <c r="F30" s="50">
        <f>IFERROR((($C30*st_DL)/st_com!E30),".")</f>
        <v>4.1735883595004211E-5</v>
      </c>
      <c r="G30" s="50">
        <f>IFERROR((($C30*st_DL)/st_com!F30),".")</f>
        <v>1.6857319568730868E-3</v>
      </c>
      <c r="H30" s="50">
        <f>IFERROR((($C30*st_DL)/st_com!G30),".")</f>
        <v>2.1518473577769853E-3</v>
      </c>
      <c r="I30" s="50">
        <f>IFERROR((($C30*st_DL)/st_com!H30),".")</f>
        <v>5.9668644032932656E-3</v>
      </c>
    </row>
    <row r="31" spans="1:9">
      <c r="A31" s="52" t="s">
        <v>36</v>
      </c>
      <c r="B31" s="48" t="s">
        <v>11</v>
      </c>
      <c r="C31" s="48">
        <v>5</v>
      </c>
      <c r="D31" s="50">
        <f>IFERROR((($C31*st_DL)/st_com!C31),".")</f>
        <v>8.1552431456781687</v>
      </c>
      <c r="E31" s="50">
        <f>IFERROR((($C31*st_DL)/st_com!D31),".")</f>
        <v>184.23045156839345</v>
      </c>
      <c r="F31" s="50">
        <f>IFERROR((($C31*st_DL)/st_com!E31),".")</f>
        <v>1.9936513493710668</v>
      </c>
      <c r="G31" s="50">
        <f>IFERROR((($C31*st_DL)/st_com!F31),".")</f>
        <v>3.6380038061187519E-3</v>
      </c>
      <c r="H31" s="50">
        <f>IFERROR((($C31*st_DL)/st_com!G31),".")</f>
        <v>10.152532498855354</v>
      </c>
      <c r="I31" s="50">
        <f>IFERROR((($C31*st_DL)/st_com!H31),".")</f>
        <v>192.38933271787775</v>
      </c>
    </row>
    <row r="32" spans="1:9">
      <c r="A32" s="48" t="s">
        <v>37</v>
      </c>
      <c r="B32" s="48"/>
      <c r="C32" s="48">
        <v>5</v>
      </c>
      <c r="D32" s="50">
        <f>IFERROR((($C32*st_DL)/st_com!C32),".")</f>
        <v>2.8376930585242592E-6</v>
      </c>
      <c r="E32" s="50">
        <f>IFERROR((($C32*st_DL)/st_com!D32),".")</f>
        <v>1.2270897671987453E-5</v>
      </c>
      <c r="F32" s="50">
        <f>IFERROR((($C32*st_DL)/st_com!E32),".")</f>
        <v>1.3278962024728109E-7</v>
      </c>
      <c r="G32" s="50">
        <f>IFERROR((($C32*st_DL)/st_com!F32),".")</f>
        <v>2.6509847438570754E-4</v>
      </c>
      <c r="H32" s="50">
        <f>IFERROR((($C32*st_DL)/st_com!G32),".")</f>
        <v>2.680689570644791E-4</v>
      </c>
      <c r="I32" s="50">
        <f>IFERROR((($C32*st_DL)/st_com!H32),".")</f>
        <v>2.8020706511621926E-4</v>
      </c>
    </row>
    <row r="33" spans="1:9">
      <c r="A33" s="48" t="s">
        <v>38</v>
      </c>
      <c r="B33" s="48"/>
      <c r="C33" s="48">
        <v>5</v>
      </c>
      <c r="D33" s="50">
        <f>IFERROR((($C33*st_DL)/st_com!C33),".")</f>
        <v>5.8722892392000871E-7</v>
      </c>
      <c r="E33" s="50">
        <f>IFERROR((($C33*st_DL)/st_com!D33),".")</f>
        <v>3.3162366586292923E-5</v>
      </c>
      <c r="F33" s="50">
        <f>IFERROR((($C33*st_DL)/st_com!E33),".")</f>
        <v>3.5886682321112773E-7</v>
      </c>
      <c r="G33" s="50">
        <f>IFERROR((($C33*st_DL)/st_com!F33),".")</f>
        <v>7.172717709302617E-5</v>
      </c>
      <c r="H33" s="50">
        <f>IFERROR((($C33*st_DL)/st_com!G33),".")</f>
        <v>7.2673272840157301E-5</v>
      </c>
      <c r="I33" s="50">
        <f>IFERROR((($C33*st_DL)/st_com!H33),".")</f>
        <v>1.0547677260323911E-4</v>
      </c>
    </row>
    <row r="34" spans="1:9">
      <c r="A34" s="48" t="s">
        <v>39</v>
      </c>
      <c r="B34" s="48"/>
      <c r="C34" s="48">
        <v>5</v>
      </c>
      <c r="D34" s="50" t="str">
        <f>IFERROR((($C34*st_DL)/st_com!C34),".")</f>
        <v>.</v>
      </c>
      <c r="E34" s="50" t="str">
        <f>IFERROR((($C34*st_DL)/st_com!D34),".")</f>
        <v>.</v>
      </c>
      <c r="F34" s="50" t="str">
        <f>IFERROR((($C34*st_DL)/st_com!E34),".")</f>
        <v>.</v>
      </c>
      <c r="G34" s="50">
        <f>IFERROR((($C34*st_DL)/st_com!F34),".")</f>
        <v>8.7347797672549889E-7</v>
      </c>
      <c r="H34" s="50">
        <f>IFERROR((($C34*st_DL)/st_com!G34),".")</f>
        <v>8.7347797672549899E-7</v>
      </c>
      <c r="I34" s="50">
        <f>IFERROR((($C34*st_DL)/st_com!H34),".")</f>
        <v>8.7347797672549899E-7</v>
      </c>
    </row>
    <row r="35" spans="1:9">
      <c r="A35" s="48" t="s">
        <v>40</v>
      </c>
      <c r="B35" s="48"/>
      <c r="C35" s="48">
        <v>5</v>
      </c>
      <c r="D35" s="50">
        <f>IFERROR((($C35*st_DL)/st_com!C35),".")</f>
        <v>4.0042741153648113E-4</v>
      </c>
      <c r="E35" s="50">
        <f>IFERROR((($C35*st_DL)/st_com!D35),".")</f>
        <v>9.3697273723112682E-3</v>
      </c>
      <c r="F35" s="50">
        <f>IFERROR((($C35*st_DL)/st_com!E35),".")</f>
        <v>1.0139458194897089E-4</v>
      </c>
      <c r="G35" s="50">
        <f>IFERROR((($C35*st_DL)/st_com!F35),".")</f>
        <v>1.9029913871372523E-3</v>
      </c>
      <c r="H35" s="50">
        <f>IFERROR((($C35*st_DL)/st_com!G35),".")</f>
        <v>2.4048133806227044E-3</v>
      </c>
      <c r="I35" s="50">
        <f>IFERROR((($C35*st_DL)/st_com!H35),".")</f>
        <v>1.1673146170985003E-2</v>
      </c>
    </row>
    <row r="36" spans="1:9">
      <c r="A36" s="48" t="s">
        <v>41</v>
      </c>
      <c r="B36" s="48"/>
      <c r="C36" s="48">
        <v>5</v>
      </c>
      <c r="D36" s="50" t="str">
        <f>IFERROR((($C36*st_DL)/st_com!C36),".")</f>
        <v>.</v>
      </c>
      <c r="E36" s="50" t="str">
        <f>IFERROR((($C36*st_DL)/st_com!D36),".")</f>
        <v>.</v>
      </c>
      <c r="F36" s="50" t="str">
        <f>IFERROR((($C36*st_DL)/st_com!E36),".")</f>
        <v>.</v>
      </c>
      <c r="G36" s="50">
        <f>IFERROR((($C36*st_DL)/st_com!F36),".")</f>
        <v>6.3591296249190933E-7</v>
      </c>
      <c r="H36" s="50">
        <f>IFERROR((($C36*st_DL)/st_com!G36),".")</f>
        <v>6.3591296249190933E-7</v>
      </c>
      <c r="I36" s="50">
        <f>IFERROR((($C36*st_DL)/st_com!H36),".")</f>
        <v>6.3591296249190933E-7</v>
      </c>
    </row>
    <row r="37" spans="1:9">
      <c r="A37" s="48" t="s">
        <v>42</v>
      </c>
      <c r="B37" s="48"/>
      <c r="C37" s="48">
        <v>5</v>
      </c>
      <c r="D37" s="50">
        <f>IFERROR((($C37*st_DL)/st_com!C37),".")</f>
        <v>8.737752565527097E-6</v>
      </c>
      <c r="E37" s="50">
        <f>IFERROR((($C37*st_DL)/st_com!D37),".")</f>
        <v>8.9426715706750844E-5</v>
      </c>
      <c r="F37" s="50">
        <f>IFERROR((($C37*st_DL)/st_com!E37),".")</f>
        <v>9.6773194073402212E-7</v>
      </c>
      <c r="G37" s="50">
        <f>IFERROR((($C37*st_DL)/st_com!F37),".")</f>
        <v>3.3431084214693546E-4</v>
      </c>
      <c r="H37" s="50">
        <f>IFERROR((($C37*st_DL)/st_com!G37),".")</f>
        <v>3.4401632665319651E-4</v>
      </c>
      <c r="I37" s="50">
        <f>IFERROR((($C37*st_DL)/st_com!H37),".")</f>
        <v>4.3247531041921343E-4</v>
      </c>
    </row>
    <row r="38" spans="1:9">
      <c r="A38" s="48" t="s">
        <v>43</v>
      </c>
      <c r="B38" s="48"/>
      <c r="C38" s="48">
        <v>5</v>
      </c>
      <c r="D38" s="50">
        <f>IFERROR((($C38*st_DL)/st_com!C38),".")</f>
        <v>0.17737124630762163</v>
      </c>
      <c r="E38" s="50">
        <f>IFERROR((($C38*st_DL)/st_com!D38),".")</f>
        <v>3.5650886229926293</v>
      </c>
      <c r="F38" s="50">
        <f>IFERROR((($C38*st_DL)/st_com!E38),".")</f>
        <v>3.8579635903558E-2</v>
      </c>
      <c r="G38" s="50">
        <f>IFERROR((($C38*st_DL)/st_com!F38),".")</f>
        <v>1.6637693526578845E-10</v>
      </c>
      <c r="H38" s="50">
        <f>IFERROR((($C38*st_DL)/st_com!G38),".")</f>
        <v>0.21595088237755658</v>
      </c>
      <c r="I38" s="50">
        <f>IFERROR((($C38*st_DL)/st_com!H38),".")</f>
        <v>3.7424598694666273</v>
      </c>
    </row>
    <row r="39" spans="1:9">
      <c r="A39" s="48" t="s">
        <v>44</v>
      </c>
      <c r="B39" s="48"/>
      <c r="C39" s="48">
        <v>5</v>
      </c>
      <c r="D39" s="50">
        <f>IFERROR((($C39*st_DL)/st_com!C39),".")</f>
        <v>5.1136027251521606E-3</v>
      </c>
      <c r="E39" s="50">
        <f>IFERROR((($C39*st_DL)/st_com!D39),".")</f>
        <v>4.7130803462892521</v>
      </c>
      <c r="F39" s="50">
        <f>IFERROR((($C39*st_DL)/st_com!E39),".")</f>
        <v>5.1002637794575326E-2</v>
      </c>
      <c r="G39" s="50">
        <f>IFERROR((($C39*st_DL)/st_com!F39),".")</f>
        <v>3.074466184477321E-5</v>
      </c>
      <c r="H39" s="50">
        <f>IFERROR((($C39*st_DL)/st_com!G39),".")</f>
        <v>5.6146985181572254E-2</v>
      </c>
      <c r="I39" s="50">
        <f>IFERROR((($C39*st_DL)/st_com!H39),".")</f>
        <v>4.7182246936762491</v>
      </c>
    </row>
    <row r="40" spans="1:9">
      <c r="A40" s="48" t="s">
        <v>45</v>
      </c>
      <c r="B40" s="48"/>
      <c r="C40" s="48">
        <v>5</v>
      </c>
      <c r="D40" s="50" t="str">
        <f>IFERROR((($C40*st_DL)/st_com!C40),".")</f>
        <v>.</v>
      </c>
      <c r="E40" s="50" t="str">
        <f>IFERROR((($C40*st_DL)/st_com!D40),".")</f>
        <v>.</v>
      </c>
      <c r="F40" s="50" t="str">
        <f>IFERROR((($C40*st_DL)/st_com!E40),".")</f>
        <v>.</v>
      </c>
      <c r="G40" s="50">
        <f>IFERROR((($C40*st_DL)/st_com!F40),".")</f>
        <v>1.3412000893905586E-8</v>
      </c>
      <c r="H40" s="50">
        <f>IFERROR((($C40*st_DL)/st_com!G40),".")</f>
        <v>1.3412000893905586E-8</v>
      </c>
      <c r="I40" s="50">
        <f>IFERROR((($C40*st_DL)/st_com!H40),".")</f>
        <v>1.3412000893905586E-8</v>
      </c>
    </row>
    <row r="41" spans="1:9">
      <c r="A41" s="51" t="s">
        <v>46</v>
      </c>
      <c r="B41" s="48" t="s">
        <v>7</v>
      </c>
      <c r="C41" s="48">
        <v>5</v>
      </c>
      <c r="D41" s="50" t="str">
        <f>IFERROR((($C41*st_DL)/st_com!C41),".")</f>
        <v>.</v>
      </c>
      <c r="E41" s="50" t="str">
        <f>IFERROR((($C41*st_DL)/st_com!D41),".")</f>
        <v>.</v>
      </c>
      <c r="F41" s="50" t="str">
        <f>IFERROR((($C41*st_DL)/st_com!E41),".")</f>
        <v>.</v>
      </c>
      <c r="G41" s="50">
        <f>IFERROR((($C41*st_DL)/st_com!F41),".")</f>
        <v>4.3595063920378313E-7</v>
      </c>
      <c r="H41" s="50">
        <f>IFERROR((($C41*st_DL)/st_com!G41),".")</f>
        <v>4.3595063920378313E-7</v>
      </c>
      <c r="I41" s="50">
        <f>IFERROR((($C41*st_DL)/st_com!H41),".")</f>
        <v>4.3595063920378313E-7</v>
      </c>
    </row>
    <row r="42" spans="1:9">
      <c r="A42" s="48" t="s">
        <v>47</v>
      </c>
      <c r="B42" s="48"/>
      <c r="C42" s="48">
        <v>5</v>
      </c>
      <c r="D42" s="50" t="str">
        <f>IFERROR((($C42*st_DL)/st_com!C42),".")</f>
        <v>.</v>
      </c>
      <c r="E42" s="50" t="str">
        <f>IFERROR((($C42*st_DL)/st_com!D42),".")</f>
        <v>.</v>
      </c>
      <c r="F42" s="50" t="str">
        <f>IFERROR((($C42*st_DL)/st_com!E42),".")</f>
        <v>.</v>
      </c>
      <c r="G42" s="50">
        <f>IFERROR((($C42*st_DL)/st_com!F42),".")</f>
        <v>2.55857746905017E-5</v>
      </c>
      <c r="H42" s="50">
        <f>IFERROR((($C42*st_DL)/st_com!G42),".")</f>
        <v>2.55857746905017E-5</v>
      </c>
      <c r="I42" s="50">
        <f>IFERROR((($C42*st_DL)/st_com!H42),".")</f>
        <v>2.55857746905017E-5</v>
      </c>
    </row>
    <row r="43" spans="1:9">
      <c r="A43" s="48" t="s">
        <v>48</v>
      </c>
      <c r="B43" s="48"/>
      <c r="C43" s="48">
        <v>5</v>
      </c>
      <c r="D43" s="50" t="str">
        <f>IFERROR((($C43*st_DL)/st_com!C43),".")</f>
        <v>.</v>
      </c>
      <c r="E43" s="50" t="str">
        <f>IFERROR((($C43*st_DL)/st_com!D43),".")</f>
        <v>.</v>
      </c>
      <c r="F43" s="50" t="str">
        <f>IFERROR((($C43*st_DL)/st_com!E43),".")</f>
        <v>.</v>
      </c>
      <c r="G43" s="50">
        <f>IFERROR((($C43*st_DL)/st_com!F43),".")</f>
        <v>3.9037385004627043E-6</v>
      </c>
      <c r="H43" s="50">
        <f>IFERROR((($C43*st_DL)/st_com!G43),".")</f>
        <v>3.9037385004627043E-6</v>
      </c>
      <c r="I43" s="50">
        <f>IFERROR((($C43*st_DL)/st_com!H43),".")</f>
        <v>3.9037385004627043E-6</v>
      </c>
    </row>
    <row r="44" spans="1:9">
      <c r="A44" s="48" t="s">
        <v>49</v>
      </c>
      <c r="B44" s="48"/>
      <c r="C44" s="48">
        <v>5</v>
      </c>
      <c r="D44" s="50">
        <f>IFERROR((($C44*st_DL)/st_com!C44),".")</f>
        <v>5.8721248862391051E-2</v>
      </c>
      <c r="E44" s="50">
        <f>IFERROR((($C44*st_DL)/st_com!D44),".")</f>
        <v>2.4967098692025282</v>
      </c>
      <c r="F44" s="50">
        <f>IFERROR((($C44*st_DL)/st_com!E44),".")</f>
        <v>2.7018166417921503E-2</v>
      </c>
      <c r="G44" s="50">
        <f>IFERROR((($C44*st_DL)/st_com!F44),".")</f>
        <v>3.2816973104707582E-2</v>
      </c>
      <c r="H44" s="50">
        <f>IFERROR((($C44*st_DL)/st_com!G44),".")</f>
        <v>0.11855638838502013</v>
      </c>
      <c r="I44" s="50">
        <f>IFERROR((($C44*st_DL)/st_com!H44),".")</f>
        <v>2.5882480911696266</v>
      </c>
    </row>
    <row r="45" spans="1:9">
      <c r="A45" s="48" t="s">
        <v>50</v>
      </c>
      <c r="B45" s="48"/>
      <c r="C45" s="48">
        <v>5</v>
      </c>
      <c r="D45" s="50">
        <f>IFERROR((($C45*st_DL)/st_com!C45),".")</f>
        <v>3.6920334573521592E-4</v>
      </c>
      <c r="E45" s="50">
        <f>IFERROR((($C45*st_DL)/st_com!D45),".")</f>
        <v>3.7433268139694205E-3</v>
      </c>
      <c r="F45" s="50">
        <f>IFERROR((($C45*st_DL)/st_com!E45),".")</f>
        <v>4.0508441955571721E-5</v>
      </c>
      <c r="G45" s="50">
        <f>IFERROR((($C45*st_DL)/st_com!F45),".")</f>
        <v>2.3120553055679502E-3</v>
      </c>
      <c r="H45" s="50">
        <f>IFERROR((($C45*st_DL)/st_com!G45),".")</f>
        <v>2.7217670932587383E-3</v>
      </c>
      <c r="I45" s="50">
        <f>IFERROR((($C45*st_DL)/st_com!H45),".")</f>
        <v>6.4245854652725861E-3</v>
      </c>
    </row>
    <row r="46" spans="1:9">
      <c r="A46" s="48" t="s">
        <v>51</v>
      </c>
      <c r="B46" s="48"/>
      <c r="C46" s="48">
        <v>5</v>
      </c>
      <c r="D46" s="50">
        <f>IFERROR((($C46*st_DL)/st_com!C46),".")</f>
        <v>2.4713457977437233E-2</v>
      </c>
      <c r="E46" s="50">
        <f>IFERROR((($C46*st_DL)/st_com!D46),".")</f>
        <v>1.2558700203832931</v>
      </c>
      <c r="F46" s="50">
        <f>IFERROR((($C46*st_DL)/st_com!E46),".")</f>
        <v>1.359040777166161E-2</v>
      </c>
      <c r="G46" s="50" t="str">
        <f>IFERROR((($C46*st_DL)/st_com!F46),".")</f>
        <v>.</v>
      </c>
      <c r="H46" s="50">
        <f>IFERROR((($C46*st_DL)/st_com!G46),".")</f>
        <v>3.8303865749098845E-2</v>
      </c>
      <c r="I46" s="50">
        <f>IFERROR((($C46*st_DL)/st_com!H46),".")</f>
        <v>1.2805834783607302</v>
      </c>
    </row>
    <row r="47" spans="1:9">
      <c r="A47" s="48" t="s">
        <v>52</v>
      </c>
      <c r="B47" s="48"/>
      <c r="C47" s="48">
        <v>5</v>
      </c>
      <c r="D47" s="50" t="str">
        <f>IFERROR((($C47*st_DL)/st_com!C47),".")</f>
        <v>.</v>
      </c>
      <c r="E47" s="50" t="str">
        <f>IFERROR((($C47*st_DL)/st_com!D47),".")</f>
        <v>.</v>
      </c>
      <c r="F47" s="50" t="str">
        <f>IFERROR((($C47*st_DL)/st_com!E47),".")</f>
        <v>.</v>
      </c>
      <c r="G47" s="50">
        <f>IFERROR((($C47*st_DL)/st_com!F47),".")</f>
        <v>4.2476751576475207E-6</v>
      </c>
      <c r="H47" s="50">
        <f>IFERROR((($C47*st_DL)/st_com!G47),".")</f>
        <v>4.2476751576475207E-6</v>
      </c>
      <c r="I47" s="50">
        <f>IFERROR((($C47*st_DL)/st_com!H47),".")</f>
        <v>4.2476751576475207E-6</v>
      </c>
    </row>
    <row r="48" spans="1:9">
      <c r="A48" s="48" t="s">
        <v>53</v>
      </c>
      <c r="B48" s="48"/>
      <c r="C48" s="48">
        <v>5</v>
      </c>
      <c r="D48" s="50" t="str">
        <f>IFERROR((($C48*st_DL)/st_com!C48),".")</f>
        <v>.</v>
      </c>
      <c r="E48" s="50" t="str">
        <f>IFERROR((($C48*st_DL)/st_com!D48),".")</f>
        <v>.</v>
      </c>
      <c r="F48" s="50" t="str">
        <f>IFERROR((($C48*st_DL)/st_com!E48),".")</f>
        <v>.</v>
      </c>
      <c r="G48" s="50">
        <f>IFERROR((($C48*st_DL)/st_com!F48),".")</f>
        <v>1.1212617398816802E-6</v>
      </c>
      <c r="H48" s="50">
        <f>IFERROR((($C48*st_DL)/st_com!G48),".")</f>
        <v>1.1212617398816802E-6</v>
      </c>
      <c r="I48" s="50">
        <f>IFERROR((($C48*st_DL)/st_com!H48),".")</f>
        <v>1.1212617398816802E-6</v>
      </c>
    </row>
    <row r="49" spans="1:9">
      <c r="A49" s="51" t="s">
        <v>54</v>
      </c>
      <c r="B49" s="53" t="s">
        <v>7</v>
      </c>
      <c r="C49" s="48">
        <v>5</v>
      </c>
      <c r="D49" s="50" t="str">
        <f>IFERROR((($C49*st_DL)/st_com!C49),".")</f>
        <v>.</v>
      </c>
      <c r="E49" s="50" t="str">
        <f>IFERROR((($C49*st_DL)/st_com!D49),".")</f>
        <v>.</v>
      </c>
      <c r="F49" s="50" t="str">
        <f>IFERROR((($C49*st_DL)/st_com!E49),".")</f>
        <v>.</v>
      </c>
      <c r="G49" s="50">
        <f>IFERROR((($C49*st_DL)/st_com!F49),".")</f>
        <v>3.905095714731144E-6</v>
      </c>
      <c r="H49" s="50">
        <f>IFERROR((($C49*st_DL)/st_com!G49),".")</f>
        <v>3.905095714731144E-6</v>
      </c>
      <c r="I49" s="50">
        <f>IFERROR((($C49*st_DL)/st_com!H49),".")</f>
        <v>3.905095714731144E-6</v>
      </c>
    </row>
    <row r="50" spans="1:9">
      <c r="A50" s="48" t="s">
        <v>55</v>
      </c>
      <c r="B50" s="48"/>
      <c r="C50" s="48">
        <v>5</v>
      </c>
      <c r="D50" s="50" t="str">
        <f>IFERROR((($C50*st_DL)/st_com!C50),".")</f>
        <v>.</v>
      </c>
      <c r="E50" s="50" t="str">
        <f>IFERROR((($C50*st_DL)/st_com!D50),".")</f>
        <v>.</v>
      </c>
      <c r="F50" s="50" t="str">
        <f>IFERROR((($C50*st_DL)/st_com!E50),".")</f>
        <v>.</v>
      </c>
      <c r="G50" s="50">
        <f>IFERROR((($C50*st_DL)/st_com!F50),".")</f>
        <v>7.8848923848600307E-6</v>
      </c>
      <c r="H50" s="50">
        <f>IFERROR((($C50*st_DL)/st_com!G50),".")</f>
        <v>7.8848923848600307E-6</v>
      </c>
      <c r="I50" s="50">
        <f>IFERROR((($C50*st_DL)/st_com!H50),".")</f>
        <v>7.8848923848600307E-6</v>
      </c>
    </row>
    <row r="51" spans="1:9">
      <c r="A51" s="48" t="s">
        <v>56</v>
      </c>
      <c r="B51" s="48"/>
      <c r="C51" s="48">
        <v>5</v>
      </c>
      <c r="D51" s="50">
        <f>IFERROR((($C51*st_DL)/st_com!C51),".")</f>
        <v>65.50893194708533</v>
      </c>
      <c r="E51" s="50">
        <f>IFERROR((($C51*st_DL)/st_com!D51),".")</f>
        <v>482.6450705023309</v>
      </c>
      <c r="F51" s="50">
        <f>IFERROR((($C51*st_DL)/st_com!E51),".")</f>
        <v>5.2229476065581402</v>
      </c>
      <c r="G51" s="50">
        <f>IFERROR((($C51*st_DL)/st_com!F51),".")</f>
        <v>2.5639609469094396E-2</v>
      </c>
      <c r="H51" s="50">
        <f>IFERROR((($C51*st_DL)/st_com!G51),".")</f>
        <v>70.757519163112562</v>
      </c>
      <c r="I51" s="50">
        <f>IFERROR((($C51*st_DL)/st_com!H51),".")</f>
        <v>548.17964205888529</v>
      </c>
    </row>
    <row r="52" spans="1:9">
      <c r="A52" s="48" t="s">
        <v>57</v>
      </c>
      <c r="B52" s="48"/>
      <c r="C52" s="48">
        <v>5</v>
      </c>
      <c r="D52" s="50">
        <f>IFERROR((($C52*st_DL)/st_com!C52),".")</f>
        <v>0.41737139414145003</v>
      </c>
      <c r="E52" s="50">
        <f>IFERROR((($C52*st_DL)/st_com!D52),".")</f>
        <v>3.6985441696027501</v>
      </c>
      <c r="F52" s="50">
        <f>IFERROR((($C52*st_DL)/st_com!E52),".")</f>
        <v>4.0023826200630302E-2</v>
      </c>
      <c r="G52" s="50">
        <f>IFERROR((($C52*st_DL)/st_com!F52),".")</f>
        <v>1.3285066985194384E-2</v>
      </c>
      <c r="H52" s="50">
        <f>IFERROR((($C52*st_DL)/st_com!G52),".")</f>
        <v>0.47068028732727474</v>
      </c>
      <c r="I52" s="50">
        <f>IFERROR((($C52*st_DL)/st_com!H52),".")</f>
        <v>4.129200630729394</v>
      </c>
    </row>
    <row r="53" spans="1:9">
      <c r="A53" s="48" t="s">
        <v>58</v>
      </c>
      <c r="B53" s="48"/>
      <c r="C53" s="48">
        <v>5</v>
      </c>
      <c r="D53" s="50" t="str">
        <f>IFERROR((($C53*st_DL)/st_com!C53),".")</f>
        <v>.</v>
      </c>
      <c r="E53" s="50" t="str">
        <f>IFERROR((($C53*st_DL)/st_com!D53),".")</f>
        <v>.</v>
      </c>
      <c r="F53" s="50" t="str">
        <f>IFERROR((($C53*st_DL)/st_com!E53),".")</f>
        <v>.</v>
      </c>
      <c r="G53" s="50">
        <f>IFERROR((($C53*st_DL)/st_com!F53),".")</f>
        <v>8.2606160308633113E-6</v>
      </c>
      <c r="H53" s="50">
        <f>IFERROR((($C53*st_DL)/st_com!G53),".")</f>
        <v>8.2606160308633113E-6</v>
      </c>
      <c r="I53" s="50">
        <f>IFERROR((($C53*st_DL)/st_com!H53),".")</f>
        <v>8.2606160308633113E-6</v>
      </c>
    </row>
    <row r="54" spans="1:9">
      <c r="A54" s="48" t="s">
        <v>59</v>
      </c>
      <c r="B54" s="48"/>
      <c r="C54" s="48">
        <v>5</v>
      </c>
      <c r="D54" s="50">
        <f>IFERROR((($C54*st_DL)/st_com!C54),".")</f>
        <v>7.6918512374136265E-3</v>
      </c>
      <c r="E54" s="50">
        <f>IFERROR((($C54*st_DL)/st_com!D54),".")</f>
        <v>0.14599107012096832</v>
      </c>
      <c r="F54" s="50">
        <f>IFERROR((($C54*st_DL)/st_com!E54),".")</f>
        <v>1.5798435680148336E-3</v>
      </c>
      <c r="G54" s="50">
        <f>IFERROR((($C54*st_DL)/st_com!F54),".")</f>
        <v>4.4051441666120477E-3</v>
      </c>
      <c r="H54" s="50">
        <f>IFERROR((($C54*st_DL)/st_com!G54),".")</f>
        <v>1.3676838972040509E-2</v>
      </c>
      <c r="I54" s="50">
        <f>IFERROR((($C54*st_DL)/st_com!H54),".")</f>
        <v>0.15808806552499399</v>
      </c>
    </row>
    <row r="55" spans="1:9">
      <c r="A55" s="48" t="s">
        <v>60</v>
      </c>
      <c r="B55" s="48"/>
      <c r="C55" s="48">
        <v>5</v>
      </c>
      <c r="D55" s="50">
        <f>IFERROR((($C55*st_DL)/st_com!C55),".")</f>
        <v>3.7303701244515786</v>
      </c>
      <c r="E55" s="50">
        <f>IFERROR((($C55*st_DL)/st_com!D55),".")</f>
        <v>396.39465011987784</v>
      </c>
      <c r="F55" s="50">
        <f>IFERROR((($C55*st_DL)/st_com!E55),".")</f>
        <v>4.2895879718429004</v>
      </c>
      <c r="G55" s="50">
        <f>IFERROR((($C55*st_DL)/st_com!F55),".")</f>
        <v>0.22733074104806142</v>
      </c>
      <c r="H55" s="50">
        <f>IFERROR((($C55*st_DL)/st_com!G55),".")</f>
        <v>8.2472888373425395</v>
      </c>
      <c r="I55" s="50">
        <f>IFERROR((($C55*st_DL)/st_com!H55),".")</f>
        <v>400.35235098537748</v>
      </c>
    </row>
    <row r="56" spans="1:9">
      <c r="A56" s="48" t="s">
        <v>61</v>
      </c>
      <c r="B56" s="48"/>
      <c r="C56" s="48">
        <v>5</v>
      </c>
      <c r="D56" s="50" t="str">
        <f>IFERROR((($C56*st_DL)/st_com!C56),".")</f>
        <v>.</v>
      </c>
      <c r="E56" s="50" t="str">
        <f>IFERROR((($C56*st_DL)/st_com!D56),".")</f>
        <v>.</v>
      </c>
      <c r="F56" s="50" t="str">
        <f>IFERROR((($C56*st_DL)/st_com!E56),".")</f>
        <v>.</v>
      </c>
      <c r="G56" s="50">
        <f>IFERROR((($C56*st_DL)/st_com!F56),".")</f>
        <v>1.6459290570067773E-3</v>
      </c>
      <c r="H56" s="50">
        <f>IFERROR((($C56*st_DL)/st_com!G56),".")</f>
        <v>1.6459290570067771E-3</v>
      </c>
      <c r="I56" s="50">
        <f>IFERROR((($C56*st_DL)/st_com!H56),".")</f>
        <v>1.6459290570067771E-3</v>
      </c>
    </row>
    <row r="57" spans="1:9">
      <c r="A57" s="48" t="s">
        <v>62</v>
      </c>
      <c r="B57" s="48"/>
      <c r="C57" s="48">
        <v>5</v>
      </c>
      <c r="D57" s="50" t="str">
        <f>IFERROR((($C57*st_DL)/st_com!C57),".")</f>
        <v>.</v>
      </c>
      <c r="E57" s="50" t="str">
        <f>IFERROR((($C57*st_DL)/st_com!D57),".")</f>
        <v>.</v>
      </c>
      <c r="F57" s="50" t="str">
        <f>IFERROR((($C57*st_DL)/st_com!E57),".")</f>
        <v>.</v>
      </c>
      <c r="G57" s="50">
        <f>IFERROR((($C57*st_DL)/st_com!F57),".")</f>
        <v>5.9907968227755385E-5</v>
      </c>
      <c r="H57" s="50">
        <f>IFERROR((($C57*st_DL)/st_com!G57),".")</f>
        <v>5.9907968227755385E-5</v>
      </c>
      <c r="I57" s="50">
        <f>IFERROR((($C57*st_DL)/st_com!H57),".")</f>
        <v>5.9907968227755385E-5</v>
      </c>
    </row>
    <row r="58" spans="1:9">
      <c r="A58" s="48" t="s">
        <v>63</v>
      </c>
      <c r="B58" s="48"/>
      <c r="C58" s="48">
        <v>5</v>
      </c>
      <c r="D58" s="50">
        <f>IFERROR((($C58*st_DL)/st_com!C58),".")</f>
        <v>0.52184624852689399</v>
      </c>
      <c r="E58" s="50">
        <f>IFERROR((($C58*st_DL)/st_com!D58),".")</f>
        <v>39.57186139631834</v>
      </c>
      <c r="F58" s="50">
        <f>IFERROR((($C58*st_DL)/st_com!E58),".")</f>
        <v>0.42822722410039238</v>
      </c>
      <c r="G58" s="50">
        <f>IFERROR((($C58*st_DL)/st_com!F58),".")</f>
        <v>0.54910048640058151</v>
      </c>
      <c r="H58" s="50">
        <f>IFERROR((($C58*st_DL)/st_com!G58),".")</f>
        <v>1.4991739590278681</v>
      </c>
      <c r="I58" s="50">
        <f>IFERROR((($C58*st_DL)/st_com!H58),".")</f>
        <v>40.642808131245815</v>
      </c>
    </row>
    <row r="59" spans="1:9">
      <c r="A59" s="48" t="s">
        <v>64</v>
      </c>
      <c r="B59" s="48"/>
      <c r="C59" s="48">
        <v>5</v>
      </c>
      <c r="D59" s="50">
        <f>IFERROR((($C59*st_DL)/st_com!C59),".")</f>
        <v>4.513890836045688E-3</v>
      </c>
      <c r="E59" s="50">
        <f>IFERROR((($C59*st_DL)/st_com!D59),".")</f>
        <v>2.3094890948132888E-2</v>
      </c>
      <c r="F59" s="50">
        <f>IFERROR((($C59*st_DL)/st_com!E59),".")</f>
        <v>2.4992155265509834E-4</v>
      </c>
      <c r="G59" s="50">
        <f>IFERROR((($C59*st_DL)/st_com!F59),".")</f>
        <v>4.9205798949737345E-3</v>
      </c>
      <c r="H59" s="50">
        <f>IFERROR((($C59*st_DL)/st_com!G59),".")</f>
        <v>9.6843922836745231E-3</v>
      </c>
      <c r="I59" s="50">
        <f>IFERROR((($C59*st_DL)/st_com!H59),".")</f>
        <v>3.252936167915231E-2</v>
      </c>
    </row>
    <row r="60" spans="1:9">
      <c r="A60" s="48" t="s">
        <v>65</v>
      </c>
      <c r="B60" s="48"/>
      <c r="C60" s="48">
        <v>5</v>
      </c>
      <c r="D60" s="50">
        <f>IFERROR((($C60*st_DL)/st_com!C60),".")</f>
        <v>7.1242826872377936E-6</v>
      </c>
      <c r="E60" s="50">
        <f>IFERROR((($C60*st_DL)/st_com!D60),".")</f>
        <v>2.9305427165645763E-5</v>
      </c>
      <c r="F60" s="50">
        <f>IFERROR((($C60*st_DL)/st_com!E60),".")</f>
        <v>3.1712892149643165E-7</v>
      </c>
      <c r="G60" s="50">
        <f>IFERROR((($C60*st_DL)/st_com!F60),".")</f>
        <v>1.5589391238135864E-4</v>
      </c>
      <c r="H60" s="50">
        <f>IFERROR((($C60*st_DL)/st_com!G60),".")</f>
        <v>1.6333532399009286E-4</v>
      </c>
      <c r="I60" s="50">
        <f>IFERROR((($C60*st_DL)/st_com!H60),".")</f>
        <v>1.9232362223424218E-4</v>
      </c>
    </row>
    <row r="61" spans="1:9">
      <c r="A61" s="48" t="s">
        <v>66</v>
      </c>
      <c r="B61" s="48"/>
      <c r="C61" s="48">
        <v>5</v>
      </c>
      <c r="D61" s="50">
        <f>IFERROR((($C61*st_DL)/st_com!C61),".")</f>
        <v>9.8049062051553563E-7</v>
      </c>
      <c r="E61" s="50">
        <f>IFERROR((($C61*st_DL)/st_com!D61),".")</f>
        <v>5.5389090358560414E-6</v>
      </c>
      <c r="F61" s="50">
        <f>IFERROR((($C61*st_DL)/st_com!E61),".")</f>
        <v>5.9939349762048094E-8</v>
      </c>
      <c r="G61" s="50">
        <f>IFERROR((($C61*st_DL)/st_com!F61),".")</f>
        <v>6.3440552598475526E-5</v>
      </c>
      <c r="H61" s="50">
        <f>IFERROR((($C61*st_DL)/st_com!G61),".")</f>
        <v>6.4480982568753106E-5</v>
      </c>
      <c r="I61" s="50">
        <f>IFERROR((($C61*st_DL)/st_com!H61),".")</f>
        <v>6.9959952254847104E-5</v>
      </c>
    </row>
    <row r="62" spans="1:9">
      <c r="A62" s="48" t="s">
        <v>67</v>
      </c>
      <c r="B62" s="48"/>
      <c r="C62" s="48">
        <v>5</v>
      </c>
      <c r="D62" s="50" t="str">
        <f>IFERROR((($C62*st_DL)/st_com!C62),".")</f>
        <v>.</v>
      </c>
      <c r="E62" s="50" t="str">
        <f>IFERROR((($C62*st_DL)/st_com!D62),".")</f>
        <v>.</v>
      </c>
      <c r="F62" s="50" t="str">
        <f>IFERROR((($C62*st_DL)/st_com!E62),".")</f>
        <v>.</v>
      </c>
      <c r="G62" s="50">
        <f>IFERROR((($C62*st_DL)/st_com!F62),".")</f>
        <v>3.2939356658990337E-5</v>
      </c>
      <c r="H62" s="50">
        <f>IFERROR((($C62*st_DL)/st_com!G62),".")</f>
        <v>3.2939356658990344E-5</v>
      </c>
      <c r="I62" s="50">
        <f>IFERROR((($C62*st_DL)/st_com!H62),".")</f>
        <v>3.2939356658990344E-5</v>
      </c>
    </row>
    <row r="63" spans="1:9">
      <c r="A63" s="48" t="s">
        <v>68</v>
      </c>
      <c r="B63" s="48"/>
      <c r="C63" s="48">
        <v>5</v>
      </c>
      <c r="D63" s="50">
        <f>IFERROR((($C63*st_DL)/st_com!C63),".")</f>
        <v>6.4868181548597911E-4</v>
      </c>
      <c r="E63" s="50">
        <f>IFERROR((($C63*st_DL)/st_com!D63),".")</f>
        <v>6.4200425265148985E-3</v>
      </c>
      <c r="F63" s="50">
        <f>IFERROR((($C63*st_DL)/st_com!E63),".")</f>
        <v>6.9474543090149559E-5</v>
      </c>
      <c r="G63" s="50">
        <f>IFERROR((($C63*st_DL)/st_com!F63),".")</f>
        <v>9.8236402841264305E-3</v>
      </c>
      <c r="H63" s="50">
        <f>IFERROR((($C63*st_DL)/st_com!G63),".")</f>
        <v>1.054179664270256E-2</v>
      </c>
      <c r="I63" s="50">
        <f>IFERROR((($C63*st_DL)/st_com!H63),".")</f>
        <v>1.689236462612731E-2</v>
      </c>
    </row>
    <row r="64" spans="1:9">
      <c r="A64" s="48" t="s">
        <v>69</v>
      </c>
      <c r="B64" s="48"/>
      <c r="C64" s="48">
        <v>5</v>
      </c>
      <c r="D64" s="50">
        <f>IFERROR((($C64*st_DL)/st_com!C64),".")</f>
        <v>1.7385559838144453E-6</v>
      </c>
      <c r="E64" s="50">
        <f>IFERROR((($C64*st_DL)/st_com!D64),".")</f>
        <v>6.5290441299699365E-6</v>
      </c>
      <c r="F64" s="50">
        <f>IFERROR((($C64*st_DL)/st_com!E64),".")</f>
        <v>7.0654104839913118E-8</v>
      </c>
      <c r="G64" s="50">
        <f>IFERROR((($C64*st_DL)/st_com!F64),".")</f>
        <v>1.8640735677432827E-4</v>
      </c>
      <c r="H64" s="50">
        <f>IFERROR((($C64*st_DL)/st_com!G64),".")</f>
        <v>1.8821656686298264E-4</v>
      </c>
      <c r="I64" s="50">
        <f>IFERROR((($C64*st_DL)/st_com!H64),".")</f>
        <v>1.9467495688811268E-4</v>
      </c>
    </row>
    <row r="65" spans="1:9">
      <c r="A65" s="48" t="s">
        <v>70</v>
      </c>
      <c r="B65" s="48"/>
      <c r="C65" s="48">
        <v>5</v>
      </c>
      <c r="D65" s="50" t="str">
        <f>IFERROR((($C65*st_DL)/st_com!C65),".")</f>
        <v>.</v>
      </c>
      <c r="E65" s="50" t="str">
        <f>IFERROR((($C65*st_DL)/st_com!D65),".")</f>
        <v>.</v>
      </c>
      <c r="F65" s="50" t="str">
        <f>IFERROR((($C65*st_DL)/st_com!E65),".")</f>
        <v>.</v>
      </c>
      <c r="G65" s="50">
        <f>IFERROR((($C65*st_DL)/st_com!F65),".")</f>
        <v>1.4575518256095457E-5</v>
      </c>
      <c r="H65" s="50">
        <f>IFERROR((($C65*st_DL)/st_com!G65),".")</f>
        <v>1.4575518256095459E-5</v>
      </c>
      <c r="I65" s="50">
        <f>IFERROR((($C65*st_DL)/st_com!H65),".")</f>
        <v>1.4575518256095459E-5</v>
      </c>
    </row>
    <row r="66" spans="1:9">
      <c r="A66" s="48" t="s">
        <v>71</v>
      </c>
      <c r="B66" s="48"/>
      <c r="C66" s="48">
        <v>5</v>
      </c>
      <c r="D66" s="50" t="str">
        <f>IFERROR((($C66*st_DL)/st_com!C66),".")</f>
        <v>.</v>
      </c>
      <c r="E66" s="50" t="str">
        <f>IFERROR((($C66*st_DL)/st_com!D66),".")</f>
        <v>.</v>
      </c>
      <c r="F66" s="50" t="str">
        <f>IFERROR((($C66*st_DL)/st_com!E66),".")</f>
        <v>.</v>
      </c>
      <c r="G66" s="50">
        <f>IFERROR((($C66*st_DL)/st_com!F66),".")</f>
        <v>6.5098866240945669E-6</v>
      </c>
      <c r="H66" s="50">
        <f>IFERROR((($C66*st_DL)/st_com!G66),".")</f>
        <v>6.5098866240945669E-6</v>
      </c>
      <c r="I66" s="50">
        <f>IFERROR((($C66*st_DL)/st_com!H66),".")</f>
        <v>6.5098866240945669E-6</v>
      </c>
    </row>
    <row r="67" spans="1:9">
      <c r="A67" s="48" t="s">
        <v>72</v>
      </c>
      <c r="B67" s="48"/>
      <c r="C67" s="48">
        <v>5</v>
      </c>
      <c r="D67" s="50">
        <f>IFERROR((($C67*st_DL)/st_com!C67),".")</f>
        <v>1.2688641022147559E-2</v>
      </c>
      <c r="E67" s="50">
        <f>IFERROR((($C67*st_DL)/st_com!D67),".")</f>
        <v>0.1567029483256723</v>
      </c>
      <c r="F67" s="50">
        <f>IFERROR((($C67*st_DL)/st_com!E67),".")</f>
        <v>1.6957622462534223E-3</v>
      </c>
      <c r="G67" s="50">
        <f>IFERROR((($C67*st_DL)/st_com!F67),".")</f>
        <v>4.4299463998059903E-2</v>
      </c>
      <c r="H67" s="50">
        <f>IFERROR((($C67*st_DL)/st_com!G67),".")</f>
        <v>5.8683867266460882E-2</v>
      </c>
      <c r="I67" s="50">
        <f>IFERROR((($C67*st_DL)/st_com!H67),".")</f>
        <v>0.21369105334587976</v>
      </c>
    </row>
    <row r="68" spans="1:9">
      <c r="A68" s="48" t="s">
        <v>73</v>
      </c>
      <c r="B68" s="48"/>
      <c r="C68" s="48">
        <v>5</v>
      </c>
      <c r="D68" s="50">
        <f>IFERROR((($C68*st_DL)/st_com!C68),".")</f>
        <v>6.8160986598540434E-3</v>
      </c>
      <c r="E68" s="50">
        <f>IFERROR((($C68*st_DL)/st_com!D68),".")</f>
        <v>4.1434100503226379E-2</v>
      </c>
      <c r="F68" s="50">
        <f>IFERROR((($C68*st_DL)/st_com!E68),".")</f>
        <v>4.4837945993725939E-4</v>
      </c>
      <c r="G68" s="50">
        <f>IFERROR((($C68*st_DL)/st_com!F68),".")</f>
        <v>1.9915034815607857E-2</v>
      </c>
      <c r="H68" s="50">
        <f>IFERROR((($C68*st_DL)/st_com!G68),".")</f>
        <v>2.7179512935399164E-2</v>
      </c>
      <c r="I68" s="50">
        <f>IFERROR((($C68*st_DL)/st_com!H68),".")</f>
        <v>6.8165233978688289E-2</v>
      </c>
    </row>
    <row r="69" spans="1:9">
      <c r="A69" s="51" t="s">
        <v>74</v>
      </c>
      <c r="B69" s="48" t="s">
        <v>7</v>
      </c>
      <c r="C69" s="48">
        <v>5</v>
      </c>
      <c r="D69" s="50">
        <f>IFERROR((($C69*st_DL)/st_com!C69),".")</f>
        <v>64.902358666892596</v>
      </c>
      <c r="E69" s="50">
        <f>IFERROR((($C69*st_DL)/st_com!D69),".")</f>
        <v>56308.583667450133</v>
      </c>
      <c r="F69" s="50">
        <f>IFERROR((($C69*st_DL)/st_com!E69),".")</f>
        <v>609.34380203758246</v>
      </c>
      <c r="G69" s="50">
        <f>IFERROR((($C69*st_DL)/st_com!F69),".")</f>
        <v>3.1364323281153593E-2</v>
      </c>
      <c r="H69" s="50">
        <f>IFERROR((($C69*st_DL)/st_com!G69),".")</f>
        <v>674.27752502775627</v>
      </c>
      <c r="I69" s="50">
        <f>IFERROR((($C69*st_DL)/st_com!H69),".")</f>
        <v>56373.517390440305</v>
      </c>
    </row>
    <row r="70" spans="1:9">
      <c r="A70" s="48" t="s">
        <v>75</v>
      </c>
      <c r="B70" s="48"/>
      <c r="C70" s="48">
        <v>5</v>
      </c>
      <c r="D70" s="50" t="str">
        <f>IFERROR((($C70*st_DL)/st_com!C70),".")</f>
        <v>.</v>
      </c>
      <c r="E70" s="50" t="str">
        <f>IFERROR((($C70*st_DL)/st_com!D70),".")</f>
        <v>.</v>
      </c>
      <c r="F70" s="50" t="str">
        <f>IFERROR((($C70*st_DL)/st_com!E70),".")</f>
        <v>.</v>
      </c>
      <c r="G70" s="50">
        <f>IFERROR((($C70*st_DL)/st_com!F70),".")</f>
        <v>6.9959460783529212E-6</v>
      </c>
      <c r="H70" s="50">
        <f>IFERROR((($C70*st_DL)/st_com!G70),".")</f>
        <v>6.9959460783529212E-6</v>
      </c>
      <c r="I70" s="50">
        <f>IFERROR((($C70*st_DL)/st_com!H70),".")</f>
        <v>6.9959460783529212E-6</v>
      </c>
    </row>
    <row r="71" spans="1:9">
      <c r="A71" s="48" t="s">
        <v>76</v>
      </c>
      <c r="B71" s="48"/>
      <c r="C71" s="48">
        <v>5</v>
      </c>
      <c r="D71" s="50">
        <f>IFERROR((($C71*st_DL)/st_com!C71),".")</f>
        <v>6.6594687540938537E-7</v>
      </c>
      <c r="E71" s="50">
        <f>IFERROR((($C71*st_DL)/st_com!D71),".")</f>
        <v>4.6690364439726876E-6</v>
      </c>
      <c r="F71" s="50">
        <f>IFERROR((($C71*st_DL)/st_com!E71),".")</f>
        <v>5.0526016342814996E-8</v>
      </c>
      <c r="G71" s="50">
        <f>IFERROR((($C71*st_DL)/st_com!F71),".")</f>
        <v>8.1264786868212501E-6</v>
      </c>
      <c r="H71" s="50">
        <f>IFERROR((($C71*st_DL)/st_com!G71),".")</f>
        <v>8.8429515785734517E-6</v>
      </c>
      <c r="I71" s="50">
        <f>IFERROR((($C71*st_DL)/st_com!H71),".")</f>
        <v>1.3461462006203325E-5</v>
      </c>
    </row>
    <row r="72" spans="1:9">
      <c r="A72" s="48" t="s">
        <v>77</v>
      </c>
      <c r="B72" s="48"/>
      <c r="C72" s="48">
        <v>5</v>
      </c>
      <c r="D72" s="50">
        <f>IFERROR((($C72*st_DL)/st_com!C72),".")</f>
        <v>1.4886866500669883E-2</v>
      </c>
      <c r="E72" s="50">
        <f>IFERROR((($C72*st_DL)/st_com!D72),".")</f>
        <v>0.87744648165881567</v>
      </c>
      <c r="F72" s="50">
        <f>IFERROR((($C72*st_DL)/st_com!E72),".")</f>
        <v>9.4952943298332922E-3</v>
      </c>
      <c r="G72" s="50">
        <f>IFERROR((($C72*st_DL)/st_com!F72),".")</f>
        <v>4.2623685292173314E-6</v>
      </c>
      <c r="H72" s="50">
        <f>IFERROR((($C72*st_DL)/st_com!G72),".")</f>
        <v>2.4386423199032392E-2</v>
      </c>
      <c r="I72" s="50">
        <f>IFERROR((($C72*st_DL)/st_com!H72),".")</f>
        <v>0.89233761052801464</v>
      </c>
    </row>
    <row r="73" spans="1:9">
      <c r="A73" s="51" t="s">
        <v>78</v>
      </c>
      <c r="B73" s="48" t="s">
        <v>7</v>
      </c>
      <c r="C73" s="48">
        <v>5</v>
      </c>
      <c r="D73" s="50">
        <f>IFERROR((($C73*st_DL)/st_com!C73),".")</f>
        <v>6.2463134460206897E-2</v>
      </c>
      <c r="E73" s="50">
        <f>IFERROR((($C73*st_DL)/st_com!D73),".")</f>
        <v>2.1723952578846517</v>
      </c>
      <c r="F73" s="50">
        <f>IFERROR((($C73*st_DL)/st_com!E73),".")</f>
        <v>2.3508593179782811E-2</v>
      </c>
      <c r="G73" s="50">
        <f>IFERROR((($C73*st_DL)/st_com!F73),".")</f>
        <v>2.6067652275990862E-2</v>
      </c>
      <c r="H73" s="50">
        <f>IFERROR((($C73*st_DL)/st_com!G73),".")</f>
        <v>0.11203937991598058</v>
      </c>
      <c r="I73" s="50">
        <f>IFERROR((($C73*st_DL)/st_com!H73),".")</f>
        <v>2.2609260446208497</v>
      </c>
    </row>
    <row r="74" spans="1:9">
      <c r="A74" s="48" t="s">
        <v>79</v>
      </c>
      <c r="B74" s="48"/>
      <c r="C74" s="48">
        <v>5</v>
      </c>
      <c r="D74" s="50" t="str">
        <f>IFERROR((($C74*st_DL)/st_com!C74),".")</f>
        <v>.</v>
      </c>
      <c r="E74" s="50" t="str">
        <f>IFERROR((($C74*st_DL)/st_com!D74),".")</f>
        <v>.</v>
      </c>
      <c r="F74" s="50" t="str">
        <f>IFERROR((($C74*st_DL)/st_com!E74),".")</f>
        <v>.</v>
      </c>
      <c r="G74" s="50">
        <f>IFERROR((($C74*st_DL)/st_com!F74),".")</f>
        <v>2.6275977426502018E-5</v>
      </c>
      <c r="H74" s="50">
        <f>IFERROR((($C74*st_DL)/st_com!G74),".")</f>
        <v>2.6275977426502018E-5</v>
      </c>
      <c r="I74" s="50">
        <f>IFERROR((($C74*st_DL)/st_com!H74),".")</f>
        <v>2.6275977426502018E-5</v>
      </c>
    </row>
    <row r="75" spans="1:9">
      <c r="A75" s="51" t="s">
        <v>80</v>
      </c>
      <c r="B75" s="48" t="s">
        <v>7</v>
      </c>
      <c r="C75" s="48">
        <v>5</v>
      </c>
      <c r="D75" s="50">
        <f>IFERROR((($C75*st_DL)/st_com!C75),".")</f>
        <v>1.8429203005186974E-5</v>
      </c>
      <c r="E75" s="50">
        <f>IFERROR((($C75*st_DL)/st_com!D75),".")</f>
        <v>1.6714995877754318E-4</v>
      </c>
      <c r="F75" s="50">
        <f>IFERROR((($C75*st_DL)/st_com!E75),".")</f>
        <v>1.8088146559226999E-6</v>
      </c>
      <c r="G75" s="50">
        <f>IFERROR((($C75*st_DL)/st_com!F75),".")</f>
        <v>1.9981430724349298E-6</v>
      </c>
      <c r="H75" s="50">
        <f>IFERROR((($C75*st_DL)/st_com!G75),".")</f>
        <v>2.2236160733544603E-5</v>
      </c>
      <c r="I75" s="50">
        <f>IFERROR((($C75*st_DL)/st_com!H75),".")</f>
        <v>1.8757730485516509E-4</v>
      </c>
    </row>
    <row r="76" spans="1:9">
      <c r="A76" s="52" t="s">
        <v>81</v>
      </c>
      <c r="B76" s="53" t="s">
        <v>7</v>
      </c>
      <c r="C76" s="48">
        <v>5</v>
      </c>
      <c r="D76" s="50">
        <f>IFERROR((($C76*st_DL)/st_com!C76),".")</f>
        <v>415.64745928153974</v>
      </c>
      <c r="E76" s="50">
        <f>IFERROR((($C76*st_DL)/st_com!D76),".")</f>
        <v>26531.42391572192</v>
      </c>
      <c r="F76" s="50">
        <f>IFERROR((($C76*st_DL)/st_com!E76),".")</f>
        <v>287.11002247464154</v>
      </c>
      <c r="G76" s="50">
        <f>IFERROR((($C76*st_DL)/st_com!F76),".")</f>
        <v>2.7748883809311062E-3</v>
      </c>
      <c r="H76" s="50">
        <f>IFERROR((($C76*st_DL)/st_com!G76),".")</f>
        <v>702.76025664456222</v>
      </c>
      <c r="I76" s="50">
        <f>IFERROR((($C76*st_DL)/st_com!H76),".")</f>
        <v>26947.074149891836</v>
      </c>
    </row>
    <row r="77" spans="1:9">
      <c r="A77" s="51" t="s">
        <v>82</v>
      </c>
      <c r="B77" s="53" t="s">
        <v>7</v>
      </c>
      <c r="C77" s="48">
        <v>5</v>
      </c>
      <c r="D77" s="50">
        <f>IFERROR((($C77*st_DL)/st_com!C77),".")</f>
        <v>6.2035141292198854E-6</v>
      </c>
      <c r="E77" s="50">
        <f>IFERROR((($C77*st_DL)/st_com!D77),".")</f>
        <v>4.14127932483822E-3</v>
      </c>
      <c r="F77" s="50">
        <f>IFERROR((($C77*st_DL)/st_com!E77),".")</f>
        <v>4.4814888330343009E-5</v>
      </c>
      <c r="G77" s="50">
        <f>IFERROR((($C77*st_DL)/st_com!F77),".")</f>
        <v>2.0938915175463195E-5</v>
      </c>
      <c r="H77" s="50">
        <f>IFERROR((($C77*st_DL)/st_com!G77),".")</f>
        <v>7.1957317635026099E-5</v>
      </c>
      <c r="I77" s="50">
        <f>IFERROR((($C77*st_DL)/st_com!H77),".")</f>
        <v>4.1684217541429029E-3</v>
      </c>
    </row>
    <row r="78" spans="1:9">
      <c r="A78" s="48" t="s">
        <v>83</v>
      </c>
      <c r="B78" s="48"/>
      <c r="C78" s="48">
        <v>5</v>
      </c>
      <c r="D78" s="50" t="str">
        <f>IFERROR((($C78*st_DL)/st_com!C78),".")</f>
        <v>.</v>
      </c>
      <c r="E78" s="50" t="str">
        <f>IFERROR((($C78*st_DL)/st_com!D78),".")</f>
        <v>.</v>
      </c>
      <c r="F78" s="50" t="str">
        <f>IFERROR((($C78*st_DL)/st_com!E78),".")</f>
        <v>.</v>
      </c>
      <c r="G78" s="50">
        <f>IFERROR((($C78*st_DL)/st_com!F78),".")</f>
        <v>6.5775248223851556E-7</v>
      </c>
      <c r="H78" s="50">
        <f>IFERROR((($C78*st_DL)/st_com!G78),".")</f>
        <v>6.5775248223851556E-7</v>
      </c>
      <c r="I78" s="50">
        <f>IFERROR((($C78*st_DL)/st_com!H78),".")</f>
        <v>6.5775248223851556E-7</v>
      </c>
    </row>
    <row r="79" spans="1:9">
      <c r="A79" s="48" t="s">
        <v>84</v>
      </c>
      <c r="B79" s="48"/>
      <c r="C79" s="48">
        <v>5</v>
      </c>
      <c r="D79" s="50">
        <f>IFERROR((($C79*st_DL)/st_com!C79),".")</f>
        <v>1.2216353296613413E-6</v>
      </c>
      <c r="E79" s="50">
        <f>IFERROR((($C79*st_DL)/st_com!D79),".")</f>
        <v>4.4361674078234185E-6</v>
      </c>
      <c r="F79" s="50">
        <f>IFERROR((($C79*st_DL)/st_com!E79),".")</f>
        <v>4.8006022149708561E-8</v>
      </c>
      <c r="G79" s="50">
        <f>IFERROR((($C79*st_DL)/st_com!F79),".")</f>
        <v>5.0189281803853029E-5</v>
      </c>
      <c r="H79" s="50">
        <f>IFERROR((($C79*st_DL)/st_com!G79),".")</f>
        <v>5.1458923155664082E-5</v>
      </c>
      <c r="I79" s="50">
        <f>IFERROR((($C79*st_DL)/st_com!H79),".")</f>
        <v>5.5847084541337793E-5</v>
      </c>
    </row>
    <row r="80" spans="1:9">
      <c r="A80" s="48" t="s">
        <v>85</v>
      </c>
      <c r="B80" s="48"/>
      <c r="C80" s="48">
        <v>5</v>
      </c>
      <c r="D80" s="50">
        <f>IFERROR((($C80*st_DL)/st_com!C80),".")</f>
        <v>2.8907822968039597E-6</v>
      </c>
      <c r="E80" s="50">
        <f>IFERROR((($C80*st_DL)/st_com!D80),".")</f>
        <v>2.4405116678922103E-5</v>
      </c>
      <c r="F80" s="50">
        <f>IFERROR((($C80*st_DL)/st_com!E80),".")</f>
        <v>2.6410017119470982E-7</v>
      </c>
      <c r="G80" s="50">
        <f>IFERROR((($C80*st_DL)/st_com!F80),".")</f>
        <v>1.7508671866793831E-4</v>
      </c>
      <c r="H80" s="50">
        <f>IFERROR((($C80*st_DL)/st_com!G80),".")</f>
        <v>1.78241601135937E-4</v>
      </c>
      <c r="I80" s="50">
        <f>IFERROR((($C80*st_DL)/st_com!H80),".")</f>
        <v>2.0238261764366438E-4</v>
      </c>
    </row>
    <row r="81" spans="1:9">
      <c r="A81" s="51" t="s">
        <v>86</v>
      </c>
      <c r="B81" s="53" t="s">
        <v>7</v>
      </c>
      <c r="C81" s="48">
        <v>5</v>
      </c>
      <c r="D81" s="50">
        <f>IFERROR((($C81*st_DL)/st_com!C81),".")</f>
        <v>336.97080198185699</v>
      </c>
      <c r="E81" s="50">
        <f>IFERROR((($C81*st_DL)/st_com!D81),".")</f>
        <v>9602.4070155036243</v>
      </c>
      <c r="F81" s="50">
        <f>IFERROR((($C81*st_DL)/st_com!E81),".")</f>
        <v>103.91252662463384</v>
      </c>
      <c r="G81" s="50">
        <f>IFERROR((($C81*st_DL)/st_com!F81),".")</f>
        <v>4.8457281742528732E-6</v>
      </c>
      <c r="H81" s="50">
        <f>IFERROR((($C81*st_DL)/st_com!G81),".")</f>
        <v>440.88333345221901</v>
      </c>
      <c r="I81" s="50">
        <f>IFERROR((($C81*st_DL)/st_com!H81),".")</f>
        <v>9939.3778223312092</v>
      </c>
    </row>
    <row r="82" spans="1:9">
      <c r="A82" s="51" t="s">
        <v>87</v>
      </c>
      <c r="B82" s="48" t="s">
        <v>7</v>
      </c>
      <c r="C82" s="48">
        <v>5</v>
      </c>
      <c r="D82" s="50" t="str">
        <f>IFERROR((($C82*st_DL)/st_com!C82),".")</f>
        <v>.</v>
      </c>
      <c r="E82" s="50" t="str">
        <f>IFERROR((($C82*st_DL)/st_com!D82),".")</f>
        <v>.</v>
      </c>
      <c r="F82" s="50" t="str">
        <f>IFERROR((($C82*st_DL)/st_com!E82),".")</f>
        <v>.</v>
      </c>
      <c r="G82" s="50">
        <f>IFERROR((($C82*st_DL)/st_com!F82),".")</f>
        <v>7.8408636152583604E-18</v>
      </c>
      <c r="H82" s="50">
        <f>IFERROR((($C82*st_DL)/st_com!G82),".")</f>
        <v>7.8408636152583604E-18</v>
      </c>
      <c r="I82" s="50">
        <f>IFERROR((($C82*st_DL)/st_com!H82),".")</f>
        <v>7.8408636152583604E-18</v>
      </c>
    </row>
    <row r="83" spans="1:9">
      <c r="A83" s="51" t="s">
        <v>88</v>
      </c>
      <c r="B83" s="53" t="s">
        <v>7</v>
      </c>
      <c r="C83" s="48">
        <v>5</v>
      </c>
      <c r="D83" s="50" t="str">
        <f>IFERROR((($C83*st_DL)/st_com!C83),".")</f>
        <v>.</v>
      </c>
      <c r="E83" s="50" t="str">
        <f>IFERROR((($C83*st_DL)/st_com!D83),".")</f>
        <v>.</v>
      </c>
      <c r="F83" s="50" t="str">
        <f>IFERROR((($C83*st_DL)/st_com!E83),".")</f>
        <v>.</v>
      </c>
      <c r="G83" s="50">
        <f>IFERROR((($C83*st_DL)/st_com!F83),".")</f>
        <v>6.7563278096504381E-16</v>
      </c>
      <c r="H83" s="50">
        <f>IFERROR((($C83*st_DL)/st_com!G83),".")</f>
        <v>6.7563278096504381E-16</v>
      </c>
      <c r="I83" s="50">
        <f>IFERROR((($C83*st_DL)/st_com!H83),".")</f>
        <v>6.7563278096504381E-16</v>
      </c>
    </row>
    <row r="84" spans="1:9">
      <c r="A84" s="51" t="s">
        <v>89</v>
      </c>
      <c r="B84" s="53" t="s">
        <v>7</v>
      </c>
      <c r="C84" s="48">
        <v>5</v>
      </c>
      <c r="D84" s="50" t="str">
        <f>IFERROR((($C84*st_DL)/st_com!C84),".")</f>
        <v>.</v>
      </c>
      <c r="E84" s="50">
        <f>IFERROR((($C84*st_DL)/st_com!D84),".")</f>
        <v>7.8330424229171923E-5</v>
      </c>
      <c r="F84" s="50">
        <f>IFERROR((($C84*st_DL)/st_com!E84),".")</f>
        <v>8.4765333109615058E-7</v>
      </c>
      <c r="G84" s="50">
        <f>IFERROR((($C84*st_DL)/st_com!F84),".")</f>
        <v>6.6158237084658723E-14</v>
      </c>
      <c r="H84" s="50">
        <f>IFERROR((($C84*st_DL)/st_com!G84),".")</f>
        <v>8.4765339725438759E-7</v>
      </c>
      <c r="I84" s="50">
        <f>IFERROR((($C84*st_DL)/st_com!H84),".")</f>
        <v>7.833042429533017E-5</v>
      </c>
    </row>
    <row r="85" spans="1:9">
      <c r="A85" s="48" t="s">
        <v>90</v>
      </c>
      <c r="B85" s="48"/>
      <c r="C85" s="48">
        <v>5</v>
      </c>
      <c r="D85" s="50">
        <f>IFERROR((($C85*st_DL)/st_com!C85),".")</f>
        <v>1.7385559838144455E-6</v>
      </c>
      <c r="E85" s="50">
        <f>IFERROR((($C85*st_DL)/st_com!D85),".")</f>
        <v>7.2142778322321215E-6</v>
      </c>
      <c r="F85" s="50">
        <f>IFERROR((($C85*st_DL)/st_com!E85),".")</f>
        <v>7.8069366994022201E-8</v>
      </c>
      <c r="G85" s="50">
        <f>IFERROR((($C85*st_DL)/st_com!F85),".")</f>
        <v>6.886130307219194E-5</v>
      </c>
      <c r="H85" s="50">
        <f>IFERROR((($C85*st_DL)/st_com!G85),".")</f>
        <v>7.06779284230004E-5</v>
      </c>
      <c r="I85" s="50">
        <f>IFERROR((($C85*st_DL)/st_com!H85),".")</f>
        <v>7.7814136888238508E-5</v>
      </c>
    </row>
    <row r="86" spans="1:9">
      <c r="A86" s="48" t="s">
        <v>91</v>
      </c>
      <c r="B86" s="48"/>
      <c r="C86" s="48">
        <v>5</v>
      </c>
      <c r="D86" s="50">
        <f>IFERROR((($C86*st_DL)/st_com!C86),".")</f>
        <v>8.6140120090775614E-7</v>
      </c>
      <c r="E86" s="50">
        <f>IFERROR((($C86*st_DL)/st_com!D86),".")</f>
        <v>6.4950585014065233E-6</v>
      </c>
      <c r="F86" s="50">
        <f>IFERROR((($C86*st_DL)/st_com!E86),".")</f>
        <v>7.0286329080434395E-8</v>
      </c>
      <c r="G86" s="50">
        <f>IFERROR((($C86*st_DL)/st_com!F86),".")</f>
        <v>3.7896564692092475E-5</v>
      </c>
      <c r="H86" s="50">
        <f>IFERROR((($C86*st_DL)/st_com!G86),".")</f>
        <v>3.8828252222080666E-5</v>
      </c>
      <c r="I86" s="50">
        <f>IFERROR((($C86*st_DL)/st_com!H86),".")</f>
        <v>4.5253024394406758E-5</v>
      </c>
    </row>
    <row r="87" spans="1:9">
      <c r="A87" s="48" t="s">
        <v>92</v>
      </c>
      <c r="B87" s="48"/>
      <c r="C87" s="48">
        <v>5</v>
      </c>
      <c r="D87" s="50">
        <f>IFERROR((($C87*st_DL)/st_com!C87),".")</f>
        <v>137.75166770103996</v>
      </c>
      <c r="E87" s="50">
        <f>IFERROR((($C87*st_DL)/st_com!D87),".")</f>
        <v>489645.82930002641</v>
      </c>
      <c r="F87" s="50">
        <f>IFERROR((($C87*st_DL)/st_com!E87),".")</f>
        <v>5298.7063755609161</v>
      </c>
      <c r="G87" s="50">
        <f>IFERROR((($C87*st_DL)/st_com!F87),".")</f>
        <v>7.7492332781501781E-4</v>
      </c>
      <c r="H87" s="50">
        <f>IFERROR((($C87*st_DL)/st_com!G87),".")</f>
        <v>5436.4588181852832</v>
      </c>
      <c r="I87" s="50">
        <f>IFERROR((($C87*st_DL)/st_com!H87),".")</f>
        <v>489783.58174265077</v>
      </c>
    </row>
    <row r="88" spans="1:9">
      <c r="A88" s="48" t="s">
        <v>93</v>
      </c>
      <c r="B88" s="48"/>
      <c r="C88" s="48">
        <v>5</v>
      </c>
      <c r="D88" s="50">
        <f>IFERROR((($C88*st_DL)/st_com!C88),".")</f>
        <v>152.24542559497064</v>
      </c>
      <c r="E88" s="50">
        <f>IFERROR((($C88*st_DL)/st_com!D88),".")</f>
        <v>540733.47672271763</v>
      </c>
      <c r="F88" s="50">
        <f>IFERROR((($C88*st_DL)/st_com!E88),".")</f>
        <v>5851.5517730148231</v>
      </c>
      <c r="G88" s="50">
        <f>IFERROR((($C88*st_DL)/st_com!F88),".")</f>
        <v>3.9743110263625042E-4</v>
      </c>
      <c r="H88" s="50">
        <f>IFERROR((($C88*st_DL)/st_com!G88),".")</f>
        <v>6003.7975960408958</v>
      </c>
      <c r="I88" s="50">
        <f>IFERROR((($C88*st_DL)/st_com!H88),".")</f>
        <v>540885.72254574357</v>
      </c>
    </row>
    <row r="89" spans="1:9">
      <c r="A89" s="48" t="s">
        <v>94</v>
      </c>
      <c r="B89" s="48"/>
      <c r="C89" s="48">
        <v>5</v>
      </c>
      <c r="D89" s="50">
        <f>IFERROR((($C89*st_DL)/st_com!C89),".")</f>
        <v>152.23957706630878</v>
      </c>
      <c r="E89" s="50">
        <f>IFERROR((($C89*st_DL)/st_com!D89),".")</f>
        <v>540712.70437291008</v>
      </c>
      <c r="F89" s="50">
        <f>IFERROR((($C89*st_DL)/st_com!E89),".")</f>
        <v>5851.326984860254</v>
      </c>
      <c r="G89" s="50">
        <f>IFERROR((($C89*st_DL)/st_com!F89),".")</f>
        <v>7.3768690990657195E-4</v>
      </c>
      <c r="H89" s="50">
        <f>IFERROR((($C89*st_DL)/st_com!G89),".")</f>
        <v>6003.5672996134726</v>
      </c>
      <c r="I89" s="50">
        <f>IFERROR((($C89*st_DL)/st_com!H89),".")</f>
        <v>540864.94468766334</v>
      </c>
    </row>
    <row r="90" spans="1:9">
      <c r="A90" s="51" t="s">
        <v>95</v>
      </c>
      <c r="B90" s="48" t="s">
        <v>7</v>
      </c>
      <c r="C90" s="48">
        <v>5</v>
      </c>
      <c r="D90" s="50">
        <f>IFERROR((($C90*st_DL)/st_com!C90),".")</f>
        <v>3.5587400176973158</v>
      </c>
      <c r="E90" s="50">
        <f>IFERROR((($C90*st_DL)/st_com!D90),".")</f>
        <v>2213.9115980844954</v>
      </c>
      <c r="F90" s="50">
        <f>IFERROR((($C90*st_DL)/st_com!E90),".")</f>
        <v>23.957862597274524</v>
      </c>
      <c r="G90" s="50">
        <f>IFERROR((($C90*st_DL)/st_com!F90),".")</f>
        <v>8.3105345830138068E-4</v>
      </c>
      <c r="H90" s="50">
        <f>IFERROR((($C90*st_DL)/st_com!G90),".")</f>
        <v>27.51743366843014</v>
      </c>
      <c r="I90" s="50">
        <f>IFERROR((($C90*st_DL)/st_com!H90),".")</f>
        <v>2217.4711691556508</v>
      </c>
    </row>
    <row r="91" spans="1:9">
      <c r="A91" s="52" t="s">
        <v>96</v>
      </c>
      <c r="B91" s="53" t="s">
        <v>11</v>
      </c>
      <c r="C91" s="48">
        <v>5</v>
      </c>
      <c r="D91" s="50">
        <f>IFERROR((($C91*st_DL)/st_com!C91),".")</f>
        <v>169.80120012654535</v>
      </c>
      <c r="E91" s="50">
        <f>IFERROR((($C91*st_DL)/st_com!D91),".")</f>
        <v>46020.073175906982</v>
      </c>
      <c r="F91" s="50">
        <f>IFERROR((($C91*st_DL)/st_com!E91),".")</f>
        <v>498.00660099474277</v>
      </c>
      <c r="G91" s="50">
        <f>IFERROR((($C91*st_DL)/st_com!F91),".")</f>
        <v>8.0490259313816676E-3</v>
      </c>
      <c r="H91" s="50">
        <f>IFERROR((($C91*st_DL)/st_com!G91),".")</f>
        <v>667.81585014721941</v>
      </c>
      <c r="I91" s="50">
        <f>IFERROR((($C91*st_DL)/st_com!H91),".")</f>
        <v>46189.882425059455</v>
      </c>
    </row>
    <row r="92" spans="1:9">
      <c r="A92" s="48" t="s">
        <v>97</v>
      </c>
      <c r="B92" s="48"/>
      <c r="C92" s="48">
        <v>5</v>
      </c>
      <c r="D92" s="50">
        <f>IFERROR((($C92*st_DL)/st_com!C92),".")</f>
        <v>397.72039748031477</v>
      </c>
      <c r="E92" s="50">
        <f>IFERROR((($C92*st_DL)/st_com!D92),".")</f>
        <v>71993.301759939277</v>
      </c>
      <c r="F92" s="50">
        <f>IFERROR((($C92*st_DL)/st_com!E92),".")</f>
        <v>779.07610808899142</v>
      </c>
      <c r="G92" s="50">
        <f>IFERROR((($C92*st_DL)/st_com!F92),".")</f>
        <v>8.9812043728498109E-4</v>
      </c>
      <c r="H92" s="50">
        <f>IFERROR((($C92*st_DL)/st_com!G92),".")</f>
        <v>1176.7974036897435</v>
      </c>
      <c r="I92" s="50">
        <f>IFERROR((($C92*st_DL)/st_com!H92),".")</f>
        <v>72391.023055540034</v>
      </c>
    </row>
    <row r="93" spans="1:9">
      <c r="A93" s="48" t="s">
        <v>98</v>
      </c>
      <c r="B93" s="48"/>
      <c r="C93" s="48">
        <v>5</v>
      </c>
      <c r="D93" s="50">
        <f>IFERROR((($C93*st_DL)/st_com!C93),".")</f>
        <v>2.07920970906449E-6</v>
      </c>
      <c r="E93" s="50">
        <f>IFERROR((($C93*st_DL)/st_com!D93),".")</f>
        <v>7.6919170091178131E-6</v>
      </c>
      <c r="F93" s="50">
        <f>IFERROR((($C93*st_DL)/st_com!E93),".")</f>
        <v>8.3238143281568465E-8</v>
      </c>
      <c r="G93" s="50">
        <f>IFERROR((($C93*st_DL)/st_com!F93),".")</f>
        <v>1.9625230384913206E-4</v>
      </c>
      <c r="H93" s="50">
        <f>IFERROR((($C93*st_DL)/st_com!G93),".")</f>
        <v>1.9841475170147808E-4</v>
      </c>
      <c r="I93" s="50">
        <f>IFERROR((($C93*st_DL)/st_com!H93),".")</f>
        <v>2.0602343056731434E-4</v>
      </c>
    </row>
    <row r="94" spans="1:9">
      <c r="A94" s="48" t="s">
        <v>99</v>
      </c>
      <c r="B94" s="48"/>
      <c r="C94" s="48">
        <v>5</v>
      </c>
      <c r="D94" s="50">
        <f>IFERROR((($C94*st_DL)/st_com!C94),".")</f>
        <v>9.1917226111871267E-2</v>
      </c>
      <c r="E94" s="50">
        <f>IFERROR((($C94*st_DL)/st_com!D94),".")</f>
        <v>1.7232013069297436</v>
      </c>
      <c r="F94" s="50">
        <f>IFERROR((($C94*st_DL)/st_com!E94),".")</f>
        <v>1.8647637138983469E-2</v>
      </c>
      <c r="G94" s="50">
        <f>IFERROR((($C94*st_DL)/st_com!F94),".")</f>
        <v>0.14463699258465768</v>
      </c>
      <c r="H94" s="50">
        <f>IFERROR((($C94*st_DL)/st_com!G94),".")</f>
        <v>0.25520185583551241</v>
      </c>
      <c r="I94" s="50">
        <f>IFERROR((($C94*st_DL)/st_com!H94),".")</f>
        <v>1.9597555256262722</v>
      </c>
    </row>
    <row r="95" spans="1:9">
      <c r="A95" s="48" t="s">
        <v>100</v>
      </c>
      <c r="B95" s="48"/>
      <c r="C95" s="48">
        <v>5</v>
      </c>
      <c r="D95" s="50">
        <f>IFERROR((($C95*st_DL)/st_com!C95),".")</f>
        <v>1.4090696497784409E-3</v>
      </c>
      <c r="E95" s="50">
        <f>IFERROR((($C95*st_DL)/st_com!D95),".")</f>
        <v>6.3544536987579356E-3</v>
      </c>
      <c r="F95" s="50">
        <f>IFERROR((($C95*st_DL)/st_com!E95),".")</f>
        <v>6.8764773050244987E-5</v>
      </c>
      <c r="G95" s="50">
        <f>IFERROR((($C95*st_DL)/st_com!F95),".")</f>
        <v>9.5474977617425339E-3</v>
      </c>
      <c r="H95" s="50">
        <f>IFERROR((($C95*st_DL)/st_com!G95),".")</f>
        <v>1.102533218457122E-2</v>
      </c>
      <c r="I95" s="50">
        <f>IFERROR((($C95*st_DL)/st_com!H95),".")</f>
        <v>1.731102111027891E-2</v>
      </c>
    </row>
    <row r="96" spans="1:9">
      <c r="A96" s="51" t="s">
        <v>101</v>
      </c>
      <c r="B96" s="53" t="s">
        <v>7</v>
      </c>
      <c r="C96" s="48">
        <v>5</v>
      </c>
      <c r="D96" s="50" t="str">
        <f>IFERROR((($C96*st_DL)/st_com!C96),".")</f>
        <v>.</v>
      </c>
      <c r="E96" s="50" t="str">
        <f>IFERROR((($C96*st_DL)/st_com!D96),".")</f>
        <v>.</v>
      </c>
      <c r="F96" s="50" t="str">
        <f>IFERROR((($C96*st_DL)/st_com!E96),".")</f>
        <v>.</v>
      </c>
      <c r="G96" s="50">
        <f>IFERROR((($C96*st_DL)/st_com!F96),".")</f>
        <v>1.3343949336247034E-12</v>
      </c>
      <c r="H96" s="50">
        <f>IFERROR((($C96*st_DL)/st_com!G96),".")</f>
        <v>1.3343949336247034E-12</v>
      </c>
      <c r="I96" s="50">
        <f>IFERROR((($C96*st_DL)/st_com!H96),".")</f>
        <v>1.3343949336247034E-12</v>
      </c>
    </row>
    <row r="97" spans="1:9">
      <c r="A97" s="48" t="s">
        <v>102</v>
      </c>
      <c r="B97" s="48"/>
      <c r="C97" s="48">
        <v>5</v>
      </c>
      <c r="D97" s="50" t="str">
        <f>IFERROR((($C97*st_DL)/st_com!C97),".")</f>
        <v>.</v>
      </c>
      <c r="E97" s="50">
        <f>IFERROR((($C97*st_DL)/st_com!D97),".")</f>
        <v>2.5135681132575148E-6</v>
      </c>
      <c r="F97" s="50">
        <f>IFERROR((($C97*st_DL)/st_com!E97),".")</f>
        <v>2.7200598044843788E-8</v>
      </c>
      <c r="G97" s="50">
        <f>IFERROR((($C97*st_DL)/st_com!F97),".")</f>
        <v>1.7560799527613142E-9</v>
      </c>
      <c r="H97" s="50">
        <f>IFERROR((($C97*st_DL)/st_com!G97),".")</f>
        <v>2.8956677997605103E-8</v>
      </c>
      <c r="I97" s="50">
        <f>IFERROR((($C97*st_DL)/st_com!H97),".")</f>
        <v>2.5153241932102758E-6</v>
      </c>
    </row>
    <row r="98" spans="1:9">
      <c r="A98" s="52" t="s">
        <v>103</v>
      </c>
      <c r="B98" s="53" t="s">
        <v>11</v>
      </c>
      <c r="C98" s="48">
        <v>5</v>
      </c>
      <c r="D98" s="50" t="str">
        <f>IFERROR((($C98*st_DL)/st_com!C98),".")</f>
        <v>.</v>
      </c>
      <c r="E98" s="50">
        <f>IFERROR((($C98*st_DL)/st_com!D98),".")</f>
        <v>0.11958554856674057</v>
      </c>
      <c r="F98" s="50">
        <f>IFERROR((($C98*st_DL)/st_com!E98),".")</f>
        <v>1.2940959989823067E-3</v>
      </c>
      <c r="G98" s="50">
        <f>IFERROR((($C98*st_DL)/st_com!F98),".")</f>
        <v>6.4363895902632685E-6</v>
      </c>
      <c r="H98" s="50">
        <f>IFERROR((($C98*st_DL)/st_com!G98),".")</f>
        <v>1.30053238857257E-3</v>
      </c>
      <c r="I98" s="50">
        <f>IFERROR((($C98*st_DL)/st_com!H98),".")</f>
        <v>0.11959198495633086</v>
      </c>
    </row>
    <row r="99" spans="1:9">
      <c r="A99" s="48" t="s">
        <v>104</v>
      </c>
      <c r="B99" s="48"/>
      <c r="C99" s="48">
        <v>5</v>
      </c>
      <c r="D99" s="50">
        <f>IFERROR((($C99*st_DL)/st_com!C99),".")</f>
        <v>2.596322101072257E-2</v>
      </c>
      <c r="E99" s="50">
        <f>IFERROR((($C99*st_DL)/st_com!D99),".")</f>
        <v>2.9788236837794968</v>
      </c>
      <c r="F99" s="50">
        <f>IFERROR((($C99*st_DL)/st_com!E99),".")</f>
        <v>3.2235365034106747E-2</v>
      </c>
      <c r="G99" s="50">
        <f>IFERROR((($C99*st_DL)/st_com!F99),".")</f>
        <v>5.0798550371339215E-6</v>
      </c>
      <c r="H99" s="50">
        <f>IFERROR((($C99*st_DL)/st_com!G99),".")</f>
        <v>5.8203665899866468E-2</v>
      </c>
      <c r="I99" s="50">
        <f>IFERROR((($C99*st_DL)/st_com!H99),".")</f>
        <v>3.0047919846452564</v>
      </c>
    </row>
    <row r="100" spans="1:9">
      <c r="A100" s="48" t="s">
        <v>105</v>
      </c>
      <c r="B100" s="48"/>
      <c r="C100" s="48">
        <v>5</v>
      </c>
      <c r="D100" s="50">
        <f>IFERROR((($C100*st_DL)/st_com!C100),".")</f>
        <v>1.2936255357727426E-6</v>
      </c>
      <c r="E100" s="50">
        <f>IFERROR((($C100*st_DL)/st_com!D100),".")</f>
        <v>6.4196030444878045E-6</v>
      </c>
      <c r="F100" s="50">
        <f>IFERROR((($C100*st_DL)/st_com!E100),".")</f>
        <v>6.9469787231772826E-8</v>
      </c>
      <c r="G100" s="50">
        <f>IFERROR((($C100*st_DL)/st_com!F100),".")</f>
        <v>8.9187470902766445E-5</v>
      </c>
      <c r="H100" s="50">
        <f>IFERROR((($C100*st_DL)/st_com!G100),".")</f>
        <v>9.0550566225770961E-5</v>
      </c>
      <c r="I100" s="50">
        <f>IFERROR((($C100*st_DL)/st_com!H100),".")</f>
        <v>9.6900699483026985E-5</v>
      </c>
    </row>
    <row r="101" spans="1:9">
      <c r="A101" s="48" t="s">
        <v>106</v>
      </c>
      <c r="B101" s="48"/>
      <c r="C101" s="48">
        <v>5</v>
      </c>
      <c r="D101" s="50">
        <f>IFERROR((($C101*st_DL)/st_com!C101),".")</f>
        <v>1.4200805043425985E-4</v>
      </c>
      <c r="E101" s="50">
        <f>IFERROR((($C101*st_DL)/st_com!D101),".")</f>
        <v>6.5172166404626791E-4</v>
      </c>
      <c r="F101" s="50">
        <f>IFERROR((($C101*st_DL)/st_com!E101),".")</f>
        <v>7.0526113564773337E-6</v>
      </c>
      <c r="G101" s="50">
        <f>IFERROR((($C101*st_DL)/st_com!F101),".")</f>
        <v>1.5293833522620358E-3</v>
      </c>
      <c r="H101" s="50">
        <f>IFERROR((($C101*st_DL)/st_com!G101),".")</f>
        <v>1.6784440140527729E-3</v>
      </c>
      <c r="I101" s="50">
        <f>IFERROR((($C101*st_DL)/st_com!H101),".")</f>
        <v>2.3231130667425636E-3</v>
      </c>
    </row>
    <row r="102" spans="1:9">
      <c r="A102" s="48" t="s">
        <v>107</v>
      </c>
      <c r="B102" s="48"/>
      <c r="C102" s="48">
        <v>5</v>
      </c>
      <c r="D102" s="50">
        <f>IFERROR((($C102*st_DL)/st_com!C102),".")</f>
        <v>6.6321414517045765E-6</v>
      </c>
      <c r="E102" s="50">
        <f>IFERROR((($C102*st_DL)/st_com!D102),".")</f>
        <v>4.099660608325748E-5</v>
      </c>
      <c r="F102" s="50">
        <f>IFERROR((($C102*st_DL)/st_com!E102),".")</f>
        <v>4.4364511046740795E-7</v>
      </c>
      <c r="G102" s="50">
        <f>IFERROR((($C102*st_DL)/st_com!F102),".")</f>
        <v>9.4519325677447962E-5</v>
      </c>
      <c r="H102" s="50">
        <f>IFERROR((($C102*st_DL)/st_com!G102),".")</f>
        <v>1.0159511223961995E-4</v>
      </c>
      <c r="I102" s="50">
        <f>IFERROR((($C102*st_DL)/st_com!H102),".")</f>
        <v>1.4214807321240999E-4</v>
      </c>
    </row>
    <row r="103" spans="1:9">
      <c r="A103" s="48" t="s">
        <v>108</v>
      </c>
      <c r="B103" s="48"/>
      <c r="C103" s="48">
        <v>5</v>
      </c>
      <c r="D103" s="50">
        <f>IFERROR((($C103*st_DL)/st_com!C103),".")</f>
        <v>0.35028037991590744</v>
      </c>
      <c r="E103" s="50">
        <f>IFERROR((($C103*st_DL)/st_com!D103),".")</f>
        <v>517.03815558305337</v>
      </c>
      <c r="F103" s="50">
        <f>IFERROR((($C103*st_DL)/st_com!E103),".")</f>
        <v>5.5951326600956186</v>
      </c>
      <c r="G103" s="50">
        <f>IFERROR((($C103*st_DL)/st_com!F103),".")</f>
        <v>3.3460432372919147E-5</v>
      </c>
      <c r="H103" s="50">
        <f>IFERROR((($C103*st_DL)/st_com!G103),".")</f>
        <v>5.9454465004438983</v>
      </c>
      <c r="I103" s="50">
        <f>IFERROR((($C103*st_DL)/st_com!H103),".")</f>
        <v>517.3884694234016</v>
      </c>
    </row>
    <row r="104" spans="1:9">
      <c r="A104" s="48" t="s">
        <v>109</v>
      </c>
      <c r="B104" s="48"/>
      <c r="C104" s="48">
        <v>5</v>
      </c>
      <c r="D104" s="50" t="str">
        <f>IFERROR((($C104*st_DL)/st_com!C104),".")</f>
        <v>.</v>
      </c>
      <c r="E104" s="50" t="str">
        <f>IFERROR((($C104*st_DL)/st_com!D104),".")</f>
        <v>.</v>
      </c>
      <c r="F104" s="50" t="str">
        <f>IFERROR((($C104*st_DL)/st_com!E104),".")</f>
        <v>.</v>
      </c>
      <c r="G104" s="50">
        <f>IFERROR((($C104*st_DL)/st_com!F104),".")</f>
        <v>1.6264467363278587E-5</v>
      </c>
      <c r="H104" s="50">
        <f>IFERROR((($C104*st_DL)/st_com!G104),".")</f>
        <v>1.6264467363278587E-5</v>
      </c>
      <c r="I104" s="50">
        <f>IFERROR((($C104*st_DL)/st_com!H104),".")</f>
        <v>1.6264467363278587E-5</v>
      </c>
    </row>
    <row r="105" spans="1:9">
      <c r="A105" s="48" t="s">
        <v>110</v>
      </c>
      <c r="B105" s="48"/>
      <c r="C105" s="48">
        <v>5</v>
      </c>
      <c r="D105" s="50">
        <f>IFERROR((($C105*st_DL)/st_com!C105),".")</f>
        <v>1.5112248013791229E-4</v>
      </c>
      <c r="E105" s="50">
        <f>IFERROR((($C105*st_DL)/st_com!D105),".")</f>
        <v>6.1721827608741877E-4</v>
      </c>
      <c r="F105" s="50">
        <f>IFERROR((($C105*st_DL)/st_com!E105),".")</f>
        <v>6.6792326594355134E-6</v>
      </c>
      <c r="G105" s="50">
        <f>IFERROR((($C105*st_DL)/st_com!F105),".")</f>
        <v>2.1939062034817463E-4</v>
      </c>
      <c r="H105" s="50">
        <f>IFERROR((($C105*st_DL)/st_com!G105),".")</f>
        <v>3.7719233314552244E-4</v>
      </c>
      <c r="I105" s="50">
        <f>IFERROR((($C105*st_DL)/st_com!H105),".")</f>
        <v>9.8773137657350561E-4</v>
      </c>
    </row>
    <row r="106" spans="1:9">
      <c r="A106" s="48" t="s">
        <v>111</v>
      </c>
      <c r="B106" s="48"/>
      <c r="C106" s="48">
        <v>5</v>
      </c>
      <c r="D106" s="50" t="str">
        <f>IFERROR((($C106*st_DL)/st_com!C106),".")</f>
        <v>.</v>
      </c>
      <c r="E106" s="50" t="str">
        <f>IFERROR((($C106*st_DL)/st_com!D106),".")</f>
        <v>.</v>
      </c>
      <c r="F106" s="50" t="str">
        <f>IFERROR((($C106*st_DL)/st_com!E106),".")</f>
        <v>.</v>
      </c>
      <c r="G106" s="50">
        <f>IFERROR((($C106*st_DL)/st_com!F106),".")</f>
        <v>9.6303586280967299E-6</v>
      </c>
      <c r="H106" s="50">
        <f>IFERROR((($C106*st_DL)/st_com!G106),".")</f>
        <v>9.6303586280967299E-6</v>
      </c>
      <c r="I106" s="50">
        <f>IFERROR((($C106*st_DL)/st_com!H106),".")</f>
        <v>9.6303586280967299E-6</v>
      </c>
    </row>
    <row r="107" spans="1:9">
      <c r="A107" s="48" t="s">
        <v>112</v>
      </c>
      <c r="B107" s="48"/>
      <c r="C107" s="48">
        <v>5</v>
      </c>
      <c r="D107" s="50">
        <f>IFERROR((($C107*st_DL)/st_com!C107),".")</f>
        <v>16.541291646083955</v>
      </c>
      <c r="E107" s="50">
        <f>IFERROR((($C107*st_DL)/st_com!D107),".")</f>
        <v>724.15501226539072</v>
      </c>
      <c r="F107" s="50">
        <f>IFERROR((($C107*st_DL)/st_com!E107),".")</f>
        <v>7.8364494309495614</v>
      </c>
      <c r="G107" s="50">
        <f>IFERROR((($C107*st_DL)/st_com!F107),".")</f>
        <v>1.8941596828033341E-3</v>
      </c>
      <c r="H107" s="50">
        <f>IFERROR((($C107*st_DL)/st_com!G107),".")</f>
        <v>24.379635236716318</v>
      </c>
      <c r="I107" s="50">
        <f>IFERROR((($C107*st_DL)/st_com!H107),".")</f>
        <v>740.69819807115744</v>
      </c>
    </row>
    <row r="108" spans="1:9">
      <c r="A108" s="48" t="s">
        <v>113</v>
      </c>
      <c r="B108" s="48"/>
      <c r="C108" s="48">
        <v>5</v>
      </c>
      <c r="D108" s="50">
        <f>IFERROR((($C108*st_DL)/st_com!C108),".")</f>
        <v>2.5074173801048006E-4</v>
      </c>
      <c r="E108" s="50">
        <f>IFERROR((($C108*st_DL)/st_com!D108),".")</f>
        <v>1.3835954271102318E-3</v>
      </c>
      <c r="F108" s="50">
        <f>IFERROR((($C108*st_DL)/st_com!E108),".")</f>
        <v>1.4972589312782123E-5</v>
      </c>
      <c r="G108" s="50">
        <f>IFERROR((($C108*st_DL)/st_com!F108),".")</f>
        <v>2.0039404047727007E-3</v>
      </c>
      <c r="H108" s="50">
        <f>IFERROR((($C108*st_DL)/st_com!G108),".")</f>
        <v>2.2696547320959631E-3</v>
      </c>
      <c r="I108" s="50">
        <f>IFERROR((($C108*st_DL)/st_com!H108),".")</f>
        <v>3.6382775698934129E-3</v>
      </c>
    </row>
    <row r="109" spans="1:9">
      <c r="A109" s="48" t="s">
        <v>114</v>
      </c>
      <c r="B109" s="48"/>
      <c r="C109" s="48">
        <v>5</v>
      </c>
      <c r="D109" s="50">
        <f>IFERROR((($C109*st_DL)/st_com!C109),".")</f>
        <v>7.5801040894309804E-5</v>
      </c>
      <c r="E109" s="50">
        <f>IFERROR((($C109*st_DL)/st_com!D109),".")</f>
        <v>3.3047281678016759E-4</v>
      </c>
      <c r="F109" s="50">
        <f>IFERROR((($C109*st_DL)/st_com!E109),".")</f>
        <v>3.576214309281269E-6</v>
      </c>
      <c r="G109" s="50">
        <f>IFERROR((($C109*st_DL)/st_com!F109),".")</f>
        <v>1.4269543740501735E-3</v>
      </c>
      <c r="H109" s="50">
        <f>IFERROR((($C109*st_DL)/st_com!G109),".")</f>
        <v>1.5063316292537646E-3</v>
      </c>
      <c r="I109" s="50">
        <f>IFERROR((($C109*st_DL)/st_com!H109),".")</f>
        <v>1.8332282317246511E-3</v>
      </c>
    </row>
    <row r="110" spans="1:9">
      <c r="A110" s="48" t="s">
        <v>115</v>
      </c>
      <c r="B110" s="48"/>
      <c r="C110" s="48">
        <v>5</v>
      </c>
      <c r="D110" s="50" t="str">
        <f>IFERROR((($C110*st_DL)/st_com!C110),".")</f>
        <v>.</v>
      </c>
      <c r="E110" s="50" t="str">
        <f>IFERROR((($C110*st_DL)/st_com!D110),".")</f>
        <v>.</v>
      </c>
      <c r="F110" s="50" t="str">
        <f>IFERROR((($C110*st_DL)/st_com!E110),".")</f>
        <v>.</v>
      </c>
      <c r="G110" s="50">
        <f>IFERROR((($C110*st_DL)/st_com!F110),".")</f>
        <v>2.317848073593693E-5</v>
      </c>
      <c r="H110" s="50">
        <f>IFERROR((($C110*st_DL)/st_com!G110),".")</f>
        <v>2.317848073593693E-5</v>
      </c>
      <c r="I110" s="50">
        <f>IFERROR((($C110*st_DL)/st_com!H110),".")</f>
        <v>2.317848073593693E-5</v>
      </c>
    </row>
    <row r="111" spans="1:9">
      <c r="A111" s="48" t="s">
        <v>116</v>
      </c>
      <c r="B111" s="48"/>
      <c r="C111" s="48">
        <v>5</v>
      </c>
      <c r="D111" s="50">
        <f>IFERROR((($C111*st_DL)/st_com!C111),".")</f>
        <v>0.38941357573826735</v>
      </c>
      <c r="E111" s="50">
        <f>IFERROR((($C111*st_DL)/st_com!D111),".")</f>
        <v>63.458786098415374</v>
      </c>
      <c r="F111" s="50">
        <f>IFERROR((($C111*st_DL)/st_com!E111),".")</f>
        <v>0.68671977654893057</v>
      </c>
      <c r="G111" s="50">
        <f>IFERROR((($C111*st_DL)/st_com!F111),".")</f>
        <v>8.2569998487975124E-5</v>
      </c>
      <c r="H111" s="50">
        <f>IFERROR((($C111*st_DL)/st_com!G111),".")</f>
        <v>1.076215922285686</v>
      </c>
      <c r="I111" s="50">
        <f>IFERROR((($C111*st_DL)/st_com!H111),".")</f>
        <v>63.848282244152124</v>
      </c>
    </row>
    <row r="112" spans="1:9">
      <c r="A112" s="48" t="s">
        <v>117</v>
      </c>
      <c r="B112" s="48"/>
      <c r="C112" s="48">
        <v>5</v>
      </c>
      <c r="D112" s="50">
        <f>IFERROR((($C112*st_DL)/st_com!C112),".")</f>
        <v>1.6807373403680494E-6</v>
      </c>
      <c r="E112" s="50">
        <f>IFERROR((($C112*st_DL)/st_com!D112),".")</f>
        <v>7.1239766675293465E-6</v>
      </c>
      <c r="F112" s="50">
        <f>IFERROR((($C112*st_DL)/st_com!E112),".")</f>
        <v>7.7092172196273881E-8</v>
      </c>
      <c r="G112" s="50">
        <f>IFERROR((($C112*st_DL)/st_com!F112),".")</f>
        <v>5.6647052887000526E-5</v>
      </c>
      <c r="H112" s="50">
        <f>IFERROR((($C112*st_DL)/st_com!G112),".")</f>
        <v>5.8404882399564853E-5</v>
      </c>
      <c r="I112" s="50">
        <f>IFERROR((($C112*st_DL)/st_com!H112),".")</f>
        <v>6.5451766894897935E-5</v>
      </c>
    </row>
    <row r="113" spans="1:9">
      <c r="A113" s="48" t="s">
        <v>118</v>
      </c>
      <c r="B113" s="48"/>
      <c r="C113" s="48">
        <v>5</v>
      </c>
      <c r="D113" s="50">
        <f>IFERROR((($C113*st_DL)/st_com!C113),".")</f>
        <v>36.63227303586465</v>
      </c>
      <c r="E113" s="50">
        <f>IFERROR((($C113*st_DL)/st_com!D113),".")</f>
        <v>163060.2050552459</v>
      </c>
      <c r="F113" s="50">
        <f>IFERROR((($C113*st_DL)/st_com!E113),".")</f>
        <v>1764.5573523247308</v>
      </c>
      <c r="G113" s="50">
        <f>IFERROR((($C113*st_DL)/st_com!F113),".")</f>
        <v>2.3531792830897261E-3</v>
      </c>
      <c r="H113" s="50">
        <f>IFERROR((($C113*st_DL)/st_com!G113),".")</f>
        <v>1801.1919785398786</v>
      </c>
      <c r="I113" s="50">
        <f>IFERROR((($C113*st_DL)/st_com!H113),".")</f>
        <v>163096.83968146102</v>
      </c>
    </row>
    <row r="114" spans="1:9">
      <c r="A114" s="51" t="s">
        <v>119</v>
      </c>
      <c r="B114" s="48" t="s">
        <v>7</v>
      </c>
      <c r="C114" s="48">
        <v>5</v>
      </c>
      <c r="D114" s="50">
        <f>IFERROR((($C114*st_DL)/st_com!C114),".")</f>
        <v>302.66124666804296</v>
      </c>
      <c r="E114" s="50">
        <f>IFERROR((($C114*st_DL)/st_com!D114),".")</f>
        <v>337388.73560774367</v>
      </c>
      <c r="F114" s="50">
        <f>IFERROR((($C114*st_DL)/st_com!E114),".")</f>
        <v>3651.0549818484715</v>
      </c>
      <c r="G114" s="50">
        <f>IFERROR((($C114*st_DL)/st_com!F114),".")</f>
        <v>9.8175646263016766E-2</v>
      </c>
      <c r="H114" s="50">
        <f>IFERROR((($C114*st_DL)/st_com!G114),".")</f>
        <v>3953.8144041627784</v>
      </c>
      <c r="I114" s="50">
        <f>IFERROR((($C114*st_DL)/st_com!H114),".")</f>
        <v>337691.49503005802</v>
      </c>
    </row>
    <row r="115" spans="1:9">
      <c r="A115" s="48" t="s">
        <v>120</v>
      </c>
      <c r="B115" s="48"/>
      <c r="C115" s="48">
        <v>5</v>
      </c>
      <c r="D115" s="50">
        <f>IFERROR((($C115*st_DL)/st_com!C115),".")</f>
        <v>129.80414163314973</v>
      </c>
      <c r="E115" s="50">
        <f>IFERROR((($C115*st_DL)/st_com!D115),".")</f>
        <v>464767.2007055264</v>
      </c>
      <c r="F115" s="50">
        <f>IFERROR((($C115*st_DL)/st_com!E115),".")</f>
        <v>5029.4820912709019</v>
      </c>
      <c r="G115" s="50">
        <f>IFERROR((($C115*st_DL)/st_com!F115),".")</f>
        <v>8.3253538231402389E-4</v>
      </c>
      <c r="H115" s="50">
        <f>IFERROR((($C115*st_DL)/st_com!G115),".")</f>
        <v>5159.2870654394337</v>
      </c>
      <c r="I115" s="50">
        <f>IFERROR((($C115*st_DL)/st_com!H115),".")</f>
        <v>464897.00567969482</v>
      </c>
    </row>
    <row r="116" spans="1:9">
      <c r="A116" s="48" t="s">
        <v>121</v>
      </c>
      <c r="B116" s="48"/>
      <c r="C116" s="48">
        <v>5</v>
      </c>
      <c r="D116" s="50">
        <f>IFERROR((($C116*st_DL)/st_com!C116),".")</f>
        <v>140.11642880468852</v>
      </c>
      <c r="E116" s="50">
        <f>IFERROR((($C116*st_DL)/st_com!D116),".")</f>
        <v>114404.84084962455</v>
      </c>
      <c r="F116" s="50">
        <f>IFERROR((($C116*st_DL)/st_com!E116),".")</f>
        <v>1238.032927741931</v>
      </c>
      <c r="G116" s="50">
        <f>IFERROR((($C116*st_DL)/st_com!F116),".")</f>
        <v>5.883627591717059E-4</v>
      </c>
      <c r="H116" s="50">
        <f>IFERROR((($C116*st_DL)/st_com!G116),".")</f>
        <v>1378.1499449093787</v>
      </c>
      <c r="I116" s="50">
        <f>IFERROR((($C116*st_DL)/st_com!H116),".")</f>
        <v>114544.957866792</v>
      </c>
    </row>
    <row r="117" spans="1:9">
      <c r="A117" s="48" t="s">
        <v>122</v>
      </c>
      <c r="B117" s="48"/>
      <c r="C117" s="48">
        <v>5</v>
      </c>
      <c r="D117" s="50">
        <f>IFERROR((($C117*st_DL)/st_com!C117),".")</f>
        <v>3.4978334734075869</v>
      </c>
      <c r="E117" s="50">
        <f>IFERROR((($C117*st_DL)/st_com!D117),".")</f>
        <v>590.94917818879344</v>
      </c>
      <c r="F117" s="50">
        <f>IFERROR((($C117*st_DL)/st_com!E117),".")</f>
        <v>6.3949614001159745</v>
      </c>
      <c r="G117" s="50">
        <f>IFERROR((($C117*st_DL)/st_com!F117),".")</f>
        <v>0.1480543214266849</v>
      </c>
      <c r="H117" s="50">
        <f>IFERROR((($C117*st_DL)/st_com!G117),".")</f>
        <v>10.040849194950246</v>
      </c>
      <c r="I117" s="50">
        <f>IFERROR((($C117*st_DL)/st_com!H117),".")</f>
        <v>594.59506598362771</v>
      </c>
    </row>
    <row r="118" spans="1:9">
      <c r="A118" s="48" t="s">
        <v>123</v>
      </c>
      <c r="B118" s="48"/>
      <c r="C118" s="48">
        <v>5</v>
      </c>
      <c r="D118" s="50">
        <f>IFERROR((($C118*st_DL)/st_com!C118),".")</f>
        <v>5.2678246309577673E-4</v>
      </c>
      <c r="E118" s="50">
        <f>IFERROR((($C118*st_DL)/st_com!D118),".")</f>
        <v>4.1116966738927816E-3</v>
      </c>
      <c r="F118" s="50">
        <f>IFERROR((($C118*st_DL)/st_com!E118),".")</f>
        <v>4.4494759429429754E-5</v>
      </c>
      <c r="G118" s="50">
        <f>IFERROR((($C118*st_DL)/st_com!F118),".")</f>
        <v>5.9766537596853556E-3</v>
      </c>
      <c r="H118" s="50">
        <f>IFERROR((($C118*st_DL)/st_com!G118),".")</f>
        <v>6.5479309822105616E-3</v>
      </c>
      <c r="I118" s="50">
        <f>IFERROR((($C118*st_DL)/st_com!H118),".")</f>
        <v>1.0615132896673915E-2</v>
      </c>
    </row>
    <row r="119" spans="1:9">
      <c r="A119" s="51" t="s">
        <v>124</v>
      </c>
      <c r="B119" s="53" t="s">
        <v>7</v>
      </c>
      <c r="C119" s="48">
        <v>5</v>
      </c>
      <c r="D119" s="50" t="str">
        <f>IFERROR((($C119*st_DL)/st_com!C119),".")</f>
        <v>.</v>
      </c>
      <c r="E119" s="50" t="str">
        <f>IFERROR((($C119*st_DL)/st_com!D119),".")</f>
        <v>.</v>
      </c>
      <c r="F119" s="50" t="str">
        <f>IFERROR((($C119*st_DL)/st_com!E119),".")</f>
        <v>.</v>
      </c>
      <c r="G119" s="50">
        <f>IFERROR((($C119*st_DL)/st_com!F119),".")</f>
        <v>8.6342188798757684E-7</v>
      </c>
      <c r="H119" s="50">
        <f>IFERROR((($C119*st_DL)/st_com!G119),".")</f>
        <v>8.6342188798757673E-7</v>
      </c>
      <c r="I119" s="50">
        <f>IFERROR((($C119*st_DL)/st_com!H119),".")</f>
        <v>8.6342188798757673E-7</v>
      </c>
    </row>
    <row r="120" spans="1:9">
      <c r="A120" s="51" t="s">
        <v>125</v>
      </c>
      <c r="B120" s="48" t="s">
        <v>7</v>
      </c>
      <c r="C120" s="48">
        <v>5</v>
      </c>
      <c r="D120" s="50" t="str">
        <f>IFERROR((($C120*st_DL)/st_com!C120),".")</f>
        <v>.</v>
      </c>
      <c r="E120" s="50" t="str">
        <f>IFERROR((($C120*st_DL)/st_com!D120),".")</f>
        <v>.</v>
      </c>
      <c r="F120" s="50" t="str">
        <f>IFERROR((($C120*st_DL)/st_com!E120),".")</f>
        <v>.</v>
      </c>
      <c r="G120" s="50">
        <f>IFERROR((($C120*st_DL)/st_com!F120),".")</f>
        <v>1.3507287398761232E-5</v>
      </c>
      <c r="H120" s="50">
        <f>IFERROR((($C120*st_DL)/st_com!G120),".")</f>
        <v>1.3507287398761232E-5</v>
      </c>
      <c r="I120" s="50">
        <f>IFERROR((($C120*st_DL)/st_com!H120),".")</f>
        <v>1.3507287398761232E-5</v>
      </c>
    </row>
    <row r="121" spans="1:9">
      <c r="A121" s="51" t="s">
        <v>126</v>
      </c>
      <c r="B121" s="53" t="s">
        <v>7</v>
      </c>
      <c r="C121" s="48">
        <v>5</v>
      </c>
      <c r="D121" s="50" t="str">
        <f>IFERROR((($C121*st_DL)/st_com!C121),".")</f>
        <v>.</v>
      </c>
      <c r="E121" s="50" t="str">
        <f>IFERROR((($C121*st_DL)/st_com!D121),".")</f>
        <v>.</v>
      </c>
      <c r="F121" s="50" t="str">
        <f>IFERROR((($C121*st_DL)/st_com!E121),".")</f>
        <v>.</v>
      </c>
      <c r="G121" s="50">
        <f>IFERROR((($C121*st_DL)/st_com!F121),".")</f>
        <v>1.0683842933926572E-5</v>
      </c>
      <c r="H121" s="50">
        <f>IFERROR((($C121*st_DL)/st_com!G121),".")</f>
        <v>1.0683842933926572E-5</v>
      </c>
      <c r="I121" s="50">
        <f>IFERROR((($C121*st_DL)/st_com!H121),".")</f>
        <v>1.0683842933926572E-5</v>
      </c>
    </row>
    <row r="122" spans="1:9">
      <c r="A122" s="48" t="s">
        <v>127</v>
      </c>
      <c r="B122" s="48"/>
      <c r="C122" s="48">
        <v>5</v>
      </c>
      <c r="D122" s="50">
        <f>IFERROR((($C122*st_DL)/st_com!C122),".")</f>
        <v>1.0752549108447992E-3</v>
      </c>
      <c r="E122" s="50">
        <f>IFERROR((($C122*st_DL)/st_com!D122),".")</f>
        <v>6.0632618886234686E-3</v>
      </c>
      <c r="F122" s="50">
        <f>IFERROR((($C122*st_DL)/st_com!E122),".")</f>
        <v>6.5613638477984184E-5</v>
      </c>
      <c r="G122" s="50">
        <f>IFERROR((($C122*st_DL)/st_com!F122),".")</f>
        <v>3.0458490691587757E-3</v>
      </c>
      <c r="H122" s="50">
        <f>IFERROR((($C122*st_DL)/st_com!G122),".")</f>
        <v>4.1867176184815589E-3</v>
      </c>
      <c r="I122" s="50">
        <f>IFERROR((($C122*st_DL)/st_com!H122),".")</f>
        <v>1.0184365868627043E-2</v>
      </c>
    </row>
    <row r="123" spans="1:9">
      <c r="A123" s="51" t="s">
        <v>128</v>
      </c>
      <c r="B123" s="48" t="s">
        <v>7</v>
      </c>
      <c r="C123" s="48">
        <v>5</v>
      </c>
      <c r="D123" s="50">
        <f>IFERROR((($C123*st_DL)/st_com!C123),".")</f>
        <v>31.056019327754814</v>
      </c>
      <c r="E123" s="50">
        <f>IFERROR((($C123*st_DL)/st_com!D123),".")</f>
        <v>46029.939932393034</v>
      </c>
      <c r="F123" s="50">
        <f>IFERROR((($C123*st_DL)/st_com!E123),".")</f>
        <v>498.11337418134076</v>
      </c>
      <c r="G123" s="50">
        <f>IFERROR((($C123*st_DL)/st_com!F123),".")</f>
        <v>6.1823369901927426E-4</v>
      </c>
      <c r="H123" s="50">
        <f>IFERROR((($C123*st_DL)/st_com!G123),".")</f>
        <v>529.1700117427946</v>
      </c>
      <c r="I123" s="50">
        <f>IFERROR((($C123*st_DL)/st_com!H123),".")</f>
        <v>46060.996569954485</v>
      </c>
    </row>
    <row r="124" spans="1:9">
      <c r="A124" s="48" t="s">
        <v>129</v>
      </c>
      <c r="B124" s="48"/>
      <c r="C124" s="48">
        <v>5</v>
      </c>
      <c r="D124" s="50">
        <f>IFERROR((($C124*st_DL)/st_com!C124),".")</f>
        <v>30.024885407936843</v>
      </c>
      <c r="E124" s="50">
        <f>IFERROR((($C124*st_DL)/st_com!D124),".")</f>
        <v>45136.189224511429</v>
      </c>
      <c r="F124" s="50">
        <f>IFERROR((($C124*st_DL)/st_com!E124),".")</f>
        <v>488.44164353312038</v>
      </c>
      <c r="G124" s="50">
        <f>IFERROR((($C124*st_DL)/st_com!F124),".")</f>
        <v>7.5331054574822275E-4</v>
      </c>
      <c r="H124" s="50">
        <f>IFERROR((($C124*st_DL)/st_com!G124),".")</f>
        <v>518.46728225160302</v>
      </c>
      <c r="I124" s="50">
        <f>IFERROR((($C124*st_DL)/st_com!H124),".")</f>
        <v>45166.214863229914</v>
      </c>
    </row>
    <row r="125" spans="1:9">
      <c r="A125" s="48" t="s">
        <v>130</v>
      </c>
      <c r="B125" s="48"/>
      <c r="C125" s="48">
        <v>5</v>
      </c>
      <c r="D125" s="50">
        <f>IFERROR((($C125*st_DL)/st_com!C125),".")</f>
        <v>28.32654877851822</v>
      </c>
      <c r="E125" s="50">
        <f>IFERROR((($C125*st_DL)/st_com!D125),".")</f>
        <v>40801.38615001295</v>
      </c>
      <c r="F125" s="50">
        <f>IFERROR((($C125*st_DL)/st_com!E125),".")</f>
        <v>441.53253635154522</v>
      </c>
      <c r="G125" s="50">
        <f>IFERROR((($C125*st_DL)/st_com!F125),".")</f>
        <v>0.18273441223558298</v>
      </c>
      <c r="H125" s="50">
        <f>IFERROR((($C125*st_DL)/st_com!G125),".")</f>
        <v>470.04181954229909</v>
      </c>
      <c r="I125" s="50">
        <f>IFERROR((($C125*st_DL)/st_com!H125),".")</f>
        <v>40829.895433203696</v>
      </c>
    </row>
    <row r="126" spans="1:9">
      <c r="A126" s="48" t="s">
        <v>131</v>
      </c>
      <c r="B126" s="48"/>
      <c r="C126" s="48">
        <v>5</v>
      </c>
      <c r="D126" s="50">
        <f>IFERROR((($C126*st_DL)/st_com!C126),".")</f>
        <v>27.052759058392628</v>
      </c>
      <c r="E126" s="50">
        <f>IFERROR((($C126*st_DL)/st_com!D126),".")</f>
        <v>38790.357941834969</v>
      </c>
      <c r="F126" s="50">
        <f>IFERROR((($C126*st_DL)/st_com!E126),".")</f>
        <v>419.77017802953401</v>
      </c>
      <c r="G126" s="50">
        <f>IFERROR((($C126*st_DL)/st_com!F126),".")</f>
        <v>5.078358514407315E-4</v>
      </c>
      <c r="H126" s="50">
        <f>IFERROR((($C126*st_DL)/st_com!G126),".")</f>
        <v>446.82344492377808</v>
      </c>
      <c r="I126" s="50">
        <f>IFERROR((($C126*st_DL)/st_com!H126),".")</f>
        <v>38817.411208729216</v>
      </c>
    </row>
    <row r="127" spans="1:9">
      <c r="A127" s="48" t="s">
        <v>132</v>
      </c>
      <c r="B127" s="48"/>
      <c r="C127" s="48">
        <v>5</v>
      </c>
      <c r="D127" s="50" t="str">
        <f>IFERROR((($C127*st_DL)/st_com!C127),".")</f>
        <v>.</v>
      </c>
      <c r="E127" s="50" t="str">
        <f>IFERROR((($C127*st_DL)/st_com!D127),".")</f>
        <v>.</v>
      </c>
      <c r="F127" s="50" t="str">
        <f>IFERROR((($C127*st_DL)/st_com!E127),".")</f>
        <v>.</v>
      </c>
      <c r="G127" s="50" t="str">
        <f>IFERROR((($C127*st_DL)/st_com!F127),".")</f>
        <v>.</v>
      </c>
      <c r="H127" s="50" t="str">
        <f>IFERROR((($C127*st_DL)/st_com!G127),".")</f>
        <v>.</v>
      </c>
      <c r="I127" s="50" t="str">
        <f>IFERROR((($C127*st_DL)/st_com!H127),".")</f>
        <v>.</v>
      </c>
    </row>
    <row r="128" spans="1:9">
      <c r="A128" s="48" t="s">
        <v>133</v>
      </c>
      <c r="B128" s="48"/>
      <c r="C128" s="48">
        <v>5</v>
      </c>
      <c r="D128" s="50">
        <f>IFERROR((($C128*st_DL)/st_com!C128),".")</f>
        <v>7.7205141697344701E-2</v>
      </c>
      <c r="E128" s="50">
        <f>IFERROR((($C128*st_DL)/st_com!D128),".")</f>
        <v>5.4319587960400701</v>
      </c>
      <c r="F128" s="50">
        <f>IFERROR((($C128*st_DL)/st_com!E128),".")</f>
        <v>5.8781986860804172E-2</v>
      </c>
      <c r="G128" s="50">
        <f>IFERROR((($C128*st_DL)/st_com!F128),".")</f>
        <v>5.8930242938482766E-5</v>
      </c>
      <c r="H128" s="50">
        <f>IFERROR((($C128*st_DL)/st_com!G128),".")</f>
        <v>0.13604605880108733</v>
      </c>
      <c r="I128" s="50">
        <f>IFERROR((($C128*st_DL)/st_com!H128),".")</f>
        <v>5.5092228679803528</v>
      </c>
    </row>
    <row r="129" spans="1:9">
      <c r="A129" s="48" t="s">
        <v>134</v>
      </c>
      <c r="B129" s="48"/>
      <c r="C129" s="48">
        <v>5</v>
      </c>
      <c r="D129" s="50" t="str">
        <f>IFERROR((($C129*st_DL)/st_com!C129),".")</f>
        <v>.</v>
      </c>
      <c r="E129" s="50" t="str">
        <f>IFERROR((($C129*st_DL)/st_com!D129),".")</f>
        <v>.</v>
      </c>
      <c r="F129" s="50" t="str">
        <f>IFERROR((($C129*st_DL)/st_com!E129),".")</f>
        <v>.</v>
      </c>
      <c r="G129" s="50">
        <f>IFERROR((($C129*st_DL)/st_com!F129),".")</f>
        <v>4.8834018635594024E-5</v>
      </c>
      <c r="H129" s="50">
        <f>IFERROR((($C129*st_DL)/st_com!G129),".")</f>
        <v>4.8834018635594024E-5</v>
      </c>
      <c r="I129" s="50">
        <f>IFERROR((($C129*st_DL)/st_com!H129),".")</f>
        <v>4.8834018635594024E-5</v>
      </c>
    </row>
    <row r="130" spans="1:9">
      <c r="A130" s="48" t="s">
        <v>135</v>
      </c>
      <c r="B130" s="48"/>
      <c r="C130" s="48">
        <v>5</v>
      </c>
      <c r="D130" s="50">
        <f>IFERROR((($C130*st_DL)/st_com!C130),".")</f>
        <v>4.9003298661032054E-5</v>
      </c>
      <c r="E130" s="50">
        <f>IFERROR((($C130*st_DL)/st_com!D130),".")</f>
        <v>2.2885456045758403E-4</v>
      </c>
      <c r="F130" s="50">
        <f>IFERROR((($C130*st_DL)/st_com!E130),".")</f>
        <v>2.4765515113369028E-6</v>
      </c>
      <c r="G130" s="50">
        <f>IFERROR((($C130*st_DL)/st_com!F130),".")</f>
        <v>5.5720301378016585E-4</v>
      </c>
      <c r="H130" s="50">
        <f>IFERROR((($C130*st_DL)/st_com!G130),".")</f>
        <v>6.0868286395253477E-4</v>
      </c>
      <c r="I130" s="50">
        <f>IFERROR((($C130*st_DL)/st_com!H130),".")</f>
        <v>8.3506087289878189E-4</v>
      </c>
    </row>
    <row r="131" spans="1:9">
      <c r="A131" s="48" t="s">
        <v>136</v>
      </c>
      <c r="B131" s="48"/>
      <c r="C131" s="48">
        <v>5</v>
      </c>
      <c r="D131" s="50">
        <f>IFERROR((($C131*st_DL)/st_com!C131),".")</f>
        <v>1.156252968515246E-5</v>
      </c>
      <c r="E131" s="50">
        <f>IFERROR((($C131*st_DL)/st_com!D131),".")</f>
        <v>4.9383204063227306E-5</v>
      </c>
      <c r="F131" s="50">
        <f>IFERROR((($C131*st_DL)/st_com!E131),".")</f>
        <v>5.3440074959795855E-7</v>
      </c>
      <c r="G131" s="50">
        <f>IFERROR((($C131*st_DL)/st_com!F131),".")</f>
        <v>1.2297702795322571E-5</v>
      </c>
      <c r="H131" s="50">
        <f>IFERROR((($C131*st_DL)/st_com!G131),".")</f>
        <v>2.4394633230072989E-5</v>
      </c>
      <c r="I131" s="50">
        <f>IFERROR((($C131*st_DL)/st_com!H131),".")</f>
        <v>7.324343654370234E-5</v>
      </c>
    </row>
    <row r="132" spans="1:9">
      <c r="A132" s="48" t="s">
        <v>137</v>
      </c>
      <c r="B132" s="48"/>
      <c r="C132" s="48">
        <v>5</v>
      </c>
      <c r="D132" s="50">
        <f>IFERROR((($C132*st_DL)/st_com!C132),".")</f>
        <v>1.480390900931009</v>
      </c>
      <c r="E132" s="50">
        <f>IFERROR((($C132*st_DL)/st_com!D132),".")</f>
        <v>7.1229133544956467</v>
      </c>
      <c r="F132" s="50">
        <f>IFERROR((($C132*st_DL)/st_com!E132),".")</f>
        <v>7.7080665545519914E-2</v>
      </c>
      <c r="G132" s="50">
        <f>IFERROR((($C132*st_DL)/st_com!F132),".")</f>
        <v>0.38218432807826991</v>
      </c>
      <c r="H132" s="50">
        <f>IFERROR((($C132*st_DL)/st_com!G132),".")</f>
        <v>1.9396558945547988</v>
      </c>
      <c r="I132" s="50">
        <f>IFERROR((($C132*st_DL)/st_com!H132),".")</f>
        <v>8.9854885835049245</v>
      </c>
    </row>
    <row r="133" spans="1:9">
      <c r="A133" s="48" t="s">
        <v>138</v>
      </c>
      <c r="B133" s="48"/>
      <c r="C133" s="48">
        <v>5</v>
      </c>
      <c r="D133" s="50">
        <f>IFERROR((($C133*st_DL)/st_com!C133),".")</f>
        <v>0.64902354451142508</v>
      </c>
      <c r="E133" s="50">
        <f>IFERROR((($C133*st_DL)/st_com!D133),".")</f>
        <v>98.316568271273155</v>
      </c>
      <c r="F133" s="50">
        <f>IFERROR((($C133*st_DL)/st_com!E133),".")</f>
        <v>1.0639335534972092</v>
      </c>
      <c r="G133" s="50" t="str">
        <f>IFERROR((($C133*st_DL)/st_com!F133),".")</f>
        <v>.</v>
      </c>
      <c r="H133" s="50">
        <f>IFERROR((($C133*st_DL)/st_com!G133),".")</f>
        <v>1.7129570980086342</v>
      </c>
      <c r="I133" s="50">
        <f>IFERROR((($C133*st_DL)/st_com!H133),".")</f>
        <v>98.965591815784592</v>
      </c>
    </row>
    <row r="134" spans="1:9">
      <c r="A134" s="48" t="s">
        <v>139</v>
      </c>
      <c r="B134" s="48"/>
      <c r="C134" s="48">
        <v>5</v>
      </c>
      <c r="D134" s="50">
        <f>IFERROR((($C134*st_DL)/st_com!C134),".")</f>
        <v>3.4464014752619222E-3</v>
      </c>
      <c r="E134" s="50">
        <f>IFERROR((($C134*st_DL)/st_com!D134),".")</f>
        <v>1.442154750885578E-2</v>
      </c>
      <c r="F134" s="50">
        <f>IFERROR((($C134*st_DL)/st_com!E134),".")</f>
        <v>1.56062895174393E-4</v>
      </c>
      <c r="G134" s="50">
        <f>IFERROR((($C134*st_DL)/st_com!F134),".")</f>
        <v>2.8626375395195453E-3</v>
      </c>
      <c r="H134" s="50">
        <f>IFERROR((($C134*st_DL)/st_com!G134),".")</f>
        <v>6.4651019099558607E-3</v>
      </c>
      <c r="I134" s="50">
        <f>IFERROR((($C134*st_DL)/st_com!H134),".")</f>
        <v>2.0730586523637243E-2</v>
      </c>
    </row>
  </sheetData>
  <sheetProtection algorithmName="SHA-512" hashValue="kTOgvV0JKX+O6+TukLJXvV9vBanorskRiZGqed4xMJpOa4wgyHHojHj7LAHPc6LXH3q+/SwbqrK3yHrZrfClyw==" saltValue="RL+tRBCEuoXq4N8KnPVh6Q==" spinCount="100000" sheet="1" objects="1" scenarios="1"/>
  <autoFilter ref="A1:I134" xr:uid="{00000000-0009-0000-0000-000011000000}"/>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G134"/>
  <sheetViews>
    <sheetView workbookViewId="0">
      <pane xSplit="2" ySplit="1" topLeftCell="C2" activePane="bottomRight" state="frozen"/>
      <selection pane="topRight" activeCell="F1" sqref="F1"/>
      <selection pane="bottomLeft" activeCell="A2" sqref="A2"/>
      <selection pane="bottomRight" activeCell="C2" sqref="C2"/>
    </sheetView>
  </sheetViews>
  <sheetFormatPr defaultRowHeight="15"/>
  <cols>
    <col min="1" max="1" width="12.5703125" style="2" bestFit="1" customWidth="1"/>
    <col min="2" max="2" width="8" style="2" bestFit="1" customWidth="1"/>
    <col min="3" max="3" width="10.28515625" style="2" bestFit="1" customWidth="1"/>
    <col min="4" max="4" width="14.140625" style="2" bestFit="1" customWidth="1"/>
    <col min="5" max="5" width="17.28515625" style="2" bestFit="1" customWidth="1"/>
    <col min="6" max="6" width="12.85546875" style="2" bestFit="1" customWidth="1"/>
    <col min="7" max="7" width="15.7109375" style="3" bestFit="1" customWidth="1"/>
    <col min="8" max="8" width="19" style="3" bestFit="1" customWidth="1"/>
    <col min="9" max="9" width="18.42578125" style="3" bestFit="1" customWidth="1"/>
    <col min="10" max="11" width="19.28515625" style="3" bestFit="1" customWidth="1"/>
    <col min="12" max="13" width="20.42578125" style="3" bestFit="1" customWidth="1"/>
    <col min="14" max="15" width="18.42578125" style="3" bestFit="1" customWidth="1"/>
    <col min="16" max="16" width="14.7109375" style="3" bestFit="1" customWidth="1"/>
    <col min="17" max="17" width="15" style="3" bestFit="1" customWidth="1"/>
    <col min="18" max="19" width="16" style="3" bestFit="1" customWidth="1"/>
    <col min="20" max="21" width="17" style="3" bestFit="1" customWidth="1"/>
    <col min="22" max="23" width="15" style="3" bestFit="1" customWidth="1"/>
    <col min="24" max="24" width="11.42578125" style="3" bestFit="1" customWidth="1"/>
    <col min="25" max="25" width="18.28515625" style="3" bestFit="1" customWidth="1"/>
    <col min="26" max="27" width="19.140625" style="3" bestFit="1" customWidth="1"/>
    <col min="28" max="29" width="20.28515625" style="3" bestFit="1" customWidth="1"/>
    <col min="30" max="31" width="18.28515625" style="3" bestFit="1" customWidth="1"/>
    <col min="32" max="32" width="14.5703125" style="3" bestFit="1" customWidth="1"/>
    <col min="33" max="33" width="14.140625" style="3" bestFit="1" customWidth="1"/>
    <col min="34" max="35" width="15" style="3" bestFit="1" customWidth="1"/>
    <col min="36" max="37" width="16.140625" style="3" bestFit="1" customWidth="1"/>
    <col min="38" max="39" width="14.140625" style="3" bestFit="1" customWidth="1"/>
    <col min="40" max="40" width="10.5703125" style="3" bestFit="1" customWidth="1"/>
    <col min="41" max="41" width="15" style="3" bestFit="1" customWidth="1"/>
    <col min="42" max="42" width="19" style="3" bestFit="1" customWidth="1"/>
    <col min="43" max="43" width="18.85546875" style="3" bestFit="1" customWidth="1"/>
    <col min="44" max="44" width="17.85546875" style="3" bestFit="1" customWidth="1"/>
    <col min="45" max="46" width="18.7109375" style="3" bestFit="1" customWidth="1"/>
    <col min="47" max="47" width="19.85546875" style="3" bestFit="1" customWidth="1"/>
    <col min="48" max="48" width="11.28515625" style="3" bestFit="1" customWidth="1"/>
    <col min="49" max="49" width="15.140625" style="3" bestFit="1" customWidth="1"/>
    <col min="50" max="50" width="15" style="3" bestFit="1" customWidth="1"/>
    <col min="51" max="51" width="14" style="3" bestFit="1" customWidth="1"/>
    <col min="52" max="53" width="14.85546875" style="3" bestFit="1" customWidth="1"/>
    <col min="54" max="54" width="16" style="3" bestFit="1" customWidth="1"/>
    <col min="55" max="55" width="8.7109375" style="2" bestFit="1" customWidth="1"/>
    <col min="56" max="56" width="13.28515625" style="3" bestFit="1" customWidth="1"/>
    <col min="57" max="57" width="11.140625" style="3" bestFit="1" customWidth="1"/>
    <col min="58" max="58" width="8.7109375" style="2" bestFit="1" customWidth="1"/>
    <col min="59" max="59" width="12.42578125" style="2" bestFit="1" customWidth="1"/>
    <col min="60" max="16384" width="9.140625" style="2"/>
  </cols>
  <sheetData>
    <row r="1" spans="1:59">
      <c r="A1" s="46" t="s">
        <v>438</v>
      </c>
      <c r="B1" s="47" t="s">
        <v>439</v>
      </c>
      <c r="C1" s="47" t="s">
        <v>0</v>
      </c>
      <c r="D1" s="46" t="s">
        <v>440</v>
      </c>
      <c r="E1" s="46" t="s">
        <v>441</v>
      </c>
      <c r="F1" s="46" t="s">
        <v>442</v>
      </c>
      <c r="G1" s="84" t="s">
        <v>443</v>
      </c>
      <c r="H1" s="84" t="s">
        <v>444</v>
      </c>
      <c r="I1" s="84" t="s">
        <v>445</v>
      </c>
      <c r="J1" s="84" t="s">
        <v>446</v>
      </c>
      <c r="K1" s="84" t="s">
        <v>447</v>
      </c>
      <c r="L1" s="84" t="s">
        <v>448</v>
      </c>
      <c r="M1" s="84" t="s">
        <v>449</v>
      </c>
      <c r="N1" s="84" t="s">
        <v>450</v>
      </c>
      <c r="O1" s="84" t="s">
        <v>451</v>
      </c>
      <c r="P1" s="84" t="s">
        <v>452</v>
      </c>
      <c r="Q1" s="84" t="s">
        <v>453</v>
      </c>
      <c r="R1" s="84" t="s">
        <v>454</v>
      </c>
      <c r="S1" s="84" t="s">
        <v>455</v>
      </c>
      <c r="T1" s="84" t="s">
        <v>456</v>
      </c>
      <c r="U1" s="84" t="s">
        <v>457</v>
      </c>
      <c r="V1" s="84" t="s">
        <v>458</v>
      </c>
      <c r="W1" s="84" t="s">
        <v>459</v>
      </c>
      <c r="X1" s="84" t="s">
        <v>460</v>
      </c>
      <c r="Y1" s="84" t="s">
        <v>461</v>
      </c>
      <c r="Z1" s="84" t="s">
        <v>462</v>
      </c>
      <c r="AA1" s="84" t="s">
        <v>463</v>
      </c>
      <c r="AB1" s="84" t="s">
        <v>464</v>
      </c>
      <c r="AC1" s="84" t="s">
        <v>465</v>
      </c>
      <c r="AD1" s="84" t="s">
        <v>466</v>
      </c>
      <c r="AE1" s="84" t="s">
        <v>467</v>
      </c>
      <c r="AF1" s="84" t="s">
        <v>468</v>
      </c>
      <c r="AG1" s="84" t="s">
        <v>469</v>
      </c>
      <c r="AH1" s="84" t="s">
        <v>470</v>
      </c>
      <c r="AI1" s="84" t="s">
        <v>471</v>
      </c>
      <c r="AJ1" s="84" t="s">
        <v>472</v>
      </c>
      <c r="AK1" s="84" t="s">
        <v>473</v>
      </c>
      <c r="AL1" s="84" t="s">
        <v>474</v>
      </c>
      <c r="AM1" s="84" t="s">
        <v>475</v>
      </c>
      <c r="AN1" s="84" t="s">
        <v>476</v>
      </c>
      <c r="AO1" s="84" t="s">
        <v>477</v>
      </c>
      <c r="AP1" s="84" t="s">
        <v>478</v>
      </c>
      <c r="AQ1" s="84" t="s">
        <v>479</v>
      </c>
      <c r="AR1" s="84" t="s">
        <v>480</v>
      </c>
      <c r="AS1" s="84" t="s">
        <v>481</v>
      </c>
      <c r="AT1" s="84" t="s">
        <v>482</v>
      </c>
      <c r="AU1" s="84" t="s">
        <v>483</v>
      </c>
      <c r="AV1" s="84" t="s">
        <v>484</v>
      </c>
      <c r="AW1" s="84" t="s">
        <v>485</v>
      </c>
      <c r="AX1" s="84" t="s">
        <v>486</v>
      </c>
      <c r="AY1" s="84" t="s">
        <v>487</v>
      </c>
      <c r="AZ1" s="84" t="s">
        <v>488</v>
      </c>
      <c r="BA1" s="84" t="s">
        <v>489</v>
      </c>
      <c r="BB1" s="84" t="s">
        <v>490</v>
      </c>
      <c r="BC1" s="46" t="s">
        <v>3</v>
      </c>
      <c r="BD1" s="84" t="s">
        <v>1</v>
      </c>
      <c r="BE1" s="84" t="s">
        <v>2</v>
      </c>
      <c r="BF1" s="84" t="s">
        <v>491</v>
      </c>
      <c r="BG1" s="86" t="s">
        <v>4</v>
      </c>
    </row>
    <row r="2" spans="1:59">
      <c r="A2" s="48" t="s">
        <v>5</v>
      </c>
      <c r="B2" s="48"/>
      <c r="C2" s="48"/>
      <c r="D2" s="48" t="s">
        <v>492</v>
      </c>
      <c r="E2" s="48"/>
      <c r="F2" s="48"/>
      <c r="G2" s="85">
        <v>5.0000000000000001E-3</v>
      </c>
      <c r="H2" s="85">
        <v>5.0000000000000001E-3</v>
      </c>
      <c r="I2" s="85">
        <v>5.2299999999999998E-8</v>
      </c>
      <c r="J2" s="85">
        <v>1.4500000000000001E-8</v>
      </c>
      <c r="K2" s="85">
        <v>7.54E-9</v>
      </c>
      <c r="L2" s="85">
        <v>5.3700000000000003E-9</v>
      </c>
      <c r="M2" s="85">
        <v>3.9199999999999997E-9</v>
      </c>
      <c r="N2" s="85">
        <v>1.56E-9</v>
      </c>
      <c r="O2" s="85">
        <v>2.7799999999999999E-9</v>
      </c>
      <c r="P2" s="85">
        <v>2.7799999999999999E-9</v>
      </c>
      <c r="Q2" s="85">
        <v>1.9351000000000001E-4</v>
      </c>
      <c r="R2" s="85">
        <v>5.3650000000000003E-5</v>
      </c>
      <c r="S2" s="85">
        <v>2.7898E-5</v>
      </c>
      <c r="T2" s="85">
        <v>1.9868999999999999E-5</v>
      </c>
      <c r="U2" s="85">
        <v>1.4504E-5</v>
      </c>
      <c r="V2" s="85">
        <v>5.772E-6</v>
      </c>
      <c r="W2" s="85">
        <v>1.0285999999999999E-5</v>
      </c>
      <c r="X2" s="85">
        <v>1.0285999999999999E-5</v>
      </c>
      <c r="Y2" s="85">
        <v>4.1600000000000002E-7</v>
      </c>
      <c r="Z2" s="85">
        <v>3.1199999999999999E-7</v>
      </c>
      <c r="AA2" s="85">
        <v>2.03E-7</v>
      </c>
      <c r="AB2" s="85">
        <v>1.5099999999999999E-7</v>
      </c>
      <c r="AC2" s="85">
        <v>1.4399999999999999E-7</v>
      </c>
      <c r="AD2" s="85">
        <v>1.14E-7</v>
      </c>
      <c r="AE2" s="85">
        <v>1.24E-7</v>
      </c>
      <c r="AF2" s="85">
        <v>1.24E-7</v>
      </c>
      <c r="AG2" s="85">
        <v>1.5391999999999999E-3</v>
      </c>
      <c r="AH2" s="85">
        <v>1.1544000000000001E-3</v>
      </c>
      <c r="AI2" s="85">
        <v>7.5109999999999999E-4</v>
      </c>
      <c r="AJ2" s="85">
        <v>5.5869999999999997E-4</v>
      </c>
      <c r="AK2" s="85">
        <v>5.3280000000000005E-4</v>
      </c>
      <c r="AL2" s="85">
        <v>4.2180000000000001E-4</v>
      </c>
      <c r="AM2" s="85">
        <v>4.5879999999999998E-4</v>
      </c>
      <c r="AN2" s="85">
        <v>4.5879999999999998E-4</v>
      </c>
      <c r="AO2" s="85">
        <v>4.8399999999999997E-18</v>
      </c>
      <c r="AP2" s="85">
        <v>9.3299999999999998E-15</v>
      </c>
      <c r="AQ2" s="85">
        <v>2.0600000000000001E-17</v>
      </c>
      <c r="AR2" s="85">
        <v>2.05E-16</v>
      </c>
      <c r="AS2" s="85">
        <v>1.2799999999999999E-18</v>
      </c>
      <c r="AT2" s="85">
        <v>3.4400000000000002E-18</v>
      </c>
      <c r="AU2" s="85">
        <v>4.7200000000000003E-18</v>
      </c>
      <c r="AV2" s="85">
        <v>0.90411200000000003</v>
      </c>
      <c r="AW2" s="85">
        <v>1742.8440000000001</v>
      </c>
      <c r="AX2" s="85">
        <v>3.8480799999999999</v>
      </c>
      <c r="AY2" s="85">
        <v>0.239645</v>
      </c>
      <c r="AZ2" s="50">
        <v>0.23910400000000001</v>
      </c>
      <c r="BA2" s="50">
        <v>0.64259200000000005</v>
      </c>
      <c r="BB2" s="50">
        <v>0.88169600000000004</v>
      </c>
      <c r="BC2" s="48">
        <v>224</v>
      </c>
      <c r="BD2" s="85">
        <v>3.1735159817351599E-4</v>
      </c>
      <c r="BE2" s="85">
        <v>2183.69784172662</v>
      </c>
      <c r="BF2" s="87">
        <f>IFERROR((t_com*BE2)/(1-EXP(-BE2*t_com)),".")</f>
        <v>2183.69784172662</v>
      </c>
      <c r="BG2" s="88">
        <v>0.115833333333333</v>
      </c>
    </row>
    <row r="3" spans="1:59">
      <c r="A3" s="51" t="s">
        <v>6</v>
      </c>
      <c r="B3" s="48" t="s">
        <v>7</v>
      </c>
      <c r="C3" s="48"/>
      <c r="D3" s="48" t="s">
        <v>492</v>
      </c>
      <c r="E3" s="48"/>
      <c r="F3" s="48"/>
      <c r="G3" s="85">
        <v>5.0000000000000001E-3</v>
      </c>
      <c r="H3" s="85">
        <v>5.0000000000000001E-3</v>
      </c>
      <c r="I3" s="85">
        <v>5.51E-7</v>
      </c>
      <c r="J3" s="85">
        <v>2.4299999999999999E-7</v>
      </c>
      <c r="K3" s="85">
        <v>1.1999999999999999E-7</v>
      </c>
      <c r="L3" s="85">
        <v>8.1699999999999997E-8</v>
      </c>
      <c r="M3" s="85">
        <v>4.8200000000000001E-8</v>
      </c>
      <c r="N3" s="85">
        <v>3.8600000000000002E-8</v>
      </c>
      <c r="O3" s="85">
        <v>5.2299999999999998E-8</v>
      </c>
      <c r="P3" s="85">
        <v>5.2299999999999998E-8</v>
      </c>
      <c r="Q3" s="85">
        <v>2.0387000000000001E-3</v>
      </c>
      <c r="R3" s="85">
        <v>8.9910000000000001E-4</v>
      </c>
      <c r="S3" s="85">
        <v>4.44E-4</v>
      </c>
      <c r="T3" s="85">
        <v>3.0228999999999998E-4</v>
      </c>
      <c r="U3" s="85">
        <v>1.7834E-4</v>
      </c>
      <c r="V3" s="85">
        <v>1.4281999999999999E-4</v>
      </c>
      <c r="W3" s="85">
        <v>1.9351000000000001E-4</v>
      </c>
      <c r="X3" s="85">
        <v>1.9351000000000001E-4</v>
      </c>
      <c r="Y3" s="85">
        <v>3.0599999999999998E-5</v>
      </c>
      <c r="Z3" s="85">
        <v>2.3200000000000001E-5</v>
      </c>
      <c r="AA3" s="85">
        <v>1.5E-5</v>
      </c>
      <c r="AB3" s="85">
        <v>1.1199999999999999E-5</v>
      </c>
      <c r="AC3" s="85">
        <v>1.0699999999999999E-5</v>
      </c>
      <c r="AD3" s="85">
        <v>8.4800000000000001E-6</v>
      </c>
      <c r="AE3" s="85">
        <v>9.1800000000000002E-6</v>
      </c>
      <c r="AF3" s="85">
        <v>9.1800000000000002E-6</v>
      </c>
      <c r="AG3" s="85">
        <v>0.11322</v>
      </c>
      <c r="AH3" s="85">
        <v>8.584E-2</v>
      </c>
      <c r="AI3" s="85">
        <v>5.5500000000000001E-2</v>
      </c>
      <c r="AJ3" s="85">
        <v>4.1439999999999998E-2</v>
      </c>
      <c r="AK3" s="85">
        <v>3.959E-2</v>
      </c>
      <c r="AL3" s="85">
        <v>3.1376000000000001E-2</v>
      </c>
      <c r="AM3" s="85">
        <v>3.3966000000000003E-2</v>
      </c>
      <c r="AN3" s="85">
        <v>3.3966000000000003E-2</v>
      </c>
      <c r="AO3" s="85">
        <v>2.8300000000000001E-19</v>
      </c>
      <c r="AP3" s="85">
        <v>5.6600000000000003E-16</v>
      </c>
      <c r="AQ3" s="85">
        <v>1.26E-18</v>
      </c>
      <c r="AR3" s="85">
        <v>1.3200000000000001E-17</v>
      </c>
      <c r="AS3" s="85">
        <v>7.8100000000000005E-20</v>
      </c>
      <c r="AT3" s="85">
        <v>2.0400000000000001E-19</v>
      </c>
      <c r="AU3" s="85">
        <v>2.7499999999999998E-19</v>
      </c>
      <c r="AV3" s="85">
        <v>5.2864399999999999E-2</v>
      </c>
      <c r="AW3" s="85">
        <v>105.72880000000001</v>
      </c>
      <c r="AX3" s="85">
        <v>0.23536799999999999</v>
      </c>
      <c r="AY3" s="85">
        <v>1.54308E-2</v>
      </c>
      <c r="AZ3" s="50">
        <v>1.4589080000000001E-2</v>
      </c>
      <c r="BA3" s="50">
        <v>3.8107200000000001E-2</v>
      </c>
      <c r="BB3" s="50">
        <v>5.1369999999999999E-2</v>
      </c>
      <c r="BC3" s="48">
        <v>225</v>
      </c>
      <c r="BD3" s="85">
        <v>2.7397260273972601E-2</v>
      </c>
      <c r="BE3" s="85">
        <v>25.294499999999999</v>
      </c>
      <c r="BF3" s="87">
        <f t="shared" ref="BF3:BF33" si="0">IFERROR((t_com*BE3)/(1-EXP(-BE3*t_com)),".")</f>
        <v>25.294500000261674</v>
      </c>
      <c r="BG3" s="88">
        <v>10</v>
      </c>
    </row>
    <row r="4" spans="1:59">
      <c r="A4" s="48" t="s">
        <v>8</v>
      </c>
      <c r="B4" s="48"/>
      <c r="C4" s="48"/>
      <c r="D4" s="48" t="s">
        <v>493</v>
      </c>
      <c r="E4" s="48"/>
      <c r="F4" s="48"/>
      <c r="G4" s="85"/>
      <c r="H4" s="85">
        <v>0</v>
      </c>
      <c r="I4" s="85">
        <v>0</v>
      </c>
      <c r="J4" s="85">
        <v>0</v>
      </c>
      <c r="K4" s="85">
        <v>0</v>
      </c>
      <c r="L4" s="85">
        <v>0</v>
      </c>
      <c r="M4" s="85">
        <v>0</v>
      </c>
      <c r="N4" s="85">
        <v>0</v>
      </c>
      <c r="O4" s="85">
        <v>0</v>
      </c>
      <c r="P4" s="85">
        <v>0</v>
      </c>
      <c r="Q4" s="85">
        <v>0</v>
      </c>
      <c r="R4" s="85">
        <v>0</v>
      </c>
      <c r="S4" s="85">
        <v>0</v>
      </c>
      <c r="T4" s="85">
        <v>0</v>
      </c>
      <c r="U4" s="85">
        <v>0</v>
      </c>
      <c r="V4" s="85">
        <v>0</v>
      </c>
      <c r="W4" s="85">
        <v>0</v>
      </c>
      <c r="X4" s="85">
        <v>0</v>
      </c>
      <c r="Y4" s="85">
        <v>0</v>
      </c>
      <c r="Z4" s="85">
        <v>0</v>
      </c>
      <c r="AA4" s="85">
        <v>0</v>
      </c>
      <c r="AB4" s="85">
        <v>0</v>
      </c>
      <c r="AC4" s="85">
        <v>0</v>
      </c>
      <c r="AD4" s="85">
        <v>0</v>
      </c>
      <c r="AE4" s="85">
        <v>0</v>
      </c>
      <c r="AF4" s="85">
        <v>0</v>
      </c>
      <c r="AG4" s="85">
        <v>0</v>
      </c>
      <c r="AH4" s="85">
        <v>0</v>
      </c>
      <c r="AI4" s="85">
        <v>0</v>
      </c>
      <c r="AJ4" s="85">
        <v>0</v>
      </c>
      <c r="AK4" s="85">
        <v>0</v>
      </c>
      <c r="AL4" s="85">
        <v>0</v>
      </c>
      <c r="AM4" s="85">
        <v>0</v>
      </c>
      <c r="AN4" s="85">
        <v>0</v>
      </c>
      <c r="AO4" s="85">
        <v>8.98E-17</v>
      </c>
      <c r="AP4" s="85">
        <v>1.3299999999999999E-13</v>
      </c>
      <c r="AQ4" s="85">
        <v>2.8699999999999998E-16</v>
      </c>
      <c r="AR4" s="85">
        <v>2.8099999999999999E-15</v>
      </c>
      <c r="AS4" s="85">
        <v>1.7200000000000001E-17</v>
      </c>
      <c r="AT4" s="85">
        <v>4.9000000000000001E-17</v>
      </c>
      <c r="AU4" s="85">
        <v>7.7599999999999994E-17</v>
      </c>
      <c r="AV4" s="85">
        <v>16.774640000000002</v>
      </c>
      <c r="AW4" s="85">
        <v>24844.400000000001</v>
      </c>
      <c r="AX4" s="85">
        <v>53.611600000000003</v>
      </c>
      <c r="AY4" s="85">
        <v>3.2848899999999999</v>
      </c>
      <c r="AZ4" s="50">
        <v>3.2129599999999998</v>
      </c>
      <c r="BA4" s="50">
        <v>9.1532</v>
      </c>
      <c r="BB4" s="50">
        <v>14.49568</v>
      </c>
      <c r="BC4" s="48">
        <v>100</v>
      </c>
      <c r="BD4" s="85">
        <v>4.2617960426179599E-6</v>
      </c>
      <c r="BE4" s="85">
        <v>162607.5</v>
      </c>
      <c r="BF4" s="87">
        <f t="shared" si="0"/>
        <v>162607.5</v>
      </c>
      <c r="BG4" s="88">
        <v>1.55555555555556E-3</v>
      </c>
    </row>
    <row r="5" spans="1:59">
      <c r="A5" s="48" t="s">
        <v>9</v>
      </c>
      <c r="B5" s="48"/>
      <c r="C5" s="48"/>
      <c r="D5" s="48" t="s">
        <v>492</v>
      </c>
      <c r="E5" s="48"/>
      <c r="F5" s="48"/>
      <c r="G5" s="85">
        <v>0.02</v>
      </c>
      <c r="H5" s="85">
        <v>0.02</v>
      </c>
      <c r="I5" s="85">
        <v>3.3899999999999999E-8</v>
      </c>
      <c r="J5" s="85">
        <v>2.1200000000000001E-8</v>
      </c>
      <c r="K5" s="85">
        <v>1.13E-8</v>
      </c>
      <c r="L5" s="85">
        <v>7.0900000000000001E-9</v>
      </c>
      <c r="M5" s="85">
        <v>4.3400000000000003E-9</v>
      </c>
      <c r="N5" s="85">
        <v>3.4900000000000001E-9</v>
      </c>
      <c r="O5" s="85">
        <v>4.5900000000000001E-9</v>
      </c>
      <c r="P5" s="85">
        <v>4.5900000000000001E-9</v>
      </c>
      <c r="Q5" s="85">
        <v>1.2543E-4</v>
      </c>
      <c r="R5" s="85">
        <v>7.8440000000000001E-5</v>
      </c>
      <c r="S5" s="85">
        <v>4.1810000000000001E-5</v>
      </c>
      <c r="T5" s="85">
        <v>2.6233000000000001E-5</v>
      </c>
      <c r="U5" s="85">
        <v>1.6058000000000001E-5</v>
      </c>
      <c r="V5" s="85">
        <v>1.2913E-5</v>
      </c>
      <c r="W5" s="85">
        <v>1.6983E-5</v>
      </c>
      <c r="X5" s="85">
        <v>1.6983E-5</v>
      </c>
      <c r="Y5" s="85">
        <v>2.6600000000000003E-7</v>
      </c>
      <c r="Z5" s="85">
        <v>2.5600000000000002E-7</v>
      </c>
      <c r="AA5" s="85">
        <v>1.8E-7</v>
      </c>
      <c r="AB5" s="85">
        <v>1.2599999999999999E-7</v>
      </c>
      <c r="AC5" s="85">
        <v>1.12E-7</v>
      </c>
      <c r="AD5" s="85">
        <v>1.09E-7</v>
      </c>
      <c r="AE5" s="85">
        <v>1.14E-7</v>
      </c>
      <c r="AF5" s="85">
        <v>1.14E-7</v>
      </c>
      <c r="AG5" s="85">
        <v>9.8419999999999996E-4</v>
      </c>
      <c r="AH5" s="85">
        <v>9.4720000000000004E-4</v>
      </c>
      <c r="AI5" s="85">
        <v>6.6600000000000003E-4</v>
      </c>
      <c r="AJ5" s="85">
        <v>4.662E-4</v>
      </c>
      <c r="AK5" s="85">
        <v>4.1439999999999999E-4</v>
      </c>
      <c r="AL5" s="85">
        <v>4.0329999999999999E-4</v>
      </c>
      <c r="AM5" s="85">
        <v>4.2180000000000001E-4</v>
      </c>
      <c r="AN5" s="85">
        <v>4.2180000000000001E-4</v>
      </c>
      <c r="AO5" s="85">
        <v>8.8400000000000004E-17</v>
      </c>
      <c r="AP5" s="85">
        <v>1.2800000000000001E-13</v>
      </c>
      <c r="AQ5" s="85">
        <v>2.7799999999999998E-16</v>
      </c>
      <c r="AR5" s="85">
        <v>2.4699999999999999E-15</v>
      </c>
      <c r="AS5" s="85">
        <v>1.56E-17</v>
      </c>
      <c r="AT5" s="85">
        <v>4.5299999999999998E-17</v>
      </c>
      <c r="AU5" s="85">
        <v>7.3499999999999999E-17</v>
      </c>
      <c r="AV5" s="85">
        <v>16.513120000000001</v>
      </c>
      <c r="AW5" s="85">
        <v>23910.400000000001</v>
      </c>
      <c r="AX5" s="85">
        <v>51.930399999999999</v>
      </c>
      <c r="AY5" s="85">
        <v>2.8874300000000002</v>
      </c>
      <c r="AZ5" s="50">
        <v>2.9140799999999998</v>
      </c>
      <c r="BA5" s="50">
        <v>8.46204</v>
      </c>
      <c r="BB5" s="50">
        <v>13.729799999999999</v>
      </c>
      <c r="BC5" s="48">
        <v>26</v>
      </c>
      <c r="BD5" s="85">
        <v>717000</v>
      </c>
      <c r="BE5" s="85">
        <v>9.665271966527191E-7</v>
      </c>
      <c r="BF5" s="87">
        <f t="shared" si="0"/>
        <v>1.0000004832900091</v>
      </c>
      <c r="BG5" s="88">
        <v>261705000</v>
      </c>
    </row>
    <row r="6" spans="1:59">
      <c r="A6" s="52" t="s">
        <v>10</v>
      </c>
      <c r="B6" s="48" t="s">
        <v>11</v>
      </c>
      <c r="C6" s="48"/>
      <c r="D6" s="48" t="s">
        <v>494</v>
      </c>
      <c r="E6" s="48"/>
      <c r="F6" s="48"/>
      <c r="G6" s="85">
        <v>5.0000000000000001E-3</v>
      </c>
      <c r="H6" s="85">
        <v>5.0000000000000001E-3</v>
      </c>
      <c r="I6" s="89">
        <v>3.72E-6</v>
      </c>
      <c r="J6" s="89">
        <v>3.7500000000000001E-7</v>
      </c>
      <c r="K6" s="89">
        <v>2.7399999999999999E-7</v>
      </c>
      <c r="L6" s="89">
        <v>2.22E-7</v>
      </c>
      <c r="M6" s="89">
        <v>2.04E-7</v>
      </c>
      <c r="N6" s="89">
        <v>2.04E-7</v>
      </c>
      <c r="O6" s="89">
        <v>2.3799999999999999E-7</v>
      </c>
      <c r="P6" s="89">
        <v>2.3799999999999999E-7</v>
      </c>
      <c r="Q6" s="89">
        <v>1.3764E-2</v>
      </c>
      <c r="R6" s="89">
        <v>1.3875000000000001E-3</v>
      </c>
      <c r="S6" s="89">
        <v>1.0138E-3</v>
      </c>
      <c r="T6" s="89">
        <v>8.2140000000000002E-4</v>
      </c>
      <c r="U6" s="89">
        <v>7.5480000000000002E-4</v>
      </c>
      <c r="V6" s="89">
        <v>7.5480000000000002E-4</v>
      </c>
      <c r="W6" s="89">
        <v>8.8060000000000005E-4</v>
      </c>
      <c r="X6" s="89">
        <v>8.8060000000000005E-4</v>
      </c>
      <c r="Y6" s="89">
        <v>1.8599999999999999E-4</v>
      </c>
      <c r="Z6" s="89">
        <v>1.7799999999999999E-4</v>
      </c>
      <c r="AA6" s="89">
        <v>1.2300000000000001E-4</v>
      </c>
      <c r="AB6" s="89">
        <v>1.01E-4</v>
      </c>
      <c r="AC6" s="89">
        <v>9.2800000000000006E-5</v>
      </c>
      <c r="AD6" s="89">
        <v>9.6399999999999999E-5</v>
      </c>
      <c r="AE6" s="89">
        <v>9.8099999999999999E-5</v>
      </c>
      <c r="AF6" s="89">
        <v>9.8099999999999999E-5</v>
      </c>
      <c r="AG6" s="89">
        <v>0.68820000000000003</v>
      </c>
      <c r="AH6" s="89">
        <v>0.65859999999999996</v>
      </c>
      <c r="AI6" s="89">
        <v>0.4551</v>
      </c>
      <c r="AJ6" s="89">
        <v>0.37369999999999998</v>
      </c>
      <c r="AK6" s="89">
        <v>0.34336</v>
      </c>
      <c r="AL6" s="89">
        <v>0.35668</v>
      </c>
      <c r="AM6" s="89">
        <v>0.36297000000000001</v>
      </c>
      <c r="AN6" s="89">
        <v>0.36297000000000001</v>
      </c>
      <c r="AO6" s="89">
        <v>1.9900000000000001E-19</v>
      </c>
      <c r="AP6" s="89">
        <v>6.7199999999999997E-16</v>
      </c>
      <c r="AQ6" s="89">
        <v>1.5400000000000001E-18</v>
      </c>
      <c r="AR6" s="89">
        <v>2.1800000000000001E-17</v>
      </c>
      <c r="AS6" s="89">
        <v>9.8000000000000003E-20</v>
      </c>
      <c r="AT6" s="89">
        <v>1.85E-19</v>
      </c>
      <c r="AU6" s="89">
        <v>1.9900000000000001E-19</v>
      </c>
      <c r="AV6" s="89">
        <v>3.7173200000000003E-2</v>
      </c>
      <c r="AW6" s="89">
        <v>125.5296</v>
      </c>
      <c r="AX6" s="89">
        <v>0.28767199999999998</v>
      </c>
      <c r="AY6" s="89">
        <v>2.5484199999999999E-2</v>
      </c>
      <c r="AZ6" s="50">
        <v>1.83064E-2</v>
      </c>
      <c r="BA6" s="50">
        <v>3.4557999999999998E-2</v>
      </c>
      <c r="BB6" s="50">
        <v>3.7173200000000003E-2</v>
      </c>
      <c r="BC6" s="90">
        <v>241</v>
      </c>
      <c r="BD6" s="89">
        <v>432.2</v>
      </c>
      <c r="BE6" s="89">
        <v>1.60342434058306E-3</v>
      </c>
      <c r="BF6" s="87">
        <f>IFERROR((t_com*BE6)/(1-EXP(-BE6*t_com)),".")</f>
        <v>1.0008019264177597</v>
      </c>
      <c r="BG6" s="88">
        <v>157753</v>
      </c>
    </row>
    <row r="7" spans="1:59">
      <c r="A7" s="48" t="s">
        <v>12</v>
      </c>
      <c r="B7" s="48"/>
      <c r="C7" s="48"/>
      <c r="D7" s="48" t="s">
        <v>493</v>
      </c>
      <c r="E7" s="48"/>
      <c r="F7" s="48"/>
      <c r="G7" s="85"/>
      <c r="H7" s="85">
        <v>0</v>
      </c>
      <c r="I7" s="85">
        <v>0</v>
      </c>
      <c r="J7" s="85">
        <v>0</v>
      </c>
      <c r="K7" s="85">
        <v>0</v>
      </c>
      <c r="L7" s="85">
        <v>0</v>
      </c>
      <c r="M7" s="85">
        <v>0</v>
      </c>
      <c r="N7" s="85">
        <v>0</v>
      </c>
      <c r="O7" s="85">
        <v>0</v>
      </c>
      <c r="P7" s="85">
        <v>0</v>
      </c>
      <c r="Q7" s="85">
        <v>0</v>
      </c>
      <c r="R7" s="85">
        <v>0</v>
      </c>
      <c r="S7" s="85">
        <v>0</v>
      </c>
      <c r="T7" s="85">
        <v>0</v>
      </c>
      <c r="U7" s="85">
        <v>0</v>
      </c>
      <c r="V7" s="85">
        <v>0</v>
      </c>
      <c r="W7" s="85">
        <v>0</v>
      </c>
      <c r="X7" s="85">
        <v>0</v>
      </c>
      <c r="Y7" s="85">
        <v>0</v>
      </c>
      <c r="Z7" s="85">
        <v>0</v>
      </c>
      <c r="AA7" s="85">
        <v>0</v>
      </c>
      <c r="AB7" s="85">
        <v>0</v>
      </c>
      <c r="AC7" s="85">
        <v>0</v>
      </c>
      <c r="AD7" s="85">
        <v>0</v>
      </c>
      <c r="AE7" s="85">
        <v>0</v>
      </c>
      <c r="AF7" s="85">
        <v>0</v>
      </c>
      <c r="AG7" s="85">
        <v>0</v>
      </c>
      <c r="AH7" s="85">
        <v>0</v>
      </c>
      <c r="AI7" s="85">
        <v>0</v>
      </c>
      <c r="AJ7" s="85">
        <v>0</v>
      </c>
      <c r="AK7" s="85">
        <v>0</v>
      </c>
      <c r="AL7" s="85">
        <v>0</v>
      </c>
      <c r="AM7" s="85">
        <v>0</v>
      </c>
      <c r="AN7" s="85">
        <v>0</v>
      </c>
      <c r="AO7" s="85">
        <v>6.5299999999999996E-17</v>
      </c>
      <c r="AP7" s="85">
        <v>9.4599999999999996E-14</v>
      </c>
      <c r="AQ7" s="85">
        <v>2.0400000000000001E-16</v>
      </c>
      <c r="AR7" s="85">
        <v>1.7800000000000001E-15</v>
      </c>
      <c r="AS7" s="85">
        <v>1.12E-17</v>
      </c>
      <c r="AT7" s="85">
        <v>3.2600000000000002E-17</v>
      </c>
      <c r="AU7" s="85">
        <v>5.3299999999999998E-17</v>
      </c>
      <c r="AV7" s="85">
        <v>12.198040000000001</v>
      </c>
      <c r="AW7" s="85">
        <v>17671.28</v>
      </c>
      <c r="AX7" s="85">
        <v>38.107199999999999</v>
      </c>
      <c r="AY7" s="85">
        <v>2.0808200000000001</v>
      </c>
      <c r="AZ7" s="50">
        <v>2.0921599999999998</v>
      </c>
      <c r="BA7" s="50">
        <v>6.0896800000000004</v>
      </c>
      <c r="BB7" s="50">
        <v>9.9564400000000006</v>
      </c>
      <c r="BC7" s="48">
        <v>44</v>
      </c>
      <c r="BD7" s="85">
        <v>2.2583713850837098E-5</v>
      </c>
      <c r="BE7" s="85">
        <v>30685.829823083401</v>
      </c>
      <c r="BF7" s="87">
        <f t="shared" si="0"/>
        <v>30685.829823083401</v>
      </c>
      <c r="BG7" s="88">
        <v>8.2430555555555608E-3</v>
      </c>
    </row>
    <row r="8" spans="1:59">
      <c r="A8" s="48" t="s">
        <v>13</v>
      </c>
      <c r="B8" s="48"/>
      <c r="C8" s="48"/>
      <c r="D8" s="48" t="s">
        <v>492</v>
      </c>
      <c r="E8" s="48"/>
      <c r="F8" s="48"/>
      <c r="G8" s="85">
        <v>1</v>
      </c>
      <c r="H8" s="85">
        <v>1</v>
      </c>
      <c r="I8" s="85">
        <v>6.3E-10</v>
      </c>
      <c r="J8" s="85">
        <v>3.6E-10</v>
      </c>
      <c r="K8" s="85">
        <v>1.7700000000000001E-10</v>
      </c>
      <c r="L8" s="85">
        <v>1.02E-10</v>
      </c>
      <c r="M8" s="85">
        <v>6.9599999999999997E-11</v>
      </c>
      <c r="N8" s="85">
        <v>5.4599999999999998E-11</v>
      </c>
      <c r="O8" s="85">
        <v>7.26E-11</v>
      </c>
      <c r="P8" s="85">
        <v>7.26E-11</v>
      </c>
      <c r="Q8" s="85">
        <v>2.3309999999999998E-6</v>
      </c>
      <c r="R8" s="85">
        <v>1.3319999999999999E-6</v>
      </c>
      <c r="S8" s="85">
        <v>6.5489999999999997E-7</v>
      </c>
      <c r="T8" s="85">
        <v>3.7739999999999998E-7</v>
      </c>
      <c r="U8" s="85">
        <v>2.5751999999999999E-7</v>
      </c>
      <c r="V8" s="85">
        <v>2.0202000000000001E-7</v>
      </c>
      <c r="W8" s="85">
        <v>2.6861999999999998E-7</v>
      </c>
      <c r="X8" s="85">
        <v>2.6861999999999998E-7</v>
      </c>
      <c r="Y8" s="85">
        <v>2.0700000000000001E-10</v>
      </c>
      <c r="Z8" s="85">
        <v>1.3799999999999999E-10</v>
      </c>
      <c r="AA8" s="85">
        <v>6.3399999999999996E-11</v>
      </c>
      <c r="AB8" s="85">
        <v>4.0200000000000001E-11</v>
      </c>
      <c r="AC8" s="85">
        <v>2.5499999999999999E-11</v>
      </c>
      <c r="AD8" s="85">
        <v>2.15E-11</v>
      </c>
      <c r="AE8" s="85">
        <v>2.5699999999999999E-11</v>
      </c>
      <c r="AF8" s="85">
        <v>2.5699999999999999E-11</v>
      </c>
      <c r="AG8" s="85">
        <v>7.6590000000000005E-7</v>
      </c>
      <c r="AH8" s="85">
        <v>5.1060000000000003E-7</v>
      </c>
      <c r="AI8" s="85">
        <v>2.3458E-7</v>
      </c>
      <c r="AJ8" s="85">
        <v>1.4873999999999999E-7</v>
      </c>
      <c r="AK8" s="85">
        <v>9.4349999999999995E-8</v>
      </c>
      <c r="AL8" s="85">
        <v>7.9549999999999994E-8</v>
      </c>
      <c r="AM8" s="85">
        <v>9.509E-8</v>
      </c>
      <c r="AN8" s="85">
        <v>9.509E-8</v>
      </c>
      <c r="AO8" s="85">
        <v>3.4299999999999998E-17</v>
      </c>
      <c r="AP8" s="85">
        <v>5.2499999999999997E-14</v>
      </c>
      <c r="AQ8" s="85">
        <v>1.1300000000000001E-16</v>
      </c>
      <c r="AR8" s="85">
        <v>1.2199999999999999E-15</v>
      </c>
      <c r="AS8" s="85">
        <v>7.1000000000000007E-18</v>
      </c>
      <c r="AT8" s="85">
        <v>2.0000000000000001E-17</v>
      </c>
      <c r="AU8" s="85">
        <v>3.0800000000000003E-17</v>
      </c>
      <c r="AV8" s="85">
        <v>6.4072399999999998</v>
      </c>
      <c r="AW8" s="85">
        <v>9807</v>
      </c>
      <c r="AX8" s="85">
        <v>21.1084</v>
      </c>
      <c r="AY8" s="85">
        <v>1.42618</v>
      </c>
      <c r="AZ8" s="50">
        <v>1.3262799999999999</v>
      </c>
      <c r="BA8" s="50">
        <v>3.7360000000000002</v>
      </c>
      <c r="BB8" s="50">
        <v>5.7534400000000003</v>
      </c>
      <c r="BC8" s="48">
        <v>69</v>
      </c>
      <c r="BD8" s="85">
        <v>2.8976407914764099E-5</v>
      </c>
      <c r="BE8" s="85">
        <v>23916.0078791858</v>
      </c>
      <c r="BF8" s="87">
        <f t="shared" si="0"/>
        <v>23916.0078791858</v>
      </c>
      <c r="BG8" s="88">
        <v>1.0576388888888901E-2</v>
      </c>
    </row>
    <row r="9" spans="1:59">
      <c r="A9" s="48" t="s">
        <v>14</v>
      </c>
      <c r="B9" s="48"/>
      <c r="C9" s="48"/>
      <c r="D9" s="48" t="s">
        <v>493</v>
      </c>
      <c r="E9" s="48"/>
      <c r="F9" s="48"/>
      <c r="G9" s="85"/>
      <c r="H9" s="85">
        <v>0</v>
      </c>
      <c r="I9" s="85">
        <v>0</v>
      </c>
      <c r="J9" s="85">
        <v>0</v>
      </c>
      <c r="K9" s="85">
        <v>0</v>
      </c>
      <c r="L9" s="85">
        <v>0</v>
      </c>
      <c r="M9" s="85">
        <v>0</v>
      </c>
      <c r="N9" s="85">
        <v>0</v>
      </c>
      <c r="O9" s="85">
        <v>0</v>
      </c>
      <c r="P9" s="85">
        <v>0</v>
      </c>
      <c r="Q9" s="85">
        <v>0</v>
      </c>
      <c r="R9" s="85">
        <v>0</v>
      </c>
      <c r="S9" s="85">
        <v>0</v>
      </c>
      <c r="T9" s="85">
        <v>0</v>
      </c>
      <c r="U9" s="85">
        <v>0</v>
      </c>
      <c r="V9" s="85">
        <v>0</v>
      </c>
      <c r="W9" s="85">
        <v>0</v>
      </c>
      <c r="X9" s="85">
        <v>0</v>
      </c>
      <c r="Y9" s="85">
        <v>0</v>
      </c>
      <c r="Z9" s="85">
        <v>0</v>
      </c>
      <c r="AA9" s="85">
        <v>0</v>
      </c>
      <c r="AB9" s="85">
        <v>0</v>
      </c>
      <c r="AC9" s="85">
        <v>0</v>
      </c>
      <c r="AD9" s="85">
        <v>0</v>
      </c>
      <c r="AE9" s="85">
        <v>0</v>
      </c>
      <c r="AF9" s="85">
        <v>0</v>
      </c>
      <c r="AG9" s="85">
        <v>0</v>
      </c>
      <c r="AH9" s="85">
        <v>0</v>
      </c>
      <c r="AI9" s="85">
        <v>0</v>
      </c>
      <c r="AJ9" s="85">
        <v>0</v>
      </c>
      <c r="AK9" s="85">
        <v>0</v>
      </c>
      <c r="AL9" s="85">
        <v>0</v>
      </c>
      <c r="AM9" s="85">
        <v>0</v>
      </c>
      <c r="AN9" s="85">
        <v>0</v>
      </c>
      <c r="AO9" s="85">
        <v>6.87E-17</v>
      </c>
      <c r="AP9" s="85">
        <v>1.04E-13</v>
      </c>
      <c r="AQ9" s="85">
        <v>2.2600000000000002E-16</v>
      </c>
      <c r="AR9" s="85">
        <v>2.2499999999999999E-15</v>
      </c>
      <c r="AS9" s="85">
        <v>1.41E-17</v>
      </c>
      <c r="AT9" s="85">
        <v>4.0000000000000003E-17</v>
      </c>
      <c r="AU9" s="85">
        <v>6.1699999999999997E-17</v>
      </c>
      <c r="AV9" s="85">
        <v>12.833159999999999</v>
      </c>
      <c r="AW9" s="85">
        <v>19427.2</v>
      </c>
      <c r="AX9" s="85">
        <v>42.216799999999999</v>
      </c>
      <c r="AY9" s="85">
        <v>2.6302500000000002</v>
      </c>
      <c r="AZ9" s="50">
        <v>2.63388</v>
      </c>
      <c r="BA9" s="50">
        <v>7.4720000000000004</v>
      </c>
      <c r="BB9" s="50">
        <v>11.52556</v>
      </c>
      <c r="BC9" s="48">
        <v>204</v>
      </c>
      <c r="BD9" s="85">
        <v>1.7503805175038E-5</v>
      </c>
      <c r="BE9" s="85">
        <v>39591.391304347802</v>
      </c>
      <c r="BF9" s="87">
        <f t="shared" si="0"/>
        <v>39591.391304347802</v>
      </c>
      <c r="BG9" s="88">
        <v>6.3888888888888901E-3</v>
      </c>
    </row>
    <row r="10" spans="1:59">
      <c r="A10" s="51" t="s">
        <v>15</v>
      </c>
      <c r="B10" s="48" t="s">
        <v>7</v>
      </c>
      <c r="C10" s="48"/>
      <c r="D10" s="48" t="s">
        <v>493</v>
      </c>
      <c r="E10" s="48"/>
      <c r="F10" s="48"/>
      <c r="G10" s="85"/>
      <c r="H10" s="85">
        <v>0</v>
      </c>
      <c r="I10" s="85">
        <v>0</v>
      </c>
      <c r="J10" s="85">
        <v>0</v>
      </c>
      <c r="K10" s="85">
        <v>0</v>
      </c>
      <c r="L10" s="85">
        <v>0</v>
      </c>
      <c r="M10" s="85">
        <v>0</v>
      </c>
      <c r="N10" s="85">
        <v>0</v>
      </c>
      <c r="O10" s="85">
        <v>0</v>
      </c>
      <c r="P10" s="85">
        <v>0</v>
      </c>
      <c r="Q10" s="85">
        <v>0</v>
      </c>
      <c r="R10" s="85">
        <v>0</v>
      </c>
      <c r="S10" s="85">
        <v>0</v>
      </c>
      <c r="T10" s="85">
        <v>0</v>
      </c>
      <c r="U10" s="85">
        <v>0</v>
      </c>
      <c r="V10" s="85">
        <v>0</v>
      </c>
      <c r="W10" s="85">
        <v>0</v>
      </c>
      <c r="X10" s="85">
        <v>0</v>
      </c>
      <c r="Y10" s="85">
        <v>0</v>
      </c>
      <c r="Z10" s="85">
        <v>0</v>
      </c>
      <c r="AA10" s="85">
        <v>0</v>
      </c>
      <c r="AB10" s="85">
        <v>0</v>
      </c>
      <c r="AC10" s="85">
        <v>0</v>
      </c>
      <c r="AD10" s="85">
        <v>0</v>
      </c>
      <c r="AE10" s="85">
        <v>0</v>
      </c>
      <c r="AF10" s="85">
        <v>0</v>
      </c>
      <c r="AG10" s="85">
        <v>0</v>
      </c>
      <c r="AH10" s="85">
        <v>0</v>
      </c>
      <c r="AI10" s="85">
        <v>0</v>
      </c>
      <c r="AJ10" s="85">
        <v>0</v>
      </c>
      <c r="AK10" s="85">
        <v>0</v>
      </c>
      <c r="AL10" s="85">
        <v>0</v>
      </c>
      <c r="AM10" s="85">
        <v>0</v>
      </c>
      <c r="AN10" s="85">
        <v>0</v>
      </c>
      <c r="AO10" s="85">
        <v>6.3500000000000002E-21</v>
      </c>
      <c r="AP10" s="85">
        <v>1.0600000000000001E-17</v>
      </c>
      <c r="AQ10" s="85">
        <v>2.31E-20</v>
      </c>
      <c r="AR10" s="85">
        <v>2.2699999999999998E-19</v>
      </c>
      <c r="AS10" s="85">
        <v>1.4399999999999999E-21</v>
      </c>
      <c r="AT10" s="85">
        <v>4.0200000000000001E-21</v>
      </c>
      <c r="AU10" s="85">
        <v>5.9399999999999998E-21</v>
      </c>
      <c r="AV10" s="85">
        <v>1.18618E-3</v>
      </c>
      <c r="AW10" s="85">
        <v>1.9800800000000001</v>
      </c>
      <c r="AX10" s="85">
        <v>4.3150799999999998E-3</v>
      </c>
      <c r="AY10" s="85">
        <v>2.6536300000000001E-4</v>
      </c>
      <c r="AZ10" s="50">
        <v>2.6899200000000002E-4</v>
      </c>
      <c r="BA10" s="50">
        <v>7.5093600000000001E-4</v>
      </c>
      <c r="BB10" s="50">
        <v>1.109592E-3</v>
      </c>
      <c r="BC10" s="48">
        <v>217</v>
      </c>
      <c r="BD10" s="85">
        <v>1.0242262810756E-9</v>
      </c>
      <c r="BE10" s="85">
        <v>676608297.21362197</v>
      </c>
      <c r="BF10" s="87">
        <f t="shared" si="0"/>
        <v>676608297.21362197</v>
      </c>
      <c r="BG10" s="88">
        <v>3.7384259259259298E-7</v>
      </c>
    </row>
    <row r="11" spans="1:59">
      <c r="A11" s="51" t="s">
        <v>16</v>
      </c>
      <c r="B11" s="53" t="s">
        <v>7</v>
      </c>
      <c r="C11" s="48"/>
      <c r="D11" s="48" t="s">
        <v>493</v>
      </c>
      <c r="E11" s="48"/>
      <c r="F11" s="48"/>
      <c r="G11" s="85"/>
      <c r="H11" s="85">
        <v>0</v>
      </c>
      <c r="I11" s="85">
        <v>0</v>
      </c>
      <c r="J11" s="85">
        <v>0</v>
      </c>
      <c r="K11" s="85">
        <v>0</v>
      </c>
      <c r="L11" s="85">
        <v>0</v>
      </c>
      <c r="M11" s="85">
        <v>0</v>
      </c>
      <c r="N11" s="85">
        <v>0</v>
      </c>
      <c r="O11" s="85">
        <v>0</v>
      </c>
      <c r="P11" s="85">
        <v>0</v>
      </c>
      <c r="Q11" s="85">
        <v>0</v>
      </c>
      <c r="R11" s="85">
        <v>0</v>
      </c>
      <c r="S11" s="85">
        <v>0</v>
      </c>
      <c r="T11" s="85">
        <v>0</v>
      </c>
      <c r="U11" s="85">
        <v>0</v>
      </c>
      <c r="V11" s="85">
        <v>0</v>
      </c>
      <c r="W11" s="85">
        <v>0</v>
      </c>
      <c r="X11" s="85">
        <v>0</v>
      </c>
      <c r="Y11" s="85">
        <v>0</v>
      </c>
      <c r="Z11" s="85">
        <v>0</v>
      </c>
      <c r="AA11" s="85">
        <v>0</v>
      </c>
      <c r="AB11" s="85">
        <v>0</v>
      </c>
      <c r="AC11" s="85">
        <v>0</v>
      </c>
      <c r="AD11" s="85">
        <v>0</v>
      </c>
      <c r="AE11" s="85">
        <v>0</v>
      </c>
      <c r="AF11" s="85">
        <v>0</v>
      </c>
      <c r="AG11" s="85">
        <v>0</v>
      </c>
      <c r="AH11" s="85">
        <v>0</v>
      </c>
      <c r="AI11" s="85">
        <v>0</v>
      </c>
      <c r="AJ11" s="85">
        <v>0</v>
      </c>
      <c r="AK11" s="85">
        <v>0</v>
      </c>
      <c r="AL11" s="85">
        <v>0</v>
      </c>
      <c r="AM11" s="85">
        <v>0</v>
      </c>
      <c r="AN11" s="85">
        <v>0</v>
      </c>
      <c r="AO11" s="85">
        <v>2.9800000000000001E-22</v>
      </c>
      <c r="AP11" s="85">
        <v>9.7999999999999999E-19</v>
      </c>
      <c r="AQ11" s="85">
        <v>1.2499999999999999E-21</v>
      </c>
      <c r="AR11" s="85">
        <v>1.2500000000000001E-19</v>
      </c>
      <c r="AS11" s="85">
        <v>1.69E-22</v>
      </c>
      <c r="AT11" s="85">
        <v>2.37E-22</v>
      </c>
      <c r="AU11" s="85">
        <v>2.86E-22</v>
      </c>
      <c r="AV11" s="85">
        <v>5.56664E-5</v>
      </c>
      <c r="AW11" s="85">
        <v>0.183064</v>
      </c>
      <c r="AX11" s="85">
        <v>2.3350000000000001E-4</v>
      </c>
      <c r="AY11" s="85">
        <v>1.4612499999999999E-4</v>
      </c>
      <c r="AZ11" s="50">
        <v>3.1569200000000003E-5</v>
      </c>
      <c r="BA11" s="50">
        <v>4.4271599999999998E-5</v>
      </c>
      <c r="BB11" s="50">
        <v>5.3424799999999997E-5</v>
      </c>
      <c r="BC11" s="48">
        <v>218</v>
      </c>
      <c r="BD11" s="85">
        <v>4.7564687975646899E-8</v>
      </c>
      <c r="BE11" s="85">
        <v>14569632</v>
      </c>
      <c r="BF11" s="87">
        <f t="shared" si="0"/>
        <v>14569632</v>
      </c>
      <c r="BG11" s="88">
        <v>1.7361111111111101E-5</v>
      </c>
    </row>
    <row r="12" spans="1:59">
      <c r="A12" s="48" t="s">
        <v>17</v>
      </c>
      <c r="B12" s="48"/>
      <c r="C12" s="48"/>
      <c r="D12" s="48" t="s">
        <v>492</v>
      </c>
      <c r="E12" s="48"/>
      <c r="F12" s="48"/>
      <c r="G12" s="85">
        <v>0.2</v>
      </c>
      <c r="H12" s="85">
        <v>0.2</v>
      </c>
      <c r="I12" s="85">
        <v>4.8799999999999997E-10</v>
      </c>
      <c r="J12" s="85">
        <v>2.8300000000000001E-10</v>
      </c>
      <c r="K12" s="85">
        <v>1.42E-10</v>
      </c>
      <c r="L12" s="85">
        <v>8.3999999999999994E-11</v>
      </c>
      <c r="M12" s="85">
        <v>5.6899999999999999E-11</v>
      </c>
      <c r="N12" s="85">
        <v>4.4900000000000001E-11</v>
      </c>
      <c r="O12" s="85">
        <v>5.9099999999999995E-11</v>
      </c>
      <c r="P12" s="85">
        <v>5.9099999999999995E-11</v>
      </c>
      <c r="Q12" s="85">
        <v>1.8055999999999999E-6</v>
      </c>
      <c r="R12" s="85">
        <v>1.0471000000000001E-6</v>
      </c>
      <c r="S12" s="85">
        <v>5.2539999999999998E-7</v>
      </c>
      <c r="T12" s="85">
        <v>3.108E-7</v>
      </c>
      <c r="U12" s="85">
        <v>2.1052999999999999E-7</v>
      </c>
      <c r="V12" s="85">
        <v>1.6612999999999999E-7</v>
      </c>
      <c r="W12" s="85">
        <v>2.1867000000000001E-7</v>
      </c>
      <c r="X12" s="85">
        <v>2.1867000000000001E-7</v>
      </c>
      <c r="Y12" s="85">
        <v>1.8199999999999999E-10</v>
      </c>
      <c r="Z12" s="85">
        <v>1.27E-10</v>
      </c>
      <c r="AA12" s="85">
        <v>6.0400000000000006E-11</v>
      </c>
      <c r="AB12" s="85">
        <v>3.8399999999999998E-11</v>
      </c>
      <c r="AC12" s="85">
        <v>2.4499999999999999E-11</v>
      </c>
      <c r="AD12" s="85">
        <v>2.0399999999999999E-11</v>
      </c>
      <c r="AE12" s="85">
        <v>2.4299999999999999E-11</v>
      </c>
      <c r="AF12" s="85">
        <v>2.4299999999999999E-11</v>
      </c>
      <c r="AG12" s="85">
        <v>6.7339999999999998E-7</v>
      </c>
      <c r="AH12" s="85">
        <v>4.6989999999999999E-7</v>
      </c>
      <c r="AI12" s="85">
        <v>2.2347999999999999E-7</v>
      </c>
      <c r="AJ12" s="85">
        <v>1.4208000000000001E-7</v>
      </c>
      <c r="AK12" s="85">
        <v>9.0649999999999994E-8</v>
      </c>
      <c r="AL12" s="85">
        <v>7.5479999999999998E-8</v>
      </c>
      <c r="AM12" s="85">
        <v>8.9910000000000002E-8</v>
      </c>
      <c r="AN12" s="85">
        <v>8.9910000000000002E-8</v>
      </c>
      <c r="AO12" s="85">
        <v>4.4800000000000002E-17</v>
      </c>
      <c r="AP12" s="85">
        <v>6.87E-14</v>
      </c>
      <c r="AQ12" s="85">
        <v>1.4900000000000001E-16</v>
      </c>
      <c r="AR12" s="85">
        <v>1.4999999999999999E-15</v>
      </c>
      <c r="AS12" s="85">
        <v>9.1199999999999992E-18</v>
      </c>
      <c r="AT12" s="85">
        <v>2.57E-17</v>
      </c>
      <c r="AU12" s="85">
        <v>3.9700000000000003E-17</v>
      </c>
      <c r="AV12" s="85">
        <v>8.3686399999999992</v>
      </c>
      <c r="AW12" s="85">
        <v>12833.16</v>
      </c>
      <c r="AX12" s="85">
        <v>27.833200000000001</v>
      </c>
      <c r="AY12" s="85">
        <v>1.7535000000000001</v>
      </c>
      <c r="AZ12" s="50">
        <v>1.703616</v>
      </c>
      <c r="BA12" s="50">
        <v>4.8007600000000004</v>
      </c>
      <c r="BB12" s="50">
        <v>7.4159600000000001</v>
      </c>
      <c r="BC12" s="48">
        <v>186</v>
      </c>
      <c r="BD12" s="85">
        <v>2.0357686453576899E-5</v>
      </c>
      <c r="BE12" s="85">
        <v>34041.196261682198</v>
      </c>
      <c r="BF12" s="87">
        <f t="shared" si="0"/>
        <v>34041.196261682198</v>
      </c>
      <c r="BG12" s="88">
        <v>7.4305555555555496E-3</v>
      </c>
    </row>
    <row r="13" spans="1:59">
      <c r="A13" s="48" t="s">
        <v>18</v>
      </c>
      <c r="B13" s="48"/>
      <c r="C13" s="48"/>
      <c r="D13" s="48" t="s">
        <v>492</v>
      </c>
      <c r="E13" s="48"/>
      <c r="F13" s="48"/>
      <c r="G13" s="85">
        <v>0.6</v>
      </c>
      <c r="H13" s="85">
        <v>0.02</v>
      </c>
      <c r="I13" s="85">
        <v>2.6000000000000001E-9</v>
      </c>
      <c r="J13" s="85">
        <v>1.6600000000000001E-9</v>
      </c>
      <c r="K13" s="85">
        <v>8.38E-10</v>
      </c>
      <c r="L13" s="85">
        <v>4.9099999999999996E-10</v>
      </c>
      <c r="M13" s="85">
        <v>3.1200000000000001E-10</v>
      </c>
      <c r="N13" s="85">
        <v>2.54E-10</v>
      </c>
      <c r="O13" s="85">
        <v>3.3599999999999998E-10</v>
      </c>
      <c r="P13" s="85">
        <v>3.3599999999999998E-10</v>
      </c>
      <c r="Q13" s="85">
        <v>9.6199999999999994E-6</v>
      </c>
      <c r="R13" s="85">
        <v>6.1419999999999998E-6</v>
      </c>
      <c r="S13" s="85">
        <v>3.1006E-6</v>
      </c>
      <c r="T13" s="85">
        <v>1.8166999999999999E-6</v>
      </c>
      <c r="U13" s="85">
        <v>1.1543999999999999E-6</v>
      </c>
      <c r="V13" s="85">
        <v>9.3979999999999998E-7</v>
      </c>
      <c r="W13" s="85">
        <v>1.2432E-6</v>
      </c>
      <c r="X13" s="85">
        <v>1.2432E-6</v>
      </c>
      <c r="Y13" s="85">
        <v>1.0999999999999999E-9</v>
      </c>
      <c r="Z13" s="85">
        <v>7.3800000000000004E-10</v>
      </c>
      <c r="AA13" s="85">
        <v>3.44E-10</v>
      </c>
      <c r="AB13" s="85">
        <v>2.1500000000000001E-10</v>
      </c>
      <c r="AC13" s="85">
        <v>1.3300000000000001E-10</v>
      </c>
      <c r="AD13" s="85">
        <v>1.0999999999999999E-10</v>
      </c>
      <c r="AE13" s="85">
        <v>1.3300000000000001E-10</v>
      </c>
      <c r="AF13" s="85">
        <v>1.3300000000000001E-10</v>
      </c>
      <c r="AG13" s="85">
        <v>4.07E-6</v>
      </c>
      <c r="AH13" s="85">
        <v>2.7306000000000002E-6</v>
      </c>
      <c r="AI13" s="85">
        <v>1.2727999999999999E-6</v>
      </c>
      <c r="AJ13" s="85">
        <v>7.9550000000000005E-7</v>
      </c>
      <c r="AK13" s="85">
        <v>4.9210000000000002E-7</v>
      </c>
      <c r="AL13" s="85">
        <v>4.0699999999999998E-7</v>
      </c>
      <c r="AM13" s="85">
        <v>4.9210000000000002E-7</v>
      </c>
      <c r="AN13" s="85">
        <v>4.9210000000000002E-7</v>
      </c>
      <c r="AO13" s="85">
        <v>1.68E-17</v>
      </c>
      <c r="AP13" s="85">
        <v>2.5599999999999999E-14</v>
      </c>
      <c r="AQ13" s="85">
        <v>5.5699999999999998E-17</v>
      </c>
      <c r="AR13" s="85">
        <v>5.4E-16</v>
      </c>
      <c r="AS13" s="85">
        <v>3.3599999999999998E-18</v>
      </c>
      <c r="AT13" s="85">
        <v>9.56E-18</v>
      </c>
      <c r="AU13" s="85">
        <v>1.4899999999999999E-17</v>
      </c>
      <c r="AV13" s="85">
        <v>3.1382400000000001</v>
      </c>
      <c r="AW13" s="85">
        <v>4782.08</v>
      </c>
      <c r="AX13" s="85">
        <v>10.40476</v>
      </c>
      <c r="AY13" s="85">
        <v>0.63126000000000004</v>
      </c>
      <c r="AZ13" s="50">
        <v>0.62764799999999998</v>
      </c>
      <c r="BA13" s="50">
        <v>1.7858080000000001</v>
      </c>
      <c r="BB13" s="50">
        <v>2.7833199999999998</v>
      </c>
      <c r="BC13" s="48">
        <v>126</v>
      </c>
      <c r="BD13" s="85">
        <v>1.90258751902588E-4</v>
      </c>
      <c r="BE13" s="85">
        <v>3642.4079999999999</v>
      </c>
      <c r="BF13" s="87">
        <f t="shared" si="0"/>
        <v>3642.4079999999999</v>
      </c>
      <c r="BG13" s="88">
        <v>6.9444444444444406E-2</v>
      </c>
    </row>
    <row r="14" spans="1:59">
      <c r="A14" s="51" t="s">
        <v>19</v>
      </c>
      <c r="B14" s="48" t="s">
        <v>7</v>
      </c>
      <c r="C14" s="48"/>
      <c r="D14" s="48" t="s">
        <v>493</v>
      </c>
      <c r="E14" s="48"/>
      <c r="F14" s="48"/>
      <c r="G14" s="85"/>
      <c r="H14" s="85">
        <v>0</v>
      </c>
      <c r="I14" s="85">
        <v>0</v>
      </c>
      <c r="J14" s="85">
        <v>0</v>
      </c>
      <c r="K14" s="85">
        <v>0</v>
      </c>
      <c r="L14" s="85">
        <v>0</v>
      </c>
      <c r="M14" s="85">
        <v>0</v>
      </c>
      <c r="N14" s="85">
        <v>0</v>
      </c>
      <c r="O14" s="85">
        <v>0</v>
      </c>
      <c r="P14" s="85">
        <v>0</v>
      </c>
      <c r="Q14" s="85">
        <v>0</v>
      </c>
      <c r="R14" s="85">
        <v>0</v>
      </c>
      <c r="S14" s="85">
        <v>0</v>
      </c>
      <c r="T14" s="85">
        <v>0</v>
      </c>
      <c r="U14" s="85">
        <v>0</v>
      </c>
      <c r="V14" s="85">
        <v>0</v>
      </c>
      <c r="W14" s="85">
        <v>0</v>
      </c>
      <c r="X14" s="85">
        <v>0</v>
      </c>
      <c r="Y14" s="85">
        <v>0</v>
      </c>
      <c r="Z14" s="85">
        <v>0</v>
      </c>
      <c r="AA14" s="85">
        <v>0</v>
      </c>
      <c r="AB14" s="85">
        <v>0</v>
      </c>
      <c r="AC14" s="85">
        <v>0</v>
      </c>
      <c r="AD14" s="85">
        <v>0</v>
      </c>
      <c r="AE14" s="85">
        <v>0</v>
      </c>
      <c r="AF14" s="85">
        <v>0</v>
      </c>
      <c r="AG14" s="85">
        <v>0</v>
      </c>
      <c r="AH14" s="85">
        <v>0</v>
      </c>
      <c r="AI14" s="85">
        <v>0</v>
      </c>
      <c r="AJ14" s="85">
        <v>0</v>
      </c>
      <c r="AK14" s="85">
        <v>0</v>
      </c>
      <c r="AL14" s="85">
        <v>0</v>
      </c>
      <c r="AM14" s="85">
        <v>0</v>
      </c>
      <c r="AN14" s="85">
        <v>0</v>
      </c>
      <c r="AO14" s="85">
        <v>1.8100000000000001E-17</v>
      </c>
      <c r="AP14" s="85">
        <v>2.6900000000000001E-14</v>
      </c>
      <c r="AQ14" s="85">
        <v>5.8300000000000006E-17</v>
      </c>
      <c r="AR14" s="85">
        <v>5.7700000000000001E-16</v>
      </c>
      <c r="AS14" s="85">
        <v>3.6000000000000001E-18</v>
      </c>
      <c r="AT14" s="85">
        <v>1.0300000000000001E-17</v>
      </c>
      <c r="AU14" s="85">
        <v>1.6099999999999999E-17</v>
      </c>
      <c r="AV14" s="85">
        <v>3.3810799999999999</v>
      </c>
      <c r="AW14" s="85">
        <v>5024.92</v>
      </c>
      <c r="AX14" s="85">
        <v>10.89044</v>
      </c>
      <c r="AY14" s="85">
        <v>0.67451300000000003</v>
      </c>
      <c r="AZ14" s="50">
        <v>0.67247999999999997</v>
      </c>
      <c r="BA14" s="50">
        <v>1.92404</v>
      </c>
      <c r="BB14" s="50">
        <v>3.0074800000000002</v>
      </c>
      <c r="BC14" s="48">
        <v>137</v>
      </c>
      <c r="BD14" s="85">
        <v>4.8554033485540298E-6</v>
      </c>
      <c r="BE14" s="85">
        <v>142727.58620689699</v>
      </c>
      <c r="BF14" s="87">
        <f t="shared" si="0"/>
        <v>142727.58620689699</v>
      </c>
      <c r="BG14" s="88">
        <v>1.77222222222222E-3</v>
      </c>
    </row>
    <row r="15" spans="1:59">
      <c r="A15" s="48" t="s">
        <v>20</v>
      </c>
      <c r="B15" s="48"/>
      <c r="C15" s="48"/>
      <c r="D15" s="48" t="s">
        <v>492</v>
      </c>
      <c r="E15" s="48"/>
      <c r="F15" s="48"/>
      <c r="G15" s="85">
        <v>0.02</v>
      </c>
      <c r="H15" s="85">
        <v>0.02</v>
      </c>
      <c r="I15" s="85">
        <v>1.42E-8</v>
      </c>
      <c r="J15" s="85">
        <v>8.0499999999999993E-9</v>
      </c>
      <c r="K15" s="85">
        <v>4.0700000000000002E-9</v>
      </c>
      <c r="L15" s="85">
        <v>2.4100000000000002E-9</v>
      </c>
      <c r="M15" s="85">
        <v>1.39E-9</v>
      </c>
      <c r="N15" s="85">
        <v>1.14E-9</v>
      </c>
      <c r="O15" s="85">
        <v>1.56E-9</v>
      </c>
      <c r="P15" s="85">
        <v>1.56E-9</v>
      </c>
      <c r="Q15" s="85">
        <v>5.2540000000000002E-5</v>
      </c>
      <c r="R15" s="85">
        <v>2.9785E-5</v>
      </c>
      <c r="S15" s="85">
        <v>1.5058999999999999E-5</v>
      </c>
      <c r="T15" s="85">
        <v>8.9169999999999995E-6</v>
      </c>
      <c r="U15" s="85">
        <v>5.1429999999999997E-6</v>
      </c>
      <c r="V15" s="85">
        <v>4.2180000000000001E-6</v>
      </c>
      <c r="W15" s="85">
        <v>5.772E-6</v>
      </c>
      <c r="X15" s="85">
        <v>5.772E-6</v>
      </c>
      <c r="Y15" s="85">
        <v>9.76E-8</v>
      </c>
      <c r="Z15" s="85">
        <v>9.0400000000000002E-8</v>
      </c>
      <c r="AA15" s="85">
        <v>6.0500000000000006E-8</v>
      </c>
      <c r="AB15" s="85">
        <v>4.1199999999999998E-8</v>
      </c>
      <c r="AC15" s="85">
        <v>3.62E-8</v>
      </c>
      <c r="AD15" s="85">
        <v>3.47E-8</v>
      </c>
      <c r="AE15" s="85">
        <v>3.6599999999999997E-8</v>
      </c>
      <c r="AF15" s="85">
        <v>3.6599999999999997E-8</v>
      </c>
      <c r="AG15" s="85">
        <v>3.6111999999999998E-4</v>
      </c>
      <c r="AH15" s="85">
        <v>3.3448000000000001E-4</v>
      </c>
      <c r="AI15" s="85">
        <v>2.2384999999999999E-4</v>
      </c>
      <c r="AJ15" s="85">
        <v>1.5244E-4</v>
      </c>
      <c r="AK15" s="85">
        <v>1.3394000000000001E-4</v>
      </c>
      <c r="AL15" s="85">
        <v>1.2839000000000001E-4</v>
      </c>
      <c r="AM15" s="85">
        <v>1.3542E-4</v>
      </c>
      <c r="AN15" s="85">
        <v>1.3542E-4</v>
      </c>
      <c r="AO15" s="85">
        <v>5.4299999999999999E-21</v>
      </c>
      <c r="AP15" s="85">
        <v>1.3899999999999999E-16</v>
      </c>
      <c r="AQ15" s="85">
        <v>1.5499999999999999E-19</v>
      </c>
      <c r="AR15" s="85">
        <v>3.4400000000000002E-18</v>
      </c>
      <c r="AS15" s="85">
        <v>1.9800000000000001E-21</v>
      </c>
      <c r="AT15" s="85">
        <v>4.2499999999999997E-21</v>
      </c>
      <c r="AU15" s="85">
        <v>5.3500000000000001E-21</v>
      </c>
      <c r="AV15" s="85">
        <v>1.014324E-3</v>
      </c>
      <c r="AW15" s="85">
        <v>25.965199999999999</v>
      </c>
      <c r="AX15" s="85">
        <v>2.8954000000000001E-2</v>
      </c>
      <c r="AY15" s="85">
        <v>4.0213599999999999E-3</v>
      </c>
      <c r="AZ15" s="50">
        <v>3.6986400000000002E-4</v>
      </c>
      <c r="BA15" s="50">
        <v>7.9390000000000005E-4</v>
      </c>
      <c r="BB15" s="50">
        <v>9.9938000000000002E-4</v>
      </c>
      <c r="BC15" s="48">
        <v>10</v>
      </c>
      <c r="BD15" s="85">
        <v>1510000</v>
      </c>
      <c r="BE15" s="85">
        <v>4.58940397350993E-7</v>
      </c>
      <c r="BF15" s="87">
        <f t="shared" si="0"/>
        <v>1.000000229570384</v>
      </c>
      <c r="BG15" s="88">
        <v>551150000</v>
      </c>
    </row>
    <row r="16" spans="1:59">
      <c r="A16" s="48" t="s">
        <v>21</v>
      </c>
      <c r="B16" s="48"/>
      <c r="C16" s="48"/>
      <c r="D16" s="48" t="s">
        <v>492</v>
      </c>
      <c r="E16" s="48"/>
      <c r="F16" s="48"/>
      <c r="G16" s="85">
        <v>0.1</v>
      </c>
      <c r="H16" s="85">
        <v>0.1</v>
      </c>
      <c r="I16" s="85">
        <v>4.8299999999999999E-10</v>
      </c>
      <c r="J16" s="85">
        <v>3.0800000000000002E-10</v>
      </c>
      <c r="K16" s="85">
        <v>1.66E-10</v>
      </c>
      <c r="L16" s="85">
        <v>1.04E-10</v>
      </c>
      <c r="M16" s="85">
        <v>7.0200000000000001E-11</v>
      </c>
      <c r="N16" s="85">
        <v>5.6099999999999999E-11</v>
      </c>
      <c r="O16" s="85">
        <v>7.1600000000000003E-11</v>
      </c>
      <c r="P16" s="85">
        <v>7.1600000000000003E-11</v>
      </c>
      <c r="Q16" s="85">
        <v>1.7871E-6</v>
      </c>
      <c r="R16" s="85">
        <v>1.1396000000000001E-6</v>
      </c>
      <c r="S16" s="85">
        <v>6.1419999999999998E-7</v>
      </c>
      <c r="T16" s="85">
        <v>3.848E-7</v>
      </c>
      <c r="U16" s="85">
        <v>2.5974000000000002E-7</v>
      </c>
      <c r="V16" s="85">
        <v>2.0757E-7</v>
      </c>
      <c r="W16" s="85">
        <v>2.6492000000000002E-7</v>
      </c>
      <c r="X16" s="85">
        <v>2.6492000000000002E-7</v>
      </c>
      <c r="Y16" s="85">
        <v>2.8899999999999998E-10</v>
      </c>
      <c r="Z16" s="85">
        <v>2.1899999999999999E-10</v>
      </c>
      <c r="AA16" s="85">
        <v>1.11E-10</v>
      </c>
      <c r="AB16" s="85">
        <v>7.0099999999999996E-11</v>
      </c>
      <c r="AC16" s="85">
        <v>4.58E-11</v>
      </c>
      <c r="AD16" s="85">
        <v>3.67E-11</v>
      </c>
      <c r="AE16" s="85">
        <v>4.3899999999999998E-11</v>
      </c>
      <c r="AF16" s="85">
        <v>4.3899999999999998E-11</v>
      </c>
      <c r="AG16" s="85">
        <v>1.0693000000000001E-6</v>
      </c>
      <c r="AH16" s="85">
        <v>8.103E-7</v>
      </c>
      <c r="AI16" s="85">
        <v>4.1069999999999999E-7</v>
      </c>
      <c r="AJ16" s="85">
        <v>2.5937000000000003E-7</v>
      </c>
      <c r="AK16" s="85">
        <v>1.6946000000000001E-7</v>
      </c>
      <c r="AL16" s="85">
        <v>1.3579E-7</v>
      </c>
      <c r="AM16" s="85">
        <v>1.6243000000000001E-7</v>
      </c>
      <c r="AN16" s="85">
        <v>1.6243000000000001E-7</v>
      </c>
      <c r="AO16" s="85">
        <v>7.2299999999999999E-17</v>
      </c>
      <c r="AP16" s="85">
        <v>1.1E-13</v>
      </c>
      <c r="AQ16" s="85">
        <v>2.3899999999999999E-16</v>
      </c>
      <c r="AR16" s="85">
        <v>2.3100000000000001E-15</v>
      </c>
      <c r="AS16" s="85">
        <v>1.4599999999999999E-17</v>
      </c>
      <c r="AT16" s="85">
        <v>4.1399999999999998E-17</v>
      </c>
      <c r="AU16" s="85">
        <v>6.42E-17</v>
      </c>
      <c r="AV16" s="85">
        <v>13.50564</v>
      </c>
      <c r="AW16" s="85">
        <v>20548</v>
      </c>
      <c r="AX16" s="85">
        <v>44.645200000000003</v>
      </c>
      <c r="AY16" s="85">
        <v>2.7003900000000001</v>
      </c>
      <c r="AZ16" s="50">
        <v>2.7272799999999999</v>
      </c>
      <c r="BA16" s="50">
        <v>7.7335200000000004</v>
      </c>
      <c r="BB16" s="50">
        <v>11.992559999999999</v>
      </c>
      <c r="BC16" s="48">
        <v>200</v>
      </c>
      <c r="BD16" s="85">
        <v>6.9254185692541894E-5</v>
      </c>
      <c r="BE16" s="85">
        <v>10006.615384615399</v>
      </c>
      <c r="BF16" s="87">
        <f t="shared" si="0"/>
        <v>10006.615384615399</v>
      </c>
      <c r="BG16" s="88">
        <v>2.5277777777777798E-2</v>
      </c>
    </row>
    <row r="17" spans="1:59">
      <c r="A17" s="51" t="s">
        <v>22</v>
      </c>
      <c r="B17" s="53" t="s">
        <v>7</v>
      </c>
      <c r="C17" s="48"/>
      <c r="D17" s="48" t="s">
        <v>492</v>
      </c>
      <c r="E17" s="48"/>
      <c r="F17" s="48"/>
      <c r="G17" s="85">
        <v>0.1</v>
      </c>
      <c r="H17" s="85">
        <v>0.1</v>
      </c>
      <c r="I17" s="85">
        <v>1.4999999999999999E-8</v>
      </c>
      <c r="J17" s="85">
        <v>9.7200000000000003E-9</v>
      </c>
      <c r="K17" s="85">
        <v>4.8399999999999998E-9</v>
      </c>
      <c r="L17" s="85">
        <v>2.8699999999999998E-9</v>
      </c>
      <c r="M17" s="85">
        <v>1.63E-9</v>
      </c>
      <c r="N17" s="85">
        <v>1.31E-9</v>
      </c>
      <c r="O17" s="85">
        <v>1.8E-9</v>
      </c>
      <c r="P17" s="85">
        <v>1.8E-9</v>
      </c>
      <c r="Q17" s="85">
        <v>5.5500000000000001E-5</v>
      </c>
      <c r="R17" s="85">
        <v>3.5964000000000003E-5</v>
      </c>
      <c r="S17" s="85">
        <v>1.7907999999999999E-5</v>
      </c>
      <c r="T17" s="85">
        <v>1.0618999999999999E-5</v>
      </c>
      <c r="U17" s="85">
        <v>6.0310000000000004E-6</v>
      </c>
      <c r="V17" s="85">
        <v>4.8470000000000003E-6</v>
      </c>
      <c r="W17" s="85">
        <v>6.6599999999999998E-6</v>
      </c>
      <c r="X17" s="85">
        <v>6.6599999999999998E-6</v>
      </c>
      <c r="Y17" s="85">
        <v>5.6100000000000001E-7</v>
      </c>
      <c r="Z17" s="85">
        <v>4.3799999999999998E-7</v>
      </c>
      <c r="AA17" s="85">
        <v>2.7300000000000002E-7</v>
      </c>
      <c r="AB17" s="85">
        <v>1.86E-7</v>
      </c>
      <c r="AC17" s="85">
        <v>1.5900000000000001E-7</v>
      </c>
      <c r="AD17" s="85">
        <v>1.3300000000000001E-7</v>
      </c>
      <c r="AE17" s="85">
        <v>1.4600000000000001E-7</v>
      </c>
      <c r="AF17" s="85">
        <v>1.4600000000000001E-7</v>
      </c>
      <c r="AG17" s="85">
        <v>2.0757000000000002E-3</v>
      </c>
      <c r="AH17" s="85">
        <v>1.6206E-3</v>
      </c>
      <c r="AI17" s="85">
        <v>1.0101000000000001E-3</v>
      </c>
      <c r="AJ17" s="85">
        <v>6.8820000000000003E-4</v>
      </c>
      <c r="AK17" s="85">
        <v>5.8830000000000004E-4</v>
      </c>
      <c r="AL17" s="85">
        <v>4.9209999999999998E-4</v>
      </c>
      <c r="AM17" s="85">
        <v>5.4020000000000001E-4</v>
      </c>
      <c r="AN17" s="85">
        <v>5.4020000000000001E-4</v>
      </c>
      <c r="AO17" s="85">
        <v>2.9299999999999998E-20</v>
      </c>
      <c r="AP17" s="85">
        <v>2.58E-16</v>
      </c>
      <c r="AQ17" s="85">
        <v>2.9800000000000002E-19</v>
      </c>
      <c r="AR17" s="85">
        <v>3.51E-17</v>
      </c>
      <c r="AS17" s="85">
        <v>1.6800000000000001E-20</v>
      </c>
      <c r="AT17" s="85">
        <v>2.43E-20</v>
      </c>
      <c r="AU17" s="85">
        <v>2.8700000000000002E-20</v>
      </c>
      <c r="AV17" s="85">
        <v>5.4732399999999999E-3</v>
      </c>
      <c r="AW17" s="85">
        <v>48.194400000000002</v>
      </c>
      <c r="AX17" s="85">
        <v>5.5666399999999998E-2</v>
      </c>
      <c r="AY17" s="85">
        <v>4.1031900000000003E-2</v>
      </c>
      <c r="AZ17" s="50">
        <v>3.13824E-3</v>
      </c>
      <c r="BA17" s="50">
        <v>4.5392399999999999E-3</v>
      </c>
      <c r="BB17" s="50">
        <v>5.3611600000000002E-3</v>
      </c>
      <c r="BC17" s="48">
        <v>210</v>
      </c>
      <c r="BD17" s="85">
        <v>1.37342465753425E-2</v>
      </c>
      <c r="BE17" s="85">
        <v>50.457809694793497</v>
      </c>
      <c r="BF17" s="87">
        <f t="shared" si="0"/>
        <v>50.457809694793497</v>
      </c>
      <c r="BG17" s="88">
        <v>5.0129999999999999</v>
      </c>
    </row>
    <row r="18" spans="1:59">
      <c r="A18" s="51" t="s">
        <v>23</v>
      </c>
      <c r="B18" s="48" t="s">
        <v>7</v>
      </c>
      <c r="C18" s="48"/>
      <c r="D18" s="48" t="s">
        <v>492</v>
      </c>
      <c r="E18" s="48"/>
      <c r="F18" s="48"/>
      <c r="G18" s="85">
        <v>0.1</v>
      </c>
      <c r="H18" s="85">
        <v>0.1</v>
      </c>
      <c r="I18" s="85">
        <v>2.5099999999999998E-9</v>
      </c>
      <c r="J18" s="85">
        <v>1.39E-9</v>
      </c>
      <c r="K18" s="85">
        <v>6.7500000000000005E-10</v>
      </c>
      <c r="L18" s="85">
        <v>3.8600000000000001E-10</v>
      </c>
      <c r="M18" s="85">
        <v>2.5200000000000001E-10</v>
      </c>
      <c r="N18" s="85">
        <v>1.9799999999999999E-10</v>
      </c>
      <c r="O18" s="85">
        <v>2.6800000000000001E-10</v>
      </c>
      <c r="P18" s="85">
        <v>2.6800000000000001E-10</v>
      </c>
      <c r="Q18" s="85">
        <v>9.2869999999999993E-6</v>
      </c>
      <c r="R18" s="85">
        <v>5.1429999999999997E-6</v>
      </c>
      <c r="S18" s="85">
        <v>2.4974999999999998E-6</v>
      </c>
      <c r="T18" s="85">
        <v>1.4281999999999999E-6</v>
      </c>
      <c r="U18" s="85">
        <v>9.3239999999999996E-7</v>
      </c>
      <c r="V18" s="85">
        <v>7.3259999999999998E-7</v>
      </c>
      <c r="W18" s="85">
        <v>9.9159999999999996E-7</v>
      </c>
      <c r="X18" s="85">
        <v>9.9159999999999996E-7</v>
      </c>
      <c r="Y18" s="85">
        <v>1.7100000000000001E-7</v>
      </c>
      <c r="Z18" s="85">
        <v>1.2200000000000001E-7</v>
      </c>
      <c r="AA18" s="85">
        <v>6.43E-8</v>
      </c>
      <c r="AB18" s="85">
        <v>4.6999999999999997E-8</v>
      </c>
      <c r="AC18" s="85">
        <v>3.8899999999999998E-8</v>
      </c>
      <c r="AD18" s="85">
        <v>3.2000000000000002E-8</v>
      </c>
      <c r="AE18" s="85">
        <v>3.55E-8</v>
      </c>
      <c r="AF18" s="85">
        <v>3.55E-8</v>
      </c>
      <c r="AG18" s="85">
        <v>6.3270000000000004E-4</v>
      </c>
      <c r="AH18" s="85">
        <v>4.5140000000000002E-4</v>
      </c>
      <c r="AI18" s="85">
        <v>2.3791E-4</v>
      </c>
      <c r="AJ18" s="85">
        <v>1.739E-4</v>
      </c>
      <c r="AK18" s="85">
        <v>1.4393000000000001E-4</v>
      </c>
      <c r="AL18" s="85">
        <v>1.184E-4</v>
      </c>
      <c r="AM18" s="85">
        <v>1.3134999999999999E-4</v>
      </c>
      <c r="AN18" s="85">
        <v>1.3134999999999999E-4</v>
      </c>
      <c r="AO18" s="85">
        <v>3.6799999999999997E-18</v>
      </c>
      <c r="AP18" s="85">
        <v>5.9400000000000003E-15</v>
      </c>
      <c r="AQ18" s="85">
        <v>1.2600000000000001E-17</v>
      </c>
      <c r="AR18" s="85">
        <v>1.64E-16</v>
      </c>
      <c r="AS18" s="85">
        <v>7.9500000000000001E-19</v>
      </c>
      <c r="AT18" s="85">
        <v>2.2200000000000001E-18</v>
      </c>
      <c r="AU18" s="85">
        <v>3.3700000000000002E-18</v>
      </c>
      <c r="AV18" s="85">
        <v>0.68742400000000004</v>
      </c>
      <c r="AW18" s="85">
        <v>1109.5920000000001</v>
      </c>
      <c r="AX18" s="85">
        <v>2.3536800000000002</v>
      </c>
      <c r="AY18" s="85">
        <v>0.191716</v>
      </c>
      <c r="AZ18" s="50">
        <v>0.148506</v>
      </c>
      <c r="BA18" s="50">
        <v>0.41469600000000001</v>
      </c>
      <c r="BB18" s="50">
        <v>0.62951599999999996</v>
      </c>
      <c r="BC18" s="48">
        <v>213</v>
      </c>
      <c r="BD18" s="85">
        <v>8.6738964992389594E-5</v>
      </c>
      <c r="BE18" s="85">
        <v>7989.4889230094304</v>
      </c>
      <c r="BF18" s="87">
        <f t="shared" si="0"/>
        <v>7989.4889230094304</v>
      </c>
      <c r="BG18" s="88">
        <v>3.16597222222222E-2</v>
      </c>
    </row>
    <row r="19" spans="1:59">
      <c r="A19" s="51" t="s">
        <v>24</v>
      </c>
      <c r="B19" s="53" t="s">
        <v>7</v>
      </c>
      <c r="C19" s="48"/>
      <c r="D19" s="48" t="s">
        <v>492</v>
      </c>
      <c r="E19" s="48"/>
      <c r="F19" s="48"/>
      <c r="G19" s="85">
        <v>0.1</v>
      </c>
      <c r="H19" s="85">
        <v>0.1</v>
      </c>
      <c r="I19" s="85">
        <v>1.37E-9</v>
      </c>
      <c r="J19" s="85">
        <v>7.5199999999999999E-10</v>
      </c>
      <c r="K19" s="85">
        <v>3.6700000000000003E-10</v>
      </c>
      <c r="L19" s="85">
        <v>2.1E-10</v>
      </c>
      <c r="M19" s="85">
        <v>1.42E-10</v>
      </c>
      <c r="N19" s="85">
        <v>1.12E-10</v>
      </c>
      <c r="O19" s="85">
        <v>1.49E-10</v>
      </c>
      <c r="P19" s="85">
        <v>1.49E-10</v>
      </c>
      <c r="Q19" s="85">
        <v>5.0690000000000001E-6</v>
      </c>
      <c r="R19" s="85">
        <v>2.7823999999999998E-6</v>
      </c>
      <c r="S19" s="85">
        <v>1.3579E-6</v>
      </c>
      <c r="T19" s="85">
        <v>7.7700000000000004E-7</v>
      </c>
      <c r="U19" s="85">
        <v>5.2539999999999998E-7</v>
      </c>
      <c r="V19" s="85">
        <v>4.144E-7</v>
      </c>
      <c r="W19" s="85">
        <v>5.5130000000000002E-7</v>
      </c>
      <c r="X19" s="85">
        <v>5.5130000000000002E-7</v>
      </c>
      <c r="Y19" s="85">
        <v>9.2399999999999994E-8</v>
      </c>
      <c r="Z19" s="85">
        <v>6.5299999999999996E-8</v>
      </c>
      <c r="AA19" s="85">
        <v>3.2600000000000001E-8</v>
      </c>
      <c r="AB19" s="85">
        <v>2.3499999999999999E-8</v>
      </c>
      <c r="AC19" s="85">
        <v>1.8399999999999999E-8</v>
      </c>
      <c r="AD19" s="85">
        <v>1.5399999999999999E-8</v>
      </c>
      <c r="AE19" s="85">
        <v>1.7199999999999999E-8</v>
      </c>
      <c r="AF19" s="85">
        <v>1.7199999999999999E-8</v>
      </c>
      <c r="AG19" s="85">
        <v>3.4188000000000003E-4</v>
      </c>
      <c r="AH19" s="85">
        <v>2.4161000000000001E-4</v>
      </c>
      <c r="AI19" s="85">
        <v>1.2061999999999999E-4</v>
      </c>
      <c r="AJ19" s="85">
        <v>8.6949999999999999E-5</v>
      </c>
      <c r="AK19" s="85">
        <v>6.8079999999999999E-5</v>
      </c>
      <c r="AL19" s="85">
        <v>5.698E-5</v>
      </c>
      <c r="AM19" s="85">
        <v>6.3639999999999994E-5</v>
      </c>
      <c r="AN19" s="85">
        <v>3.6600000000000002E-5</v>
      </c>
      <c r="AO19" s="85">
        <v>4.8899999999999997E-17</v>
      </c>
      <c r="AP19" s="85">
        <v>7.1099999999999995E-14</v>
      </c>
      <c r="AQ19" s="85">
        <v>1.5399999999999999E-16</v>
      </c>
      <c r="AR19" s="85">
        <v>1.42E-15</v>
      </c>
      <c r="AS19" s="85">
        <v>8.7199999999999998E-18</v>
      </c>
      <c r="AT19" s="85">
        <v>2.5200000000000001E-17</v>
      </c>
      <c r="AU19" s="85">
        <v>4.0799999999999999E-17</v>
      </c>
      <c r="AV19" s="85">
        <v>9.1345200000000002</v>
      </c>
      <c r="AW19" s="85">
        <v>13281.48</v>
      </c>
      <c r="AX19" s="85">
        <v>28.767199999999999</v>
      </c>
      <c r="AY19" s="85">
        <v>1.65998</v>
      </c>
      <c r="AZ19" s="50">
        <v>1.6288959999999999</v>
      </c>
      <c r="BA19" s="50">
        <v>4.7073600000000004</v>
      </c>
      <c r="BB19" s="50">
        <v>7.6214399999999998</v>
      </c>
      <c r="BC19" s="48">
        <v>214</v>
      </c>
      <c r="BD19" s="85">
        <v>3.7861491628614902E-5</v>
      </c>
      <c r="BE19" s="85">
        <v>18303.557788944701</v>
      </c>
      <c r="BF19" s="87">
        <f t="shared" si="0"/>
        <v>18303.557788944701</v>
      </c>
      <c r="BG19" s="88">
        <v>1.38194444444444E-2</v>
      </c>
    </row>
    <row r="20" spans="1:59">
      <c r="A20" s="48" t="s">
        <v>25</v>
      </c>
      <c r="B20" s="48"/>
      <c r="C20" s="48"/>
      <c r="D20" s="48" t="s">
        <v>492</v>
      </c>
      <c r="E20" s="48"/>
      <c r="F20" s="48"/>
      <c r="G20" s="85">
        <v>5.0000000000000001E-3</v>
      </c>
      <c r="H20" s="85">
        <v>5.0000000000000001E-3</v>
      </c>
      <c r="I20" s="85">
        <v>6.1399999999999999E-9</v>
      </c>
      <c r="J20" s="85">
        <v>3.9899999999999997E-9</v>
      </c>
      <c r="K20" s="85">
        <v>2.04E-9</v>
      </c>
      <c r="L20" s="85">
        <v>1.2400000000000001E-9</v>
      </c>
      <c r="M20" s="85">
        <v>7.2399999999999998E-10</v>
      </c>
      <c r="N20" s="85">
        <v>5.7899999999999997E-10</v>
      </c>
      <c r="O20" s="85">
        <v>7.8299999999999998E-10</v>
      </c>
      <c r="P20" s="85">
        <v>7.8299999999999998E-10</v>
      </c>
      <c r="Q20" s="85">
        <v>2.2717999999999998E-5</v>
      </c>
      <c r="R20" s="85">
        <v>1.4763000000000001E-5</v>
      </c>
      <c r="S20" s="85">
        <v>7.5480000000000004E-6</v>
      </c>
      <c r="T20" s="85">
        <v>4.5879999999999999E-6</v>
      </c>
      <c r="U20" s="85">
        <v>2.6788000000000001E-6</v>
      </c>
      <c r="V20" s="85">
        <v>2.1422999999999998E-6</v>
      </c>
      <c r="W20" s="85">
        <v>2.8971000000000002E-6</v>
      </c>
      <c r="X20" s="85">
        <v>2.8971000000000002E-6</v>
      </c>
      <c r="Y20" s="85">
        <v>9.5399999999999997E-9</v>
      </c>
      <c r="Z20" s="85">
        <v>7.06E-9</v>
      </c>
      <c r="AA20" s="85">
        <v>4.2899999999999999E-9</v>
      </c>
      <c r="AB20" s="85">
        <v>3.1399999999999999E-9</v>
      </c>
      <c r="AC20" s="85">
        <v>2.8400000000000001E-9</v>
      </c>
      <c r="AD20" s="85">
        <v>2.2600000000000001E-9</v>
      </c>
      <c r="AE20" s="85">
        <v>2.4800000000000001E-9</v>
      </c>
      <c r="AF20" s="85">
        <v>2.4800000000000001E-9</v>
      </c>
      <c r="AG20" s="85">
        <v>3.5298E-5</v>
      </c>
      <c r="AH20" s="85">
        <v>2.6122000000000002E-5</v>
      </c>
      <c r="AI20" s="85">
        <v>1.5872999999999999E-5</v>
      </c>
      <c r="AJ20" s="85">
        <v>1.1618E-5</v>
      </c>
      <c r="AK20" s="85">
        <v>1.0508E-5</v>
      </c>
      <c r="AL20" s="85">
        <v>8.3620000000000006E-6</v>
      </c>
      <c r="AM20" s="85">
        <v>9.1759999999999999E-6</v>
      </c>
      <c r="AN20" s="85">
        <v>9.1759999999999999E-6</v>
      </c>
      <c r="AO20" s="85">
        <v>4.8399999999999997E-18</v>
      </c>
      <c r="AP20" s="85">
        <v>9.2900000000000007E-15</v>
      </c>
      <c r="AQ20" s="85">
        <v>2.05E-17</v>
      </c>
      <c r="AR20" s="85">
        <v>2.0599999999999999E-16</v>
      </c>
      <c r="AS20" s="85">
        <v>1.27E-18</v>
      </c>
      <c r="AT20" s="85">
        <v>3.4299999999999999E-18</v>
      </c>
      <c r="AU20" s="85">
        <v>4.7100000000000004E-18</v>
      </c>
      <c r="AV20" s="85">
        <v>0.90411200000000003</v>
      </c>
      <c r="AW20" s="85">
        <v>1735.3720000000001</v>
      </c>
      <c r="AX20" s="85">
        <v>3.8294000000000001</v>
      </c>
      <c r="AY20" s="85">
        <v>0.240814</v>
      </c>
      <c r="AZ20" s="50">
        <v>0.237236</v>
      </c>
      <c r="BA20" s="50">
        <v>0.64072399999999996</v>
      </c>
      <c r="BB20" s="50">
        <v>0.87982800000000005</v>
      </c>
      <c r="BC20" s="48">
        <v>245</v>
      </c>
      <c r="BD20" s="85">
        <v>1.3534246575342501E-2</v>
      </c>
      <c r="BE20" s="85">
        <v>51.203441295546597</v>
      </c>
      <c r="BF20" s="87">
        <f t="shared" si="0"/>
        <v>51.203441295546597</v>
      </c>
      <c r="BG20" s="88">
        <v>4.9400000000000004</v>
      </c>
    </row>
    <row r="21" spans="1:59">
      <c r="A21" s="48" t="s">
        <v>26</v>
      </c>
      <c r="B21" s="48"/>
      <c r="C21" s="48"/>
      <c r="D21" s="48" t="s">
        <v>492</v>
      </c>
      <c r="E21" s="48"/>
      <c r="F21" s="48"/>
      <c r="G21" s="85">
        <v>1</v>
      </c>
      <c r="H21" s="85">
        <v>1</v>
      </c>
      <c r="I21" s="85">
        <v>6.3699999999999997E-10</v>
      </c>
      <c r="J21" s="85">
        <v>4.5E-10</v>
      </c>
      <c r="K21" s="85">
        <v>2.5999999999999998E-10</v>
      </c>
      <c r="L21" s="85">
        <v>1.71E-10</v>
      </c>
      <c r="M21" s="85">
        <v>1.16E-10</v>
      </c>
      <c r="N21" s="85">
        <v>9.7800000000000001E-11</v>
      </c>
      <c r="O21" s="85">
        <v>1.2E-10</v>
      </c>
      <c r="P21" s="85">
        <v>1.2E-10</v>
      </c>
      <c r="Q21" s="85">
        <v>2.3568999999999998E-6</v>
      </c>
      <c r="R21" s="85">
        <v>1.6649999999999999E-6</v>
      </c>
      <c r="S21" s="85">
        <v>9.6200000000000006E-7</v>
      </c>
      <c r="T21" s="85">
        <v>6.3269999999999999E-7</v>
      </c>
      <c r="U21" s="85">
        <v>4.2920000000000001E-7</v>
      </c>
      <c r="V21" s="85">
        <v>3.6185999999999999E-7</v>
      </c>
      <c r="W21" s="85">
        <v>4.4400000000000001E-7</v>
      </c>
      <c r="X21" s="85">
        <v>4.4400000000000001E-7</v>
      </c>
      <c r="Y21" s="85">
        <v>6.5700000000000001E-10</v>
      </c>
      <c r="Z21" s="85">
        <v>5.38E-10</v>
      </c>
      <c r="AA21" s="85">
        <v>2.8200000000000001E-10</v>
      </c>
      <c r="AB21" s="85">
        <v>1.73E-10</v>
      </c>
      <c r="AC21" s="85">
        <v>1.13E-10</v>
      </c>
      <c r="AD21" s="85">
        <v>8.9300000000000004E-11</v>
      </c>
      <c r="AE21" s="85">
        <v>1.0700000000000001E-10</v>
      </c>
      <c r="AF21" s="85">
        <v>1.0700000000000001E-10</v>
      </c>
      <c r="AG21" s="85">
        <v>2.4308999999999999E-6</v>
      </c>
      <c r="AH21" s="85">
        <v>1.9906000000000001E-6</v>
      </c>
      <c r="AI21" s="85">
        <v>1.0434E-6</v>
      </c>
      <c r="AJ21" s="85">
        <v>6.4010000000000002E-7</v>
      </c>
      <c r="AK21" s="85">
        <v>4.1810000000000002E-7</v>
      </c>
      <c r="AL21" s="85">
        <v>3.3041000000000001E-7</v>
      </c>
      <c r="AM21" s="85">
        <v>3.9589999999999999E-7</v>
      </c>
      <c r="AN21" s="85">
        <v>3.9589999999999999E-7</v>
      </c>
      <c r="AO21" s="85">
        <v>9.0399999999999997E-18</v>
      </c>
      <c r="AP21" s="85">
        <v>1.4E-14</v>
      </c>
      <c r="AQ21" s="85">
        <v>3.0500000000000003E-17</v>
      </c>
      <c r="AR21" s="85">
        <v>2.9899999999999998E-16</v>
      </c>
      <c r="AS21" s="85">
        <v>1.8999999999999999E-18</v>
      </c>
      <c r="AT21" s="85">
        <v>5.4199999999999997E-18</v>
      </c>
      <c r="AU21" s="85">
        <v>8.2600000000000007E-18</v>
      </c>
      <c r="AV21" s="85">
        <v>1.688672</v>
      </c>
      <c r="AW21" s="85">
        <v>2615.1999999999998</v>
      </c>
      <c r="AX21" s="85">
        <v>5.6974</v>
      </c>
      <c r="AY21" s="85">
        <v>0.34953099999999998</v>
      </c>
      <c r="AZ21" s="50">
        <v>0.35492000000000001</v>
      </c>
      <c r="BA21" s="50">
        <v>1.012456</v>
      </c>
      <c r="BB21" s="50">
        <v>1.5429679999999999</v>
      </c>
      <c r="BC21" s="48">
        <v>77</v>
      </c>
      <c r="BD21" s="85">
        <v>6.51095890410959E-3</v>
      </c>
      <c r="BE21" s="85">
        <v>106.43593519882199</v>
      </c>
      <c r="BF21" s="87">
        <f t="shared" si="0"/>
        <v>106.43593519882199</v>
      </c>
      <c r="BG21" s="88">
        <v>2.3765000000000001</v>
      </c>
    </row>
    <row r="22" spans="1:59">
      <c r="A22" s="48" t="s">
        <v>27</v>
      </c>
      <c r="B22" s="48"/>
      <c r="C22" s="48">
        <v>1</v>
      </c>
      <c r="D22" s="48" t="s">
        <v>492</v>
      </c>
      <c r="E22" s="48"/>
      <c r="F22" s="48"/>
      <c r="G22" s="85">
        <v>1</v>
      </c>
      <c r="H22" s="85">
        <v>0.02</v>
      </c>
      <c r="I22" s="85">
        <v>1.43E-9</v>
      </c>
      <c r="J22" s="85">
        <v>1.61E-9</v>
      </c>
      <c r="K22" s="85">
        <v>9.9499999999999998E-10</v>
      </c>
      <c r="L22" s="85">
        <v>8.0000000000000003E-10</v>
      </c>
      <c r="M22" s="85">
        <v>5.7599999999999998E-10</v>
      </c>
      <c r="N22" s="85">
        <v>5.8099999999999996E-10</v>
      </c>
      <c r="O22" s="85">
        <v>6.3299999999999999E-10</v>
      </c>
      <c r="P22" s="85">
        <v>6.3299999999999999E-10</v>
      </c>
      <c r="Q22" s="85">
        <v>5.2909999999999998E-6</v>
      </c>
      <c r="R22" s="85">
        <v>5.9569999999999999E-6</v>
      </c>
      <c r="S22" s="85">
        <v>3.6814999999999998E-6</v>
      </c>
      <c r="T22" s="85">
        <v>2.96E-6</v>
      </c>
      <c r="U22" s="85">
        <v>2.1312E-6</v>
      </c>
      <c r="V22" s="85">
        <v>2.1496999999999999E-6</v>
      </c>
      <c r="W22" s="85">
        <v>2.3421E-6</v>
      </c>
      <c r="X22" s="85">
        <v>2.3421E-6</v>
      </c>
      <c r="Y22" s="85">
        <v>1.9000000000000001E-8</v>
      </c>
      <c r="Z22" s="85">
        <v>1.6700000000000001E-8</v>
      </c>
      <c r="AA22" s="85">
        <v>1.0800000000000001E-8</v>
      </c>
      <c r="AB22" s="85">
        <v>7.2900000000000003E-9</v>
      </c>
      <c r="AC22" s="85">
        <v>6.3300000000000003E-9</v>
      </c>
      <c r="AD22" s="85">
        <v>5.7299999999999999E-9</v>
      </c>
      <c r="AE22" s="85">
        <v>6.1499999999999996E-9</v>
      </c>
      <c r="AF22" s="85">
        <v>6.1499999999999996E-9</v>
      </c>
      <c r="AG22" s="85">
        <v>7.0300000000000001E-5</v>
      </c>
      <c r="AH22" s="85">
        <v>6.1790000000000003E-5</v>
      </c>
      <c r="AI22" s="85">
        <v>3.9959999999999997E-5</v>
      </c>
      <c r="AJ22" s="85">
        <v>2.6973000000000001E-5</v>
      </c>
      <c r="AK22" s="85">
        <v>2.3421000000000002E-5</v>
      </c>
      <c r="AL22" s="85">
        <v>2.1200999999999999E-5</v>
      </c>
      <c r="AM22" s="85">
        <v>2.2755000000000002E-5</v>
      </c>
      <c r="AN22" s="85">
        <v>2.2755000000000002E-5</v>
      </c>
      <c r="AO22" s="85">
        <v>5.9199999999999997E-23</v>
      </c>
      <c r="AP22" s="85">
        <v>2.6E-18</v>
      </c>
      <c r="AQ22" s="85">
        <v>2.8900000000000001E-21</v>
      </c>
      <c r="AR22" s="85">
        <v>1.2800000000000001E-20</v>
      </c>
      <c r="AS22" s="85">
        <v>3.4699999999999998E-23</v>
      </c>
      <c r="AT22" s="85">
        <v>5.5400000000000003E-23</v>
      </c>
      <c r="AU22" s="85">
        <v>5.9199999999999997E-23</v>
      </c>
      <c r="AV22" s="85">
        <v>1.105856E-5</v>
      </c>
      <c r="AW22" s="85">
        <v>0.48568</v>
      </c>
      <c r="AX22" s="85">
        <v>5.3985199999999995E-4</v>
      </c>
      <c r="AY22" s="85">
        <v>1.4963199999999999E-5</v>
      </c>
      <c r="AZ22" s="50">
        <v>6.4819599999999997E-6</v>
      </c>
      <c r="BA22" s="50">
        <v>1.0348719999999999E-5</v>
      </c>
      <c r="BB22" s="50">
        <v>1.105856E-5</v>
      </c>
      <c r="BC22" s="48">
        <v>14</v>
      </c>
      <c r="BD22" s="85">
        <v>5700</v>
      </c>
      <c r="BE22" s="85">
        <v>1.21578947368421E-4</v>
      </c>
      <c r="BF22" s="87">
        <f t="shared" si="0"/>
        <v>1.0000607907055679</v>
      </c>
      <c r="BG22" s="88">
        <v>2080500</v>
      </c>
    </row>
    <row r="23" spans="1:59">
      <c r="A23" s="48" t="s">
        <v>28</v>
      </c>
      <c r="B23" s="48"/>
      <c r="C23" s="48"/>
      <c r="D23" s="48" t="s">
        <v>492</v>
      </c>
      <c r="E23" s="48"/>
      <c r="F23" s="48"/>
      <c r="G23" s="85">
        <v>0.6</v>
      </c>
      <c r="H23" s="85">
        <v>0.02</v>
      </c>
      <c r="I23" s="85">
        <v>1.1199999999999999E-8</v>
      </c>
      <c r="J23" s="85">
        <v>4.8900000000000003E-9</v>
      </c>
      <c r="K23" s="85">
        <v>2.57E-9</v>
      </c>
      <c r="L23" s="85">
        <v>1.8199999999999999E-9</v>
      </c>
      <c r="M23" s="85">
        <v>1.31E-9</v>
      </c>
      <c r="N23" s="85">
        <v>7.0900000000000003E-10</v>
      </c>
      <c r="O23" s="85">
        <v>1.0399999999999999E-9</v>
      </c>
      <c r="P23" s="85">
        <v>1.0399999999999999E-9</v>
      </c>
      <c r="Q23" s="85">
        <v>4.1440000000000003E-5</v>
      </c>
      <c r="R23" s="85">
        <v>1.8093000000000001E-5</v>
      </c>
      <c r="S23" s="85">
        <v>9.5089999999999999E-6</v>
      </c>
      <c r="T23" s="85">
        <v>6.7340000000000002E-6</v>
      </c>
      <c r="U23" s="85">
        <v>4.8470000000000003E-6</v>
      </c>
      <c r="V23" s="85">
        <v>2.6232999999999999E-6</v>
      </c>
      <c r="W23" s="85">
        <v>3.8480000000000003E-6</v>
      </c>
      <c r="X23" s="85">
        <v>3.8480000000000003E-6</v>
      </c>
      <c r="Y23" s="85">
        <v>1.46E-8</v>
      </c>
      <c r="Z23" s="85">
        <v>1.16E-8</v>
      </c>
      <c r="AA23" s="85">
        <v>7.0999999999999999E-9</v>
      </c>
      <c r="AB23" s="85">
        <v>5.0600000000000003E-9</v>
      </c>
      <c r="AC23" s="85">
        <v>4.5100000000000003E-9</v>
      </c>
      <c r="AD23" s="85">
        <v>3.6399999999999998E-9</v>
      </c>
      <c r="AE23" s="85">
        <v>3.9899999999999997E-9</v>
      </c>
      <c r="AF23" s="85">
        <v>3.9899999999999997E-9</v>
      </c>
      <c r="AG23" s="85">
        <v>5.4020000000000001E-5</v>
      </c>
      <c r="AH23" s="85">
        <v>4.2920000000000002E-5</v>
      </c>
      <c r="AI23" s="85">
        <v>2.6270000000000001E-5</v>
      </c>
      <c r="AJ23" s="85">
        <v>1.8722000000000001E-5</v>
      </c>
      <c r="AK23" s="85">
        <v>1.6687000000000001E-5</v>
      </c>
      <c r="AL23" s="85">
        <v>1.3468E-5</v>
      </c>
      <c r="AM23" s="85">
        <v>1.4763000000000001E-5</v>
      </c>
      <c r="AN23" s="85">
        <v>1.4763000000000001E-5</v>
      </c>
      <c r="AO23" s="85">
        <v>2.86E-22</v>
      </c>
      <c r="AP23" s="85">
        <v>1.5199999999999999E-17</v>
      </c>
      <c r="AQ23" s="85">
        <v>1.66E-20</v>
      </c>
      <c r="AR23" s="85">
        <v>3.7799999999999997E-20</v>
      </c>
      <c r="AS23" s="85">
        <v>1.33E-22</v>
      </c>
      <c r="AT23" s="85">
        <v>2.5099999999999999E-22</v>
      </c>
      <c r="AU23" s="85">
        <v>2.86E-22</v>
      </c>
      <c r="AV23" s="85">
        <v>5.3424799999999997E-5</v>
      </c>
      <c r="AW23" s="85">
        <v>2.8393600000000001</v>
      </c>
      <c r="AX23" s="85">
        <v>3.1008799999999999E-3</v>
      </c>
      <c r="AY23" s="85">
        <v>4.4188199999999998E-5</v>
      </c>
      <c r="AZ23" s="50">
        <v>2.4844399999999999E-5</v>
      </c>
      <c r="BA23" s="50">
        <v>4.68868E-5</v>
      </c>
      <c r="BB23" s="50">
        <v>5.3424799999999997E-5</v>
      </c>
      <c r="BC23" s="48">
        <v>45</v>
      </c>
      <c r="BD23" s="85">
        <v>0.44567123287671201</v>
      </c>
      <c r="BE23" s="85">
        <v>1.5549578902071699</v>
      </c>
      <c r="BF23" s="87">
        <f t="shared" si="0"/>
        <v>1.971291191228161</v>
      </c>
      <c r="BG23" s="88">
        <v>162.66999999999999</v>
      </c>
    </row>
    <row r="24" spans="1:59">
      <c r="A24" s="48" t="s">
        <v>29</v>
      </c>
      <c r="B24" s="48"/>
      <c r="C24" s="48"/>
      <c r="D24" s="48" t="s">
        <v>492</v>
      </c>
      <c r="E24" s="48"/>
      <c r="F24" s="48"/>
      <c r="G24" s="85">
        <v>0.1</v>
      </c>
      <c r="H24" s="85">
        <v>0.1</v>
      </c>
      <c r="I24" s="85">
        <v>4.0699999999999999E-10</v>
      </c>
      <c r="J24" s="85">
        <v>2.4699999999999997E-10</v>
      </c>
      <c r="K24" s="85">
        <v>1.2899999999999999E-10</v>
      </c>
      <c r="L24" s="85">
        <v>7.8999999999999999E-11</v>
      </c>
      <c r="M24" s="85">
        <v>5.3100000000000003E-11</v>
      </c>
      <c r="N24" s="85">
        <v>4.2299999999999999E-11</v>
      </c>
      <c r="O24" s="85">
        <v>5.4700000000000002E-11</v>
      </c>
      <c r="P24" s="85">
        <v>5.4700000000000002E-11</v>
      </c>
      <c r="Q24" s="85">
        <v>1.5059000000000001E-6</v>
      </c>
      <c r="R24" s="85">
        <v>9.1390000000000005E-7</v>
      </c>
      <c r="S24" s="85">
        <v>4.7729999999999997E-7</v>
      </c>
      <c r="T24" s="85">
        <v>2.9229999999999999E-7</v>
      </c>
      <c r="U24" s="85">
        <v>1.9647000000000001E-7</v>
      </c>
      <c r="V24" s="85">
        <v>1.5650999999999999E-7</v>
      </c>
      <c r="W24" s="85">
        <v>2.0239E-7</v>
      </c>
      <c r="X24" s="85">
        <v>2.0239E-7</v>
      </c>
      <c r="Y24" s="85">
        <v>2.0700000000000001E-10</v>
      </c>
      <c r="Z24" s="85">
        <v>1.51E-10</v>
      </c>
      <c r="AA24" s="85">
        <v>7.4500000000000001E-11</v>
      </c>
      <c r="AB24" s="85">
        <v>4.6500000000000001E-11</v>
      </c>
      <c r="AC24" s="85">
        <v>2.9299999999999998E-11</v>
      </c>
      <c r="AD24" s="85">
        <v>2.37E-11</v>
      </c>
      <c r="AE24" s="85">
        <v>2.86E-11</v>
      </c>
      <c r="AF24" s="85">
        <v>2.86E-11</v>
      </c>
      <c r="AG24" s="85">
        <v>7.6590000000000005E-7</v>
      </c>
      <c r="AH24" s="85">
        <v>5.5870000000000005E-7</v>
      </c>
      <c r="AI24" s="85">
        <v>2.7565000000000001E-7</v>
      </c>
      <c r="AJ24" s="85">
        <v>1.7205000000000001E-7</v>
      </c>
      <c r="AK24" s="85">
        <v>1.0841E-7</v>
      </c>
      <c r="AL24" s="85">
        <v>8.769E-8</v>
      </c>
      <c r="AM24" s="85">
        <v>1.0582E-7</v>
      </c>
      <c r="AN24" s="85">
        <v>1.0582E-7</v>
      </c>
      <c r="AO24" s="85">
        <v>4.1999999999999998E-17</v>
      </c>
      <c r="AP24" s="85">
        <v>6.1300000000000001E-14</v>
      </c>
      <c r="AQ24" s="85">
        <v>1.3299999999999999E-16</v>
      </c>
      <c r="AR24" s="85">
        <v>1.2E-15</v>
      </c>
      <c r="AS24" s="85">
        <v>7.5700000000000005E-18</v>
      </c>
      <c r="AT24" s="85">
        <v>2.1899999999999999E-17</v>
      </c>
      <c r="AU24" s="85">
        <v>3.5300000000000002E-17</v>
      </c>
      <c r="AV24" s="85">
        <v>7.8456000000000001</v>
      </c>
      <c r="AW24" s="85">
        <v>11450.84</v>
      </c>
      <c r="AX24" s="85">
        <v>24.8444</v>
      </c>
      <c r="AY24" s="85">
        <v>1.4028</v>
      </c>
      <c r="AZ24" s="50">
        <v>1.4140760000000001</v>
      </c>
      <c r="BA24" s="50">
        <v>4.0909199999999997</v>
      </c>
      <c r="BB24" s="50">
        <v>6.5940399999999997</v>
      </c>
      <c r="BC24" s="48">
        <v>105</v>
      </c>
      <c r="BD24" s="85">
        <v>1.05593607305936E-4</v>
      </c>
      <c r="BE24" s="85">
        <v>6562.8972972972997</v>
      </c>
      <c r="BF24" s="87">
        <f t="shared" si="0"/>
        <v>6562.8972972972997</v>
      </c>
      <c r="BG24" s="88">
        <v>3.8541666666666703E-2</v>
      </c>
    </row>
    <row r="25" spans="1:59">
      <c r="A25" s="48" t="s">
        <v>30</v>
      </c>
      <c r="B25" s="48"/>
      <c r="C25" s="48"/>
      <c r="D25" s="48" t="s">
        <v>492</v>
      </c>
      <c r="E25" s="48"/>
      <c r="F25" s="48"/>
      <c r="G25" s="85">
        <v>5.0000000000000001E-3</v>
      </c>
      <c r="H25" s="85">
        <v>5.0000000000000001E-3</v>
      </c>
      <c r="I25" s="85">
        <v>7.78E-10</v>
      </c>
      <c r="J25" s="85">
        <v>4.4700000000000001E-10</v>
      </c>
      <c r="K25" s="85">
        <v>2.25E-10</v>
      </c>
      <c r="L25" s="85">
        <v>1.3300000000000001E-10</v>
      </c>
      <c r="M25" s="85">
        <v>9.0300000000000001E-11</v>
      </c>
      <c r="N25" s="85">
        <v>7.1300000000000002E-11</v>
      </c>
      <c r="O25" s="85">
        <v>9.3699999999999997E-11</v>
      </c>
      <c r="P25" s="85">
        <v>9.3699999999999997E-11</v>
      </c>
      <c r="Q25" s="85">
        <v>2.8785999999999998E-6</v>
      </c>
      <c r="R25" s="85">
        <v>1.6539E-6</v>
      </c>
      <c r="S25" s="85">
        <v>8.3249999999999997E-7</v>
      </c>
      <c r="T25" s="85">
        <v>4.9210000000000002E-7</v>
      </c>
      <c r="U25" s="85">
        <v>3.3411000000000002E-7</v>
      </c>
      <c r="V25" s="85">
        <v>2.6380999999999998E-7</v>
      </c>
      <c r="W25" s="85">
        <v>3.4668999999999999E-7</v>
      </c>
      <c r="X25" s="85">
        <v>3.4668999999999999E-7</v>
      </c>
      <c r="Y25" s="85">
        <v>3.3900000000000002E-10</v>
      </c>
      <c r="Z25" s="85">
        <v>2.2799999999999999E-10</v>
      </c>
      <c r="AA25" s="85">
        <v>1.0700000000000001E-10</v>
      </c>
      <c r="AB25" s="85">
        <v>6.75E-11</v>
      </c>
      <c r="AC25" s="85">
        <v>4.3099999999999999E-11</v>
      </c>
      <c r="AD25" s="85">
        <v>3.55E-11</v>
      </c>
      <c r="AE25" s="85">
        <v>4.2699999999999999E-11</v>
      </c>
      <c r="AF25" s="85">
        <v>4.2699999999999999E-11</v>
      </c>
      <c r="AG25" s="85">
        <v>1.2543E-6</v>
      </c>
      <c r="AH25" s="85">
        <v>8.4359999999999996E-7</v>
      </c>
      <c r="AI25" s="85">
        <v>3.9589999999999999E-7</v>
      </c>
      <c r="AJ25" s="85">
        <v>2.4975000000000002E-7</v>
      </c>
      <c r="AK25" s="85">
        <v>1.5947000000000001E-7</v>
      </c>
      <c r="AL25" s="85">
        <v>1.3134999999999999E-7</v>
      </c>
      <c r="AM25" s="85">
        <v>1.5799E-7</v>
      </c>
      <c r="AN25" s="85">
        <v>1.5799E-7</v>
      </c>
      <c r="AO25" s="85">
        <v>1.3500000000000001E-17</v>
      </c>
      <c r="AP25" s="85">
        <v>2.1399999999999999E-14</v>
      </c>
      <c r="AQ25" s="85">
        <v>4.6600000000000002E-17</v>
      </c>
      <c r="AR25" s="85">
        <v>4.6499999999999996E-16</v>
      </c>
      <c r="AS25" s="85">
        <v>2.8399999999999999E-18</v>
      </c>
      <c r="AT25" s="85">
        <v>7.9500000000000001E-18</v>
      </c>
      <c r="AU25" s="85">
        <v>1.21E-17</v>
      </c>
      <c r="AV25" s="85">
        <v>2.5217999999999998</v>
      </c>
      <c r="AW25" s="85">
        <v>3997.52</v>
      </c>
      <c r="AX25" s="85">
        <v>8.7048799999999993</v>
      </c>
      <c r="AY25" s="85">
        <v>0.54358499999999998</v>
      </c>
      <c r="AZ25" s="50">
        <v>0.53051199999999998</v>
      </c>
      <c r="BA25" s="50">
        <v>1.48506</v>
      </c>
      <c r="BB25" s="50">
        <v>2.2602799999999998</v>
      </c>
      <c r="BC25" s="48">
        <v>130</v>
      </c>
      <c r="BD25" s="85">
        <v>4.3569254185692503E-5</v>
      </c>
      <c r="BE25" s="85">
        <v>15905.711790392999</v>
      </c>
      <c r="BF25" s="87">
        <f t="shared" si="0"/>
        <v>15905.711790392999</v>
      </c>
      <c r="BG25" s="88">
        <v>1.59027777777778E-2</v>
      </c>
    </row>
    <row r="26" spans="1:59">
      <c r="A26" s="48" t="s">
        <v>31</v>
      </c>
      <c r="B26" s="48"/>
      <c r="C26" s="48"/>
      <c r="D26" s="48" t="s">
        <v>492</v>
      </c>
      <c r="E26" s="48"/>
      <c r="F26" s="48"/>
      <c r="G26" s="85">
        <v>5.0000000000000001E-3</v>
      </c>
      <c r="H26" s="85">
        <v>5.0000000000000001E-3</v>
      </c>
      <c r="I26" s="85">
        <v>5.66E-6</v>
      </c>
      <c r="J26" s="85">
        <v>5.4300000000000003E-7</v>
      </c>
      <c r="K26" s="85">
        <v>3.6399999999999998E-7</v>
      </c>
      <c r="L26" s="85">
        <v>2.3200000000000001E-7</v>
      </c>
      <c r="M26" s="85">
        <v>1.7100000000000001E-7</v>
      </c>
      <c r="N26" s="85">
        <v>1.61E-7</v>
      </c>
      <c r="O26" s="85">
        <v>2.22E-7</v>
      </c>
      <c r="P26" s="85">
        <v>2.22E-7</v>
      </c>
      <c r="Q26" s="85">
        <v>2.0941999999999999E-2</v>
      </c>
      <c r="R26" s="85">
        <v>2.0091000000000002E-3</v>
      </c>
      <c r="S26" s="85">
        <v>1.3468E-3</v>
      </c>
      <c r="T26" s="85">
        <v>8.5840000000000005E-4</v>
      </c>
      <c r="U26" s="85">
        <v>6.3270000000000004E-4</v>
      </c>
      <c r="V26" s="85">
        <v>5.9570000000000001E-4</v>
      </c>
      <c r="W26" s="85">
        <v>8.2140000000000002E-4</v>
      </c>
      <c r="X26" s="85">
        <v>8.2140000000000002E-4</v>
      </c>
      <c r="Y26" s="85">
        <v>4.99E-5</v>
      </c>
      <c r="Z26" s="85">
        <v>4.2599999999999999E-5</v>
      </c>
      <c r="AA26" s="85">
        <v>2.7800000000000001E-5</v>
      </c>
      <c r="AB26" s="85">
        <v>1.84E-5</v>
      </c>
      <c r="AC26" s="85">
        <v>1.5999999999999999E-5</v>
      </c>
      <c r="AD26" s="85">
        <v>1.45E-5</v>
      </c>
      <c r="AE26" s="85">
        <v>1.56E-5</v>
      </c>
      <c r="AF26" s="85">
        <v>1.56E-5</v>
      </c>
      <c r="AG26" s="85">
        <v>0.18462999999999999</v>
      </c>
      <c r="AH26" s="85">
        <v>0.15762000000000001</v>
      </c>
      <c r="AI26" s="85">
        <v>0.10285999999999999</v>
      </c>
      <c r="AJ26" s="85">
        <v>6.8080000000000002E-2</v>
      </c>
      <c r="AK26" s="85">
        <v>5.9200000000000003E-2</v>
      </c>
      <c r="AL26" s="85">
        <v>5.3650000000000003E-2</v>
      </c>
      <c r="AM26" s="85">
        <v>5.772E-2</v>
      </c>
      <c r="AN26" s="85">
        <v>5.772E-2</v>
      </c>
      <c r="AO26" s="85">
        <v>3.2700000000000002E-19</v>
      </c>
      <c r="AP26" s="85">
        <v>4.8200000000000004E-16</v>
      </c>
      <c r="AQ26" s="85">
        <v>1.0400000000000001E-18</v>
      </c>
      <c r="AR26" s="85">
        <v>9.7499999999999997E-18</v>
      </c>
      <c r="AS26" s="85">
        <v>5.7899999999999996E-20</v>
      </c>
      <c r="AT26" s="85">
        <v>1.66E-19</v>
      </c>
      <c r="AU26" s="85">
        <v>2.6900000000000002E-19</v>
      </c>
      <c r="AV26" s="85">
        <v>6.1083600000000002E-2</v>
      </c>
      <c r="AW26" s="85">
        <v>90.037599999999998</v>
      </c>
      <c r="AX26" s="85">
        <v>0.194272</v>
      </c>
      <c r="AY26" s="85">
        <v>1.139775E-2</v>
      </c>
      <c r="AZ26" s="50">
        <v>1.0815719999999999E-2</v>
      </c>
      <c r="BA26" s="50">
        <v>3.10088E-2</v>
      </c>
      <c r="BB26" s="50">
        <v>5.0249200000000001E-2</v>
      </c>
      <c r="BC26" s="48">
        <v>250</v>
      </c>
      <c r="BD26" s="85">
        <v>13.08</v>
      </c>
      <c r="BE26" s="85">
        <v>5.2981651376146799E-2</v>
      </c>
      <c r="BF26" s="87">
        <f t="shared" si="0"/>
        <v>1.0267247360268508</v>
      </c>
      <c r="BG26" s="88">
        <v>4774.2</v>
      </c>
    </row>
    <row r="27" spans="1:59">
      <c r="A27" s="48" t="s">
        <v>32</v>
      </c>
      <c r="B27" s="48"/>
      <c r="C27" s="48"/>
      <c r="D27" s="48" t="s">
        <v>492</v>
      </c>
      <c r="E27" s="48"/>
      <c r="F27" s="48"/>
      <c r="G27" s="85">
        <v>1</v>
      </c>
      <c r="H27" s="85">
        <v>1</v>
      </c>
      <c r="I27" s="85">
        <v>1.19E-9</v>
      </c>
      <c r="J27" s="85">
        <v>6.6999999999999996E-10</v>
      </c>
      <c r="K27" s="85">
        <v>3.3099999999999999E-10</v>
      </c>
      <c r="L27" s="85">
        <v>1.9200000000000001E-10</v>
      </c>
      <c r="M27" s="85">
        <v>1.3200000000000001E-10</v>
      </c>
      <c r="N27" s="85">
        <v>1.04E-10</v>
      </c>
      <c r="O27" s="85">
        <v>1.3699999999999999E-10</v>
      </c>
      <c r="P27" s="85">
        <v>1.3699999999999999E-10</v>
      </c>
      <c r="Q27" s="85">
        <v>4.403E-6</v>
      </c>
      <c r="R27" s="85">
        <v>2.4789999999999999E-6</v>
      </c>
      <c r="S27" s="85">
        <v>1.2246999999999999E-6</v>
      </c>
      <c r="T27" s="85">
        <v>7.1040000000000001E-7</v>
      </c>
      <c r="U27" s="85">
        <v>4.8839999999999995E-7</v>
      </c>
      <c r="V27" s="85">
        <v>3.848E-7</v>
      </c>
      <c r="W27" s="85">
        <v>5.0689999999999997E-7</v>
      </c>
      <c r="X27" s="85">
        <v>5.0689999999999997E-7</v>
      </c>
      <c r="Y27" s="85">
        <v>4.5E-10</v>
      </c>
      <c r="Z27" s="85">
        <v>2.99E-10</v>
      </c>
      <c r="AA27" s="85">
        <v>1.3900000000000001E-10</v>
      </c>
      <c r="AB27" s="85">
        <v>8.68E-11</v>
      </c>
      <c r="AC27" s="85">
        <v>5.4999999999999997E-11</v>
      </c>
      <c r="AD27" s="85">
        <v>4.58E-11</v>
      </c>
      <c r="AE27" s="85">
        <v>5.4999999999999997E-11</v>
      </c>
      <c r="AF27" s="85">
        <v>5.4999999999999997E-11</v>
      </c>
      <c r="AG27" s="85">
        <v>1.6649999999999999E-6</v>
      </c>
      <c r="AH27" s="85">
        <v>1.1062999999999999E-6</v>
      </c>
      <c r="AI27" s="85">
        <v>5.1429999999999999E-7</v>
      </c>
      <c r="AJ27" s="85">
        <v>3.2116E-7</v>
      </c>
      <c r="AK27" s="85">
        <v>2.0349999999999999E-7</v>
      </c>
      <c r="AL27" s="85">
        <v>1.6946000000000001E-7</v>
      </c>
      <c r="AM27" s="85">
        <v>2.0349999999999999E-7</v>
      </c>
      <c r="AN27" s="85">
        <v>2.0349999999999999E-7</v>
      </c>
      <c r="AO27" s="85">
        <v>7.0799999999999999E-17</v>
      </c>
      <c r="AP27" s="85">
        <v>1.03E-13</v>
      </c>
      <c r="AQ27" s="85">
        <v>2.2399999999999999E-16</v>
      </c>
      <c r="AR27" s="85">
        <v>1.9099999999999999E-15</v>
      </c>
      <c r="AS27" s="85">
        <v>1.21E-17</v>
      </c>
      <c r="AT27" s="85">
        <v>3.5300000000000002E-17</v>
      </c>
      <c r="AU27" s="85">
        <v>5.7600000000000002E-17</v>
      </c>
      <c r="AV27" s="85">
        <v>13.225440000000001</v>
      </c>
      <c r="AW27" s="85">
        <v>19240.400000000001</v>
      </c>
      <c r="AX27" s="85">
        <v>41.843200000000003</v>
      </c>
      <c r="AY27" s="85">
        <v>2.2327900000000001</v>
      </c>
      <c r="AZ27" s="50">
        <v>2.2602799999999998</v>
      </c>
      <c r="BA27" s="50">
        <v>6.5940399999999997</v>
      </c>
      <c r="BB27" s="50">
        <v>10.759679999999999</v>
      </c>
      <c r="BC27" s="48">
        <v>34</v>
      </c>
      <c r="BD27" s="85">
        <v>6.0882800608828003E-5</v>
      </c>
      <c r="BE27" s="85">
        <v>11382.525</v>
      </c>
      <c r="BF27" s="87">
        <f t="shared" si="0"/>
        <v>11382.525</v>
      </c>
      <c r="BG27" s="88">
        <v>2.2222222222222199E-2</v>
      </c>
    </row>
    <row r="28" spans="1:59">
      <c r="A28" s="48" t="s">
        <v>33</v>
      </c>
      <c r="B28" s="48"/>
      <c r="C28" s="48"/>
      <c r="D28" s="48" t="s">
        <v>494</v>
      </c>
      <c r="E28" s="48"/>
      <c r="F28" s="48"/>
      <c r="G28" s="85">
        <v>5.0000000000000001E-3</v>
      </c>
      <c r="H28" s="85">
        <v>5.0000000000000001E-3</v>
      </c>
      <c r="I28" s="85">
        <v>9.4599999999999996E-5</v>
      </c>
      <c r="J28" s="85">
        <v>1.0000000000000001E-5</v>
      </c>
      <c r="K28" s="85">
        <v>7.2599999999999999E-6</v>
      </c>
      <c r="L28" s="85">
        <v>5.8699999999999997E-6</v>
      </c>
      <c r="M28" s="85">
        <v>5.3499999999999996E-6</v>
      </c>
      <c r="N28" s="85">
        <v>5.3000000000000001E-6</v>
      </c>
      <c r="O28" s="85">
        <v>6.1800000000000001E-6</v>
      </c>
      <c r="P28" s="85">
        <v>6.1800000000000001E-6</v>
      </c>
      <c r="Q28" s="85">
        <v>0.35002</v>
      </c>
      <c r="R28" s="85">
        <v>3.6999999999999998E-2</v>
      </c>
      <c r="S28" s="85">
        <v>2.6862E-2</v>
      </c>
      <c r="T28" s="85">
        <v>2.1718999999999999E-2</v>
      </c>
      <c r="U28" s="85">
        <v>1.9795E-2</v>
      </c>
      <c r="V28" s="85">
        <v>1.9609999999999999E-2</v>
      </c>
      <c r="W28" s="85">
        <v>2.2866000000000001E-2</v>
      </c>
      <c r="X28" s="85">
        <v>2.2866000000000001E-2</v>
      </c>
      <c r="Y28" s="85">
        <v>4.6899999999999997E-3</v>
      </c>
      <c r="Z28" s="85">
        <v>4.4799999999999996E-3</v>
      </c>
      <c r="AA28" s="85">
        <v>3.1199999999999999E-3</v>
      </c>
      <c r="AB28" s="85">
        <v>2.5799999999999998E-3</v>
      </c>
      <c r="AC28" s="85">
        <v>2.3700000000000001E-3</v>
      </c>
      <c r="AD28" s="85">
        <v>2.4599999999999999E-3</v>
      </c>
      <c r="AE28" s="85">
        <v>2.5100000000000001E-3</v>
      </c>
      <c r="AF28" s="85">
        <v>2.5100000000000001E-3</v>
      </c>
      <c r="AG28" s="85">
        <v>17.353000000000002</v>
      </c>
      <c r="AH28" s="85">
        <v>16.576000000000001</v>
      </c>
      <c r="AI28" s="85">
        <v>11.544</v>
      </c>
      <c r="AJ28" s="85">
        <v>9.5459999999999994</v>
      </c>
      <c r="AK28" s="85">
        <v>8.7690000000000001</v>
      </c>
      <c r="AL28" s="85">
        <v>9.1020000000000003</v>
      </c>
      <c r="AM28" s="85">
        <v>9.2870000000000008</v>
      </c>
      <c r="AN28" s="85">
        <v>9.2870000000000008</v>
      </c>
      <c r="AO28" s="85">
        <v>4.4400000000000002E-16</v>
      </c>
      <c r="AP28" s="85">
        <v>6.5200000000000005E-13</v>
      </c>
      <c r="AQ28" s="85">
        <v>1.41E-15</v>
      </c>
      <c r="AR28" s="85">
        <v>1.27E-14</v>
      </c>
      <c r="AS28" s="85">
        <v>7.8299999999999998E-17</v>
      </c>
      <c r="AT28" s="85">
        <v>2.2500000000000001E-16</v>
      </c>
      <c r="AU28" s="85">
        <v>3.6500000000000001E-16</v>
      </c>
      <c r="AV28" s="85">
        <v>82.9392</v>
      </c>
      <c r="AW28" s="85">
        <v>121793.60000000001</v>
      </c>
      <c r="AX28" s="85">
        <v>263.38799999999998</v>
      </c>
      <c r="AY28" s="85">
        <v>14.846299999999999</v>
      </c>
      <c r="AZ28" s="50">
        <v>14.626440000000001</v>
      </c>
      <c r="BA28" s="50">
        <v>42.03</v>
      </c>
      <c r="BB28" s="50">
        <v>68.182000000000002</v>
      </c>
      <c r="BC28" s="48">
        <v>250</v>
      </c>
      <c r="BD28" s="85">
        <v>8300</v>
      </c>
      <c r="BE28" s="85">
        <v>8.3493975903614506E-5</v>
      </c>
      <c r="BF28" s="87">
        <f t="shared" si="0"/>
        <v>1.000041747569193</v>
      </c>
      <c r="BG28" s="88">
        <v>3029500</v>
      </c>
    </row>
    <row r="29" spans="1:59">
      <c r="A29" s="48" t="s">
        <v>34</v>
      </c>
      <c r="B29" s="48"/>
      <c r="C29" s="48"/>
      <c r="D29" s="48" t="s">
        <v>492</v>
      </c>
      <c r="E29" s="48"/>
      <c r="F29" s="48"/>
      <c r="G29" s="85">
        <v>0.6</v>
      </c>
      <c r="H29" s="85">
        <v>0.02</v>
      </c>
      <c r="I29" s="85">
        <v>5.4300000000000003E-8</v>
      </c>
      <c r="J29" s="85">
        <v>2.6799999999999998E-8</v>
      </c>
      <c r="K29" s="85">
        <v>1.6899999999999999E-8</v>
      </c>
      <c r="L29" s="85">
        <v>1.1199999999999999E-8</v>
      </c>
      <c r="M29" s="85">
        <v>7.9400000000000003E-9</v>
      </c>
      <c r="N29" s="85">
        <v>3.4200000000000002E-9</v>
      </c>
      <c r="O29" s="85">
        <v>5.4899999999999999E-9</v>
      </c>
      <c r="P29" s="85">
        <v>5.4899999999999999E-9</v>
      </c>
      <c r="Q29" s="85">
        <v>2.0091E-4</v>
      </c>
      <c r="R29" s="85">
        <v>9.9160000000000006E-5</v>
      </c>
      <c r="S29" s="85">
        <v>6.2529999999999999E-5</v>
      </c>
      <c r="T29" s="85">
        <v>4.1440000000000003E-5</v>
      </c>
      <c r="U29" s="85">
        <v>2.9377999999999999E-5</v>
      </c>
      <c r="V29" s="85">
        <v>1.2653999999999999E-5</v>
      </c>
      <c r="W29" s="85">
        <v>2.0313E-5</v>
      </c>
      <c r="X29" s="85">
        <v>2.0313E-5</v>
      </c>
      <c r="Y29" s="85">
        <v>9.16E-8</v>
      </c>
      <c r="Z29" s="85">
        <v>8.5800000000000001E-8</v>
      </c>
      <c r="AA29" s="85">
        <v>5.8899999999999998E-8</v>
      </c>
      <c r="AB29" s="85">
        <v>4.0299999999999997E-8</v>
      </c>
      <c r="AC29" s="85">
        <v>3.4200000000000002E-8</v>
      </c>
      <c r="AD29" s="85">
        <v>3.0799999999999998E-8</v>
      </c>
      <c r="AE29" s="85">
        <v>3.2999999999999998E-8</v>
      </c>
      <c r="AF29" s="85">
        <v>3.2999999999999998E-8</v>
      </c>
      <c r="AG29" s="85">
        <v>3.3891999999999999E-4</v>
      </c>
      <c r="AH29" s="85">
        <v>3.1745999999999999E-4</v>
      </c>
      <c r="AI29" s="85">
        <v>2.1793E-4</v>
      </c>
      <c r="AJ29" s="85">
        <v>1.4910999999999999E-4</v>
      </c>
      <c r="AK29" s="85">
        <v>1.2653999999999999E-4</v>
      </c>
      <c r="AL29" s="85">
        <v>1.1396E-4</v>
      </c>
      <c r="AM29" s="85">
        <v>1.2210000000000001E-4</v>
      </c>
      <c r="AN29" s="85">
        <v>1.2210000000000001E-4</v>
      </c>
      <c r="AO29" s="85">
        <v>8.2400000000000005E-17</v>
      </c>
      <c r="AP29" s="85">
        <v>1.19E-13</v>
      </c>
      <c r="AQ29" s="85">
        <v>2.58E-16</v>
      </c>
      <c r="AR29" s="85">
        <v>2.2999999999999999E-15</v>
      </c>
      <c r="AS29" s="85">
        <v>1.47E-17</v>
      </c>
      <c r="AT29" s="85">
        <v>4.2700000000000002E-17</v>
      </c>
      <c r="AU29" s="85">
        <v>6.9100000000000004E-17</v>
      </c>
      <c r="AV29" s="85">
        <v>15.39232</v>
      </c>
      <c r="AW29" s="85">
        <v>22229.200000000001</v>
      </c>
      <c r="AX29" s="85">
        <v>48.194400000000002</v>
      </c>
      <c r="AY29" s="85">
        <v>2.6886999999999999</v>
      </c>
      <c r="AZ29" s="50">
        <v>2.7459600000000002</v>
      </c>
      <c r="BA29" s="50">
        <v>7.9763599999999997</v>
      </c>
      <c r="BB29" s="50">
        <v>12.90788</v>
      </c>
      <c r="BC29" s="48">
        <v>60</v>
      </c>
      <c r="BD29" s="85">
        <v>5.2713000000000001</v>
      </c>
      <c r="BE29" s="85">
        <v>0.131466621137101</v>
      </c>
      <c r="BF29" s="87">
        <f t="shared" si="0"/>
        <v>1.0671731852252788</v>
      </c>
      <c r="BG29" s="88">
        <v>1924.0245</v>
      </c>
    </row>
    <row r="30" spans="1:59">
      <c r="A30" s="48" t="s">
        <v>35</v>
      </c>
      <c r="B30" s="48"/>
      <c r="C30" s="48"/>
      <c r="D30" s="48" t="s">
        <v>492</v>
      </c>
      <c r="E30" s="48"/>
      <c r="F30" s="48"/>
      <c r="G30" s="85">
        <v>0.2</v>
      </c>
      <c r="H30" s="85">
        <v>0.2</v>
      </c>
      <c r="I30" s="85">
        <v>1.3500000000000001E-9</v>
      </c>
      <c r="J30" s="85">
        <v>9.7199999999999995E-10</v>
      </c>
      <c r="K30" s="85">
        <v>5.6300000000000002E-10</v>
      </c>
      <c r="L30" s="85">
        <v>3.75E-10</v>
      </c>
      <c r="M30" s="85">
        <v>2.4699999999999997E-10</v>
      </c>
      <c r="N30" s="85">
        <v>1.9699999999999999E-10</v>
      </c>
      <c r="O30" s="85">
        <v>2.4699999999999997E-10</v>
      </c>
      <c r="P30" s="85">
        <v>2.4699999999999997E-10</v>
      </c>
      <c r="Q30" s="85">
        <v>4.9949999999999996E-6</v>
      </c>
      <c r="R30" s="85">
        <v>3.5964E-6</v>
      </c>
      <c r="S30" s="85">
        <v>2.0831E-6</v>
      </c>
      <c r="T30" s="85">
        <v>1.3875000000000001E-6</v>
      </c>
      <c r="U30" s="85">
        <v>9.1390000000000005E-7</v>
      </c>
      <c r="V30" s="85">
        <v>7.2890000000000002E-7</v>
      </c>
      <c r="W30" s="85">
        <v>9.1390000000000005E-7</v>
      </c>
      <c r="X30" s="85">
        <v>9.1390000000000005E-7</v>
      </c>
      <c r="Y30" s="85">
        <v>1.1800000000000001E-9</v>
      </c>
      <c r="Z30" s="85">
        <v>9.4000000000000006E-10</v>
      </c>
      <c r="AA30" s="85">
        <v>5.2800000000000004E-10</v>
      </c>
      <c r="AB30" s="85">
        <v>3.5600000000000001E-10</v>
      </c>
      <c r="AC30" s="85">
        <v>2.6400000000000002E-10</v>
      </c>
      <c r="AD30" s="85">
        <v>2.1199999999999999E-10</v>
      </c>
      <c r="AE30" s="85">
        <v>2.4299999999999999E-10</v>
      </c>
      <c r="AF30" s="85">
        <v>2.4299999999999999E-10</v>
      </c>
      <c r="AG30" s="85">
        <v>4.3660000000000002E-6</v>
      </c>
      <c r="AH30" s="85">
        <v>3.478E-6</v>
      </c>
      <c r="AI30" s="85">
        <v>1.9535999999999998E-6</v>
      </c>
      <c r="AJ30" s="85">
        <v>1.3172000000000001E-6</v>
      </c>
      <c r="AK30" s="85">
        <v>9.7679999999999991E-7</v>
      </c>
      <c r="AL30" s="85">
        <v>7.8439999999999996E-7</v>
      </c>
      <c r="AM30" s="85">
        <v>8.991E-7</v>
      </c>
      <c r="AN30" s="85">
        <v>8.991E-7</v>
      </c>
      <c r="AO30" s="85">
        <v>1.1E-17</v>
      </c>
      <c r="AP30" s="85">
        <v>1.8799999999999999E-14</v>
      </c>
      <c r="AQ30" s="85">
        <v>4.1200000000000003E-17</v>
      </c>
      <c r="AR30" s="85">
        <v>4.0500000000000002E-16</v>
      </c>
      <c r="AS30" s="85">
        <v>2.5800000000000001E-18</v>
      </c>
      <c r="AT30" s="85">
        <v>7.2000000000000002E-18</v>
      </c>
      <c r="AU30" s="85">
        <v>1.05E-17</v>
      </c>
      <c r="AV30" s="85">
        <v>2.0548000000000002</v>
      </c>
      <c r="AW30" s="85">
        <v>3511.84</v>
      </c>
      <c r="AX30" s="85">
        <v>7.6961599999999999</v>
      </c>
      <c r="AY30" s="85">
        <v>0.473445</v>
      </c>
      <c r="AZ30" s="50">
        <v>0.48194399999999998</v>
      </c>
      <c r="BA30" s="50">
        <v>1.3449599999999999</v>
      </c>
      <c r="BB30" s="50">
        <v>1.9614</v>
      </c>
      <c r="BC30" s="48">
        <v>48</v>
      </c>
      <c r="BD30" s="85">
        <v>2.46118721461187E-3</v>
      </c>
      <c r="BE30" s="85">
        <v>281.57142857142901</v>
      </c>
      <c r="BF30" s="87">
        <f t="shared" si="0"/>
        <v>281.57142857142901</v>
      </c>
      <c r="BG30" s="88">
        <v>0.89833333333333298</v>
      </c>
    </row>
    <row r="31" spans="1:59">
      <c r="A31" s="52" t="s">
        <v>36</v>
      </c>
      <c r="B31" s="48" t="s">
        <v>11</v>
      </c>
      <c r="C31" s="48"/>
      <c r="D31" s="48" t="s">
        <v>492</v>
      </c>
      <c r="E31" s="48"/>
      <c r="F31" s="48"/>
      <c r="G31" s="85">
        <v>1</v>
      </c>
      <c r="H31" s="85">
        <v>0.02</v>
      </c>
      <c r="I31" s="85">
        <v>2.11E-8</v>
      </c>
      <c r="J31" s="85">
        <v>1.24E-8</v>
      </c>
      <c r="K31" s="85">
        <v>9.7100000000000006E-9</v>
      </c>
      <c r="L31" s="85">
        <v>1.02E-8</v>
      </c>
      <c r="M31" s="85">
        <v>1.3399999999999999E-8</v>
      </c>
      <c r="N31" s="85">
        <v>1.3599999999999999E-8</v>
      </c>
      <c r="O31" s="85">
        <v>1.33E-8</v>
      </c>
      <c r="P31" s="85">
        <v>1.33E-8</v>
      </c>
      <c r="Q31" s="85">
        <v>7.8070000000000003E-5</v>
      </c>
      <c r="R31" s="85">
        <v>4.5880000000000001E-5</v>
      </c>
      <c r="S31" s="85">
        <v>3.5926999999999997E-5</v>
      </c>
      <c r="T31" s="85">
        <v>3.7740000000000001E-5</v>
      </c>
      <c r="U31" s="85">
        <v>4.9580000000000003E-5</v>
      </c>
      <c r="V31" s="85">
        <v>5.0319999999999999E-5</v>
      </c>
      <c r="W31" s="85">
        <v>4.9209999999999998E-5</v>
      </c>
      <c r="X31" s="85">
        <v>4.9209999999999998E-5</v>
      </c>
      <c r="Y31" s="85">
        <v>1.1000000000000001E-7</v>
      </c>
      <c r="Z31" s="85">
        <v>1.03E-7</v>
      </c>
      <c r="AA31" s="85">
        <v>6.9800000000000003E-8</v>
      </c>
      <c r="AB31" s="85">
        <v>4.7600000000000003E-8</v>
      </c>
      <c r="AC31" s="85">
        <v>4.14E-8</v>
      </c>
      <c r="AD31" s="85">
        <v>3.9400000000000002E-8</v>
      </c>
      <c r="AE31" s="85">
        <v>4.1700000000000003E-8</v>
      </c>
      <c r="AF31" s="85">
        <v>4.1700000000000003E-8</v>
      </c>
      <c r="AG31" s="85">
        <v>4.0700000000000003E-4</v>
      </c>
      <c r="AH31" s="85">
        <v>3.8109999999999999E-4</v>
      </c>
      <c r="AI31" s="85">
        <v>2.5826000000000001E-4</v>
      </c>
      <c r="AJ31" s="85">
        <v>1.7611999999999999E-4</v>
      </c>
      <c r="AK31" s="85">
        <v>1.5317999999999999E-4</v>
      </c>
      <c r="AL31" s="85">
        <v>1.4578E-4</v>
      </c>
      <c r="AM31" s="85">
        <v>1.5428999999999999E-4</v>
      </c>
      <c r="AN31" s="85">
        <v>1.5428999999999999E-4</v>
      </c>
      <c r="AO31" s="85">
        <v>4.6500000000000001E-21</v>
      </c>
      <c r="AP31" s="85">
        <v>9.3999999999999999E-17</v>
      </c>
      <c r="AQ31" s="85">
        <v>1.0499999999999999E-19</v>
      </c>
      <c r="AR31" s="85">
        <v>3.1299999999999999E-18</v>
      </c>
      <c r="AS31" s="85">
        <v>2.1499999999999999E-21</v>
      </c>
      <c r="AT31" s="85">
        <v>3.7500000000000004E-21</v>
      </c>
      <c r="AU31" s="85">
        <v>4.5700000000000003E-21</v>
      </c>
      <c r="AV31" s="85">
        <v>8.6861999999999996E-4</v>
      </c>
      <c r="AW31" s="85">
        <v>17.559200000000001</v>
      </c>
      <c r="AX31" s="85">
        <v>1.9613999999999999E-2</v>
      </c>
      <c r="AY31" s="85">
        <v>3.6589700000000001E-3</v>
      </c>
      <c r="AZ31" s="50">
        <v>4.0161999999999999E-4</v>
      </c>
      <c r="BA31" s="50">
        <v>7.0049999999999995E-4</v>
      </c>
      <c r="BB31" s="50">
        <v>8.5367600000000004E-4</v>
      </c>
      <c r="BC31" s="48">
        <v>137</v>
      </c>
      <c r="BD31" s="85">
        <v>30.167100000000001</v>
      </c>
      <c r="BE31" s="85">
        <v>2.2972045705420802E-2</v>
      </c>
      <c r="BF31" s="87">
        <f t="shared" si="0"/>
        <v>1.0115299987062556</v>
      </c>
      <c r="BG31" s="88">
        <v>11010.9915</v>
      </c>
    </row>
    <row r="32" spans="1:59">
      <c r="A32" s="48" t="s">
        <v>37</v>
      </c>
      <c r="B32" s="48"/>
      <c r="C32" s="48"/>
      <c r="D32" s="48" t="s">
        <v>492</v>
      </c>
      <c r="E32" s="48"/>
      <c r="F32" s="48"/>
      <c r="G32" s="85">
        <v>1</v>
      </c>
      <c r="H32" s="85">
        <v>1</v>
      </c>
      <c r="I32" s="85">
        <v>7.1400000000000002E-10</v>
      </c>
      <c r="J32" s="85">
        <v>4.3200000000000001E-10</v>
      </c>
      <c r="K32" s="85">
        <v>2.1999999999999999E-10</v>
      </c>
      <c r="L32" s="85">
        <v>1.3200000000000001E-10</v>
      </c>
      <c r="M32" s="85">
        <v>9.0900000000000004E-11</v>
      </c>
      <c r="N32" s="85">
        <v>7.1900000000000005E-11</v>
      </c>
      <c r="O32" s="85">
        <v>9.3300000000000004E-11</v>
      </c>
      <c r="P32" s="85">
        <v>9.3300000000000004E-11</v>
      </c>
      <c r="Q32" s="85">
        <v>2.6417999999999998E-6</v>
      </c>
      <c r="R32" s="85">
        <v>1.5984E-6</v>
      </c>
      <c r="S32" s="85">
        <v>8.1399999999999996E-7</v>
      </c>
      <c r="T32" s="85">
        <v>4.8839999999999995E-7</v>
      </c>
      <c r="U32" s="85">
        <v>3.3632999999999999E-7</v>
      </c>
      <c r="V32" s="85">
        <v>2.6603000000000001E-7</v>
      </c>
      <c r="W32" s="85">
        <v>3.4521000000000001E-7</v>
      </c>
      <c r="X32" s="85">
        <v>3.4521000000000001E-7</v>
      </c>
      <c r="Y32" s="85">
        <v>3.14E-10</v>
      </c>
      <c r="Z32" s="85">
        <v>2.2699999999999999E-10</v>
      </c>
      <c r="AA32" s="85">
        <v>1.09E-10</v>
      </c>
      <c r="AB32" s="85">
        <v>6.8199999999999995E-11</v>
      </c>
      <c r="AC32" s="85">
        <v>4.2699999999999999E-11</v>
      </c>
      <c r="AD32" s="85">
        <v>3.5000000000000002E-11</v>
      </c>
      <c r="AE32" s="85">
        <v>4.22E-11</v>
      </c>
      <c r="AF32" s="85">
        <v>4.22E-11</v>
      </c>
      <c r="AG32" s="85">
        <v>1.1618E-6</v>
      </c>
      <c r="AH32" s="85">
        <v>8.399E-7</v>
      </c>
      <c r="AI32" s="85">
        <v>4.0330000000000002E-7</v>
      </c>
      <c r="AJ32" s="85">
        <v>2.5234E-7</v>
      </c>
      <c r="AK32" s="85">
        <v>1.5799E-7</v>
      </c>
      <c r="AL32" s="85">
        <v>1.2949999999999999E-7</v>
      </c>
      <c r="AM32" s="85">
        <v>1.5613999999999999E-7</v>
      </c>
      <c r="AN32" s="85">
        <v>1.5613999999999999E-7</v>
      </c>
      <c r="AO32" s="85">
        <v>1.29E-16</v>
      </c>
      <c r="AP32" s="85">
        <v>1.8800000000000001E-13</v>
      </c>
      <c r="AQ32" s="85">
        <v>4.0599999999999999E-16</v>
      </c>
      <c r="AR32" s="85">
        <v>3.6499999999999998E-15</v>
      </c>
      <c r="AS32" s="85">
        <v>2.3000000000000001E-17</v>
      </c>
      <c r="AT32" s="85">
        <v>6.6400000000000004E-17</v>
      </c>
      <c r="AU32" s="85">
        <v>1.07E-16</v>
      </c>
      <c r="AV32" s="85">
        <v>24.097200000000001</v>
      </c>
      <c r="AW32" s="85">
        <v>35118.400000000001</v>
      </c>
      <c r="AX32" s="85">
        <v>75.840800000000002</v>
      </c>
      <c r="AY32" s="85">
        <v>4.2668499999999998</v>
      </c>
      <c r="AZ32" s="50">
        <v>4.2964000000000002</v>
      </c>
      <c r="BA32" s="50">
        <v>12.40352</v>
      </c>
      <c r="BB32" s="50">
        <v>19.9876</v>
      </c>
      <c r="BC32" s="48">
        <v>60</v>
      </c>
      <c r="BD32" s="85">
        <v>4.5091324200913198E-5</v>
      </c>
      <c r="BE32" s="85">
        <v>15368.810126582301</v>
      </c>
      <c r="BF32" s="87">
        <f t="shared" si="0"/>
        <v>15368.810126582301</v>
      </c>
      <c r="BG32" s="88">
        <v>1.6458333333333301E-2</v>
      </c>
    </row>
    <row r="33" spans="1:59">
      <c r="A33" s="48" t="s">
        <v>38</v>
      </c>
      <c r="B33" s="48"/>
      <c r="C33" s="48"/>
      <c r="D33" s="48" t="s">
        <v>492</v>
      </c>
      <c r="E33" s="48"/>
      <c r="F33" s="48"/>
      <c r="G33" s="85">
        <v>5.0000000000000001E-3</v>
      </c>
      <c r="H33" s="85">
        <v>5.0000000000000001E-3</v>
      </c>
      <c r="I33" s="85">
        <v>1.72E-10</v>
      </c>
      <c r="J33" s="85">
        <v>1.08E-10</v>
      </c>
      <c r="K33" s="85">
        <v>5.8099999999999998E-11</v>
      </c>
      <c r="L33" s="85">
        <v>3.6500000000000003E-11</v>
      </c>
      <c r="M33" s="85">
        <v>2.4800000000000001E-11</v>
      </c>
      <c r="N33" s="85">
        <v>1.97E-11</v>
      </c>
      <c r="O33" s="85">
        <v>2.5200000000000001E-11</v>
      </c>
      <c r="P33" s="85">
        <v>2.5200000000000001E-11</v>
      </c>
      <c r="Q33" s="85">
        <v>6.3639999999999995E-7</v>
      </c>
      <c r="R33" s="85">
        <v>3.996E-7</v>
      </c>
      <c r="S33" s="85">
        <v>2.1497E-7</v>
      </c>
      <c r="T33" s="85">
        <v>1.3505000000000001E-7</v>
      </c>
      <c r="U33" s="85">
        <v>9.1759999999999996E-8</v>
      </c>
      <c r="V33" s="85">
        <v>7.289E-8</v>
      </c>
      <c r="W33" s="85">
        <v>9.3240000000000006E-8</v>
      </c>
      <c r="X33" s="85">
        <v>9.3240000000000006E-8</v>
      </c>
      <c r="Y33" s="85">
        <v>5.8700000000000004E-10</v>
      </c>
      <c r="Z33" s="85">
        <v>4.1700000000000001E-10</v>
      </c>
      <c r="AA33" s="85">
        <v>2.7099999999999999E-10</v>
      </c>
      <c r="AB33" s="85">
        <v>1.86E-10</v>
      </c>
      <c r="AC33" s="85">
        <v>1.6300000000000001E-10</v>
      </c>
      <c r="AD33" s="85">
        <v>1.3900000000000001E-10</v>
      </c>
      <c r="AE33" s="85">
        <v>1.51E-10</v>
      </c>
      <c r="AF33" s="85">
        <v>1.51E-10</v>
      </c>
      <c r="AG33" s="85">
        <v>2.1718999999999999E-6</v>
      </c>
      <c r="AH33" s="85">
        <v>1.5429000000000001E-6</v>
      </c>
      <c r="AI33" s="85">
        <v>1.0026999999999999E-6</v>
      </c>
      <c r="AJ33" s="85">
        <v>6.8820000000000003E-7</v>
      </c>
      <c r="AK33" s="85">
        <v>6.0309999999999999E-7</v>
      </c>
      <c r="AL33" s="85">
        <v>5.1429999999999999E-7</v>
      </c>
      <c r="AM33" s="85">
        <v>5.5870000000000005E-7</v>
      </c>
      <c r="AN33" s="85">
        <v>5.5870000000000005E-7</v>
      </c>
      <c r="AO33" s="85">
        <v>4.2299999999999998E-17</v>
      </c>
      <c r="AP33" s="85">
        <v>6.2799999999999995E-14</v>
      </c>
      <c r="AQ33" s="85">
        <v>1.3599999999999999E-16</v>
      </c>
      <c r="AR33" s="85">
        <v>1.2699999999999999E-15</v>
      </c>
      <c r="AS33" s="85">
        <v>8.0400000000000004E-18</v>
      </c>
      <c r="AT33" s="85">
        <v>2.3000000000000001E-17</v>
      </c>
      <c r="AU33" s="85">
        <v>3.6399999999999997E-17</v>
      </c>
      <c r="AV33" s="85">
        <v>7.9016400000000004</v>
      </c>
      <c r="AW33" s="85">
        <v>11731.04</v>
      </c>
      <c r="AX33" s="85">
        <v>25.404800000000002</v>
      </c>
      <c r="AY33" s="85">
        <v>1.4846299999999999</v>
      </c>
      <c r="AZ33" s="50">
        <v>1.5018720000000001</v>
      </c>
      <c r="BA33" s="50">
        <v>4.2964000000000002</v>
      </c>
      <c r="BB33" s="50">
        <v>6.7995200000000002</v>
      </c>
      <c r="BC33" s="48">
        <v>151</v>
      </c>
      <c r="BD33" s="85">
        <v>3.40563165905632E-5</v>
      </c>
      <c r="BE33" s="85">
        <v>20348.648044692702</v>
      </c>
      <c r="BF33" s="87">
        <f t="shared" si="0"/>
        <v>20348.648044692702</v>
      </c>
      <c r="BG33" s="88">
        <v>1.2430555555555599E-2</v>
      </c>
    </row>
    <row r="34" spans="1:59">
      <c r="A34" s="48" t="s">
        <v>39</v>
      </c>
      <c r="B34" s="48"/>
      <c r="C34" s="48"/>
      <c r="D34" s="48" t="s">
        <v>493</v>
      </c>
      <c r="E34" s="48"/>
      <c r="F34" s="48"/>
      <c r="G34" s="85"/>
      <c r="H34" s="85">
        <v>0</v>
      </c>
      <c r="I34" s="85">
        <v>0</v>
      </c>
      <c r="J34" s="85">
        <v>0</v>
      </c>
      <c r="K34" s="85">
        <v>0</v>
      </c>
      <c r="L34" s="85">
        <v>0</v>
      </c>
      <c r="M34" s="85">
        <v>0</v>
      </c>
      <c r="N34" s="85">
        <v>0</v>
      </c>
      <c r="O34" s="85">
        <v>0</v>
      </c>
      <c r="P34" s="85">
        <v>0</v>
      </c>
      <c r="Q34" s="85">
        <v>0</v>
      </c>
      <c r="R34" s="85">
        <v>0</v>
      </c>
      <c r="S34" s="85">
        <v>0</v>
      </c>
      <c r="T34" s="85">
        <v>0</v>
      </c>
      <c r="U34" s="85">
        <v>0</v>
      </c>
      <c r="V34" s="85">
        <v>0</v>
      </c>
      <c r="W34" s="85">
        <v>0</v>
      </c>
      <c r="X34" s="85">
        <v>0</v>
      </c>
      <c r="Y34" s="85">
        <v>0</v>
      </c>
      <c r="Z34" s="85">
        <v>0</v>
      </c>
      <c r="AA34" s="85">
        <v>0</v>
      </c>
      <c r="AB34" s="85">
        <v>0</v>
      </c>
      <c r="AC34" s="85">
        <v>0</v>
      </c>
      <c r="AD34" s="85">
        <v>0</v>
      </c>
      <c r="AE34" s="85">
        <v>0</v>
      </c>
      <c r="AF34" s="85">
        <v>0</v>
      </c>
      <c r="AG34" s="85">
        <v>0</v>
      </c>
      <c r="AH34" s="85">
        <v>0</v>
      </c>
      <c r="AI34" s="85">
        <v>0</v>
      </c>
      <c r="AJ34" s="85">
        <v>0</v>
      </c>
      <c r="AK34" s="85">
        <v>0</v>
      </c>
      <c r="AL34" s="85">
        <v>0</v>
      </c>
      <c r="AM34" s="85">
        <v>0</v>
      </c>
      <c r="AN34" s="85">
        <v>0</v>
      </c>
      <c r="AO34" s="85">
        <v>1.0700000000000001E-18</v>
      </c>
      <c r="AP34" s="85">
        <v>2.2400000000000001E-15</v>
      </c>
      <c r="AQ34" s="85">
        <v>5.0000000000000004E-18</v>
      </c>
      <c r="AR34" s="85">
        <v>6.72E-17</v>
      </c>
      <c r="AS34" s="85">
        <v>3.1999999999999998E-19</v>
      </c>
      <c r="AT34" s="85">
        <v>7.2399999999999996E-19</v>
      </c>
      <c r="AU34" s="85">
        <v>9.9300000000000003E-19</v>
      </c>
      <c r="AV34" s="85">
        <v>0.199876</v>
      </c>
      <c r="AW34" s="85">
        <v>418.43200000000002</v>
      </c>
      <c r="AX34" s="85">
        <v>0.93400000000000005</v>
      </c>
      <c r="AY34" s="85">
        <v>7.8556799999999996E-2</v>
      </c>
      <c r="AZ34" s="50">
        <v>5.9776000000000003E-2</v>
      </c>
      <c r="BA34" s="50">
        <v>0.13524320000000001</v>
      </c>
      <c r="BB34" s="50">
        <v>0.1854924</v>
      </c>
      <c r="BC34" s="48">
        <v>154</v>
      </c>
      <c r="BD34" s="85">
        <v>7.0966514459665096E-6</v>
      </c>
      <c r="BE34" s="85">
        <v>97651.6890080429</v>
      </c>
      <c r="BF34" s="87">
        <f t="shared" ref="BF34:BF65" si="1">IFERROR((t_com*BE34)/(1-EXP(-BE34*t_com)),".")</f>
        <v>97651.6890080429</v>
      </c>
      <c r="BG34" s="88">
        <v>2.5902777777777799E-3</v>
      </c>
    </row>
    <row r="35" spans="1:59">
      <c r="A35" s="48" t="s">
        <v>40</v>
      </c>
      <c r="B35" s="48"/>
      <c r="C35" s="48"/>
      <c r="D35" s="48" t="s">
        <v>492</v>
      </c>
      <c r="E35" s="48"/>
      <c r="F35" s="48"/>
      <c r="G35" s="85">
        <v>5.0000000000000001E-3</v>
      </c>
      <c r="H35" s="85">
        <v>5.0000000000000001E-3</v>
      </c>
      <c r="I35" s="85">
        <v>4.8799999999999997E-9</v>
      </c>
      <c r="J35" s="85">
        <v>2.9699999999999999E-9</v>
      </c>
      <c r="K35" s="85">
        <v>1.55E-9</v>
      </c>
      <c r="L35" s="85">
        <v>9.569999999999999E-10</v>
      </c>
      <c r="M35" s="85">
        <v>5.8199999999999995E-10</v>
      </c>
      <c r="N35" s="85">
        <v>4.6600000000000005E-10</v>
      </c>
      <c r="O35" s="85">
        <v>6.2000000000000003E-10</v>
      </c>
      <c r="P35" s="85">
        <v>6.2000000000000003E-10</v>
      </c>
      <c r="Q35" s="85">
        <v>1.8056000000000001E-5</v>
      </c>
      <c r="R35" s="85">
        <v>1.0988999999999999E-5</v>
      </c>
      <c r="S35" s="85">
        <v>5.7350000000000001E-6</v>
      </c>
      <c r="T35" s="85">
        <v>3.5408999999999998E-6</v>
      </c>
      <c r="U35" s="85">
        <v>2.1534E-6</v>
      </c>
      <c r="V35" s="85">
        <v>1.7241999999999999E-6</v>
      </c>
      <c r="W35" s="85">
        <v>2.294E-6</v>
      </c>
      <c r="X35" s="85">
        <v>2.294E-6</v>
      </c>
      <c r="Y35" s="85">
        <v>6.65E-9</v>
      </c>
      <c r="Z35" s="85">
        <v>5.3499999999999999E-9</v>
      </c>
      <c r="AA35" s="85">
        <v>2.7400000000000001E-9</v>
      </c>
      <c r="AB35" s="85">
        <v>1.8199999999999999E-9</v>
      </c>
      <c r="AC35" s="85">
        <v>1.5199999999999999E-9</v>
      </c>
      <c r="AD35" s="85">
        <v>1.3500000000000001E-9</v>
      </c>
      <c r="AE35" s="85">
        <v>1.4800000000000001E-9</v>
      </c>
      <c r="AF35" s="85">
        <v>1.4800000000000001E-9</v>
      </c>
      <c r="AG35" s="85">
        <v>2.4604999999999999E-5</v>
      </c>
      <c r="AH35" s="85">
        <v>1.9794999999999999E-5</v>
      </c>
      <c r="AI35" s="85">
        <v>1.0138E-5</v>
      </c>
      <c r="AJ35" s="85">
        <v>6.7340000000000002E-6</v>
      </c>
      <c r="AK35" s="85">
        <v>5.6239999999999999E-6</v>
      </c>
      <c r="AL35" s="85">
        <v>4.9949999999999996E-6</v>
      </c>
      <c r="AM35" s="85">
        <v>5.4759999999999997E-6</v>
      </c>
      <c r="AN35" s="85">
        <v>5.4759999999999997E-6</v>
      </c>
      <c r="AO35" s="85">
        <v>3.3500000000000002E-17</v>
      </c>
      <c r="AP35" s="85">
        <v>5.2499999999999997E-14</v>
      </c>
      <c r="AQ35" s="85">
        <v>1.14E-16</v>
      </c>
      <c r="AR35" s="85">
        <v>1.1200000000000001E-15</v>
      </c>
      <c r="AS35" s="85">
        <v>6.9900000000000006E-18</v>
      </c>
      <c r="AT35" s="85">
        <v>1.9700000000000001E-17</v>
      </c>
      <c r="AU35" s="85">
        <v>3.0099999999999999E-17</v>
      </c>
      <c r="AV35" s="85">
        <v>6.2577999999999996</v>
      </c>
      <c r="AW35" s="85">
        <v>9807</v>
      </c>
      <c r="AX35" s="85">
        <v>21.295200000000001</v>
      </c>
      <c r="AY35" s="85">
        <v>1.30928</v>
      </c>
      <c r="AZ35" s="50">
        <v>1.3057319999999999</v>
      </c>
      <c r="BA35" s="50">
        <v>3.6799599999999999</v>
      </c>
      <c r="BB35" s="50">
        <v>5.6226799999999999</v>
      </c>
      <c r="BC35" s="48">
        <v>250</v>
      </c>
      <c r="BD35" s="85">
        <v>9.8173515981735192E-4</v>
      </c>
      <c r="BE35" s="85">
        <v>705.893023255814</v>
      </c>
      <c r="BF35" s="87">
        <f t="shared" si="1"/>
        <v>705.893023255814</v>
      </c>
      <c r="BG35" s="88">
        <v>0.358333333333333</v>
      </c>
    </row>
    <row r="36" spans="1:59">
      <c r="A36" s="48" t="s">
        <v>41</v>
      </c>
      <c r="B36" s="48"/>
      <c r="C36" s="48"/>
      <c r="D36" s="48" t="s">
        <v>493</v>
      </c>
      <c r="E36" s="48"/>
      <c r="F36" s="48"/>
      <c r="G36" s="85"/>
      <c r="H36" s="85">
        <v>0</v>
      </c>
      <c r="I36" s="85">
        <v>0</v>
      </c>
      <c r="J36" s="85">
        <v>0</v>
      </c>
      <c r="K36" s="85">
        <v>0</v>
      </c>
      <c r="L36" s="85">
        <v>0</v>
      </c>
      <c r="M36" s="85">
        <v>0</v>
      </c>
      <c r="N36" s="85">
        <v>0</v>
      </c>
      <c r="O36" s="85">
        <v>0</v>
      </c>
      <c r="P36" s="85">
        <v>0</v>
      </c>
      <c r="Q36" s="85">
        <v>0</v>
      </c>
      <c r="R36" s="85">
        <v>0</v>
      </c>
      <c r="S36" s="85">
        <v>0</v>
      </c>
      <c r="T36" s="85">
        <v>0</v>
      </c>
      <c r="U36" s="85">
        <v>0</v>
      </c>
      <c r="V36" s="85">
        <v>0</v>
      </c>
      <c r="W36" s="85">
        <v>0</v>
      </c>
      <c r="X36" s="85">
        <v>0</v>
      </c>
      <c r="Y36" s="85">
        <v>0</v>
      </c>
      <c r="Z36" s="85">
        <v>0</v>
      </c>
      <c r="AA36" s="85">
        <v>0</v>
      </c>
      <c r="AB36" s="85">
        <v>0</v>
      </c>
      <c r="AC36" s="85">
        <v>0</v>
      </c>
      <c r="AD36" s="85">
        <v>0</v>
      </c>
      <c r="AE36" s="85">
        <v>0</v>
      </c>
      <c r="AF36" s="85">
        <v>0</v>
      </c>
      <c r="AG36" s="85">
        <v>0</v>
      </c>
      <c r="AH36" s="85">
        <v>0</v>
      </c>
      <c r="AI36" s="85">
        <v>0</v>
      </c>
      <c r="AJ36" s="85">
        <v>0</v>
      </c>
      <c r="AK36" s="85">
        <v>0</v>
      </c>
      <c r="AL36" s="85">
        <v>0</v>
      </c>
      <c r="AM36" s="85">
        <v>0</v>
      </c>
      <c r="AN36" s="85">
        <v>0</v>
      </c>
      <c r="AO36" s="85">
        <v>3.3999999999999998E-17</v>
      </c>
      <c r="AP36" s="85">
        <v>5.1799999999999998E-14</v>
      </c>
      <c r="AQ36" s="85">
        <v>1.11E-16</v>
      </c>
      <c r="AR36" s="85">
        <v>1.2099999999999999E-15</v>
      </c>
      <c r="AS36" s="85">
        <v>7.0399999999999995E-18</v>
      </c>
      <c r="AT36" s="85">
        <v>1.9499999999999999E-17</v>
      </c>
      <c r="AU36" s="85">
        <v>3.0200000000000003E-17</v>
      </c>
      <c r="AV36" s="85">
        <v>6.3512000000000004</v>
      </c>
      <c r="AW36" s="85">
        <v>9676.24</v>
      </c>
      <c r="AX36" s="85">
        <v>20.7348</v>
      </c>
      <c r="AY36" s="85">
        <v>1.41449</v>
      </c>
      <c r="AZ36" s="50">
        <v>1.315072</v>
      </c>
      <c r="BA36" s="50">
        <v>3.6425999999999998</v>
      </c>
      <c r="BB36" s="50">
        <v>5.6413599999999997</v>
      </c>
      <c r="BC36" s="48">
        <v>144</v>
      </c>
      <c r="BD36" s="85">
        <v>3.2343987823439897E-7</v>
      </c>
      <c r="BE36" s="85">
        <v>2142592.9411764699</v>
      </c>
      <c r="BF36" s="87">
        <f t="shared" si="1"/>
        <v>2142592.9411764699</v>
      </c>
      <c r="BG36" s="88">
        <v>1.1805555555555601E-4</v>
      </c>
    </row>
    <row r="37" spans="1:59">
      <c r="A37" s="48" t="s">
        <v>42</v>
      </c>
      <c r="B37" s="48"/>
      <c r="C37" s="48"/>
      <c r="D37" s="48" t="s">
        <v>492</v>
      </c>
      <c r="E37" s="48"/>
      <c r="F37" s="48"/>
      <c r="G37" s="85">
        <v>1</v>
      </c>
      <c r="H37" s="85">
        <v>1</v>
      </c>
      <c r="I37" s="85">
        <v>4.9900000000000003E-10</v>
      </c>
      <c r="J37" s="85">
        <v>2.9099999999999998E-10</v>
      </c>
      <c r="K37" s="85">
        <v>1.4800000000000001E-10</v>
      </c>
      <c r="L37" s="85">
        <v>8.8299999999999995E-11</v>
      </c>
      <c r="M37" s="85">
        <v>6.0499999999999998E-11</v>
      </c>
      <c r="N37" s="85">
        <v>4.7799999999999999E-11</v>
      </c>
      <c r="O37" s="85">
        <v>6.2399999999999999E-11</v>
      </c>
      <c r="P37" s="85">
        <v>6.2399999999999999E-11</v>
      </c>
      <c r="Q37" s="85">
        <v>1.8463E-6</v>
      </c>
      <c r="R37" s="85">
        <v>1.0767E-6</v>
      </c>
      <c r="S37" s="85">
        <v>5.4759999999999995E-7</v>
      </c>
      <c r="T37" s="85">
        <v>3.2670999999999999E-7</v>
      </c>
      <c r="U37" s="85">
        <v>2.2385000000000001E-7</v>
      </c>
      <c r="V37" s="85">
        <v>1.7686000000000001E-7</v>
      </c>
      <c r="W37" s="85">
        <v>2.3087999999999999E-7</v>
      </c>
      <c r="X37" s="85">
        <v>2.3087999999999999E-7</v>
      </c>
      <c r="Y37" s="85">
        <v>4.1099999999999998E-10</v>
      </c>
      <c r="Z37" s="85">
        <v>2.9600000000000001E-10</v>
      </c>
      <c r="AA37" s="85">
        <v>1.49E-10</v>
      </c>
      <c r="AB37" s="85">
        <v>9.8499999999999996E-11</v>
      </c>
      <c r="AC37" s="85">
        <v>7.0599999999999994E-11</v>
      </c>
      <c r="AD37" s="85">
        <v>5.7100000000000002E-11</v>
      </c>
      <c r="AE37" s="85">
        <v>6.6399999999999998E-11</v>
      </c>
      <c r="AF37" s="85">
        <v>6.6399999999999998E-11</v>
      </c>
      <c r="AG37" s="85">
        <v>1.5206999999999999E-6</v>
      </c>
      <c r="AH37" s="85">
        <v>1.0951999999999999E-6</v>
      </c>
      <c r="AI37" s="85">
        <v>5.5130000000000002E-7</v>
      </c>
      <c r="AJ37" s="85">
        <v>3.6445000000000001E-7</v>
      </c>
      <c r="AK37" s="85">
        <v>2.6122000000000001E-7</v>
      </c>
      <c r="AL37" s="85">
        <v>2.1127000000000001E-7</v>
      </c>
      <c r="AM37" s="85">
        <v>2.4568000000000001E-7</v>
      </c>
      <c r="AN37" s="85">
        <v>2.4568000000000001E-7</v>
      </c>
      <c r="AO37" s="85">
        <v>2.9100000000000001E-17</v>
      </c>
      <c r="AP37" s="85">
        <v>4.4100000000000003E-14</v>
      </c>
      <c r="AQ37" s="85">
        <v>9.5799999999999999E-17</v>
      </c>
      <c r="AR37" s="85">
        <v>9.4900000000000004E-16</v>
      </c>
      <c r="AS37" s="85">
        <v>6.0100000000000004E-18</v>
      </c>
      <c r="AT37" s="85">
        <v>1.71E-17</v>
      </c>
      <c r="AU37" s="85">
        <v>2.6400000000000001E-17</v>
      </c>
      <c r="AV37" s="85">
        <v>5.43588</v>
      </c>
      <c r="AW37" s="85">
        <v>8237.8799999999992</v>
      </c>
      <c r="AX37" s="85">
        <v>17.895440000000001</v>
      </c>
      <c r="AY37" s="85">
        <v>1.109381</v>
      </c>
      <c r="AZ37" s="50">
        <v>1.122668</v>
      </c>
      <c r="BA37" s="50">
        <v>3.19428</v>
      </c>
      <c r="BB37" s="50">
        <v>4.9315199999999999</v>
      </c>
      <c r="BC37" s="48">
        <v>18</v>
      </c>
      <c r="BD37" s="85">
        <v>2.0884703196347E-4</v>
      </c>
      <c r="BE37" s="85">
        <v>3318.2180923749702</v>
      </c>
      <c r="BF37" s="87">
        <f t="shared" si="1"/>
        <v>3318.2180923749702</v>
      </c>
      <c r="BG37" s="88">
        <v>7.6229166666666695E-2</v>
      </c>
    </row>
    <row r="38" spans="1:59">
      <c r="A38" s="48" t="s">
        <v>43</v>
      </c>
      <c r="B38" s="48"/>
      <c r="C38" s="48"/>
      <c r="D38" s="48" t="s">
        <v>494</v>
      </c>
      <c r="E38" s="48"/>
      <c r="F38" s="48"/>
      <c r="G38" s="85">
        <v>0.6</v>
      </c>
      <c r="H38" s="85">
        <v>0.6</v>
      </c>
      <c r="I38" s="85">
        <v>7.4600000000000003E-9</v>
      </c>
      <c r="J38" s="85">
        <v>2.3499999999999999E-9</v>
      </c>
      <c r="K38" s="85">
        <v>1.74E-9</v>
      </c>
      <c r="L38" s="85">
        <v>1.1200000000000001E-9</v>
      </c>
      <c r="M38" s="85">
        <v>7.7100000000000003E-10</v>
      </c>
      <c r="N38" s="85">
        <v>3.3099999999999999E-10</v>
      </c>
      <c r="O38" s="85">
        <v>5.5099999999999996E-10</v>
      </c>
      <c r="P38" s="85">
        <v>5.5099999999999996E-10</v>
      </c>
      <c r="Q38" s="85">
        <v>2.7602000000000001E-5</v>
      </c>
      <c r="R38" s="85">
        <v>8.6950000000000006E-6</v>
      </c>
      <c r="S38" s="85">
        <v>6.438E-6</v>
      </c>
      <c r="T38" s="85">
        <v>4.1439999999999996E-6</v>
      </c>
      <c r="U38" s="85">
        <v>2.8526999999999998E-6</v>
      </c>
      <c r="V38" s="85">
        <v>1.2246999999999999E-6</v>
      </c>
      <c r="W38" s="85">
        <v>2.0387000000000001E-6</v>
      </c>
      <c r="X38" s="85">
        <v>2.0387000000000001E-6</v>
      </c>
      <c r="Y38" s="85">
        <v>4.1100000000000001E-9</v>
      </c>
      <c r="Z38" s="85">
        <v>3.1899999999999999E-9</v>
      </c>
      <c r="AA38" s="85">
        <v>2.1900000000000001E-9</v>
      </c>
      <c r="AB38" s="85">
        <v>1.4100000000000001E-9</v>
      </c>
      <c r="AC38" s="85">
        <v>9.4299999999999995E-10</v>
      </c>
      <c r="AD38" s="85">
        <v>7.8199999999999999E-10</v>
      </c>
      <c r="AE38" s="85">
        <v>9.0299999999999998E-10</v>
      </c>
      <c r="AF38" s="85">
        <v>9.0299999999999998E-10</v>
      </c>
      <c r="AG38" s="85">
        <v>1.5207E-5</v>
      </c>
      <c r="AH38" s="85">
        <v>1.1803E-5</v>
      </c>
      <c r="AI38" s="85">
        <v>8.1030000000000002E-6</v>
      </c>
      <c r="AJ38" s="85">
        <v>5.2170000000000002E-6</v>
      </c>
      <c r="AK38" s="85">
        <v>3.4891000000000002E-6</v>
      </c>
      <c r="AL38" s="85">
        <v>2.8934000000000001E-6</v>
      </c>
      <c r="AM38" s="85">
        <v>3.3411000000000001E-6</v>
      </c>
      <c r="AN38" s="85">
        <v>3.3411000000000001E-6</v>
      </c>
      <c r="AO38" s="85">
        <v>3.2899999999999997E-27</v>
      </c>
      <c r="AP38" s="85">
        <v>6.6900000000000005E-24</v>
      </c>
      <c r="AQ38" s="85">
        <v>1.4900000000000001E-26</v>
      </c>
      <c r="AR38" s="85">
        <v>1.45E-25</v>
      </c>
      <c r="AS38" s="85">
        <v>9.2200000000000007E-28</v>
      </c>
      <c r="AT38" s="85">
        <v>2.4499999999999999E-27</v>
      </c>
      <c r="AU38" s="85">
        <v>3.2599999999999997E-27</v>
      </c>
      <c r="AV38" s="85">
        <v>6.1457199999999999E-10</v>
      </c>
      <c r="AW38" s="85">
        <v>1.2496920000000001E-6</v>
      </c>
      <c r="AX38" s="85">
        <v>2.7833199999999999E-9</v>
      </c>
      <c r="AY38" s="85">
        <v>1.69505E-10</v>
      </c>
      <c r="AZ38" s="50">
        <v>1.7222960000000001E-10</v>
      </c>
      <c r="BA38" s="50">
        <v>4.5766E-10</v>
      </c>
      <c r="BB38" s="50">
        <v>6.08968E-10</v>
      </c>
      <c r="BC38" s="48">
        <v>55</v>
      </c>
      <c r="BD38" s="85">
        <v>2.7370000000000001</v>
      </c>
      <c r="BE38" s="85">
        <v>0.25319693094629198</v>
      </c>
      <c r="BF38" s="87">
        <f t="shared" si="1"/>
        <v>1.1319351564317224</v>
      </c>
      <c r="BG38" s="88">
        <v>999.005</v>
      </c>
    </row>
    <row r="39" spans="1:59">
      <c r="A39" s="48" t="s">
        <v>44</v>
      </c>
      <c r="B39" s="48"/>
      <c r="C39" s="48"/>
      <c r="D39" s="48" t="s">
        <v>492</v>
      </c>
      <c r="E39" s="48"/>
      <c r="F39" s="48"/>
      <c r="G39" s="85">
        <v>5.0000000000000001E-3</v>
      </c>
      <c r="H39" s="85">
        <v>5.0000000000000001E-3</v>
      </c>
      <c r="I39" s="85">
        <v>3.32E-8</v>
      </c>
      <c r="J39" s="85">
        <v>1.9099999999999999E-8</v>
      </c>
      <c r="K39" s="85">
        <v>9.4899999999999993E-9</v>
      </c>
      <c r="L39" s="85">
        <v>5.62E-9</v>
      </c>
      <c r="M39" s="85">
        <v>3.1800000000000002E-9</v>
      </c>
      <c r="N39" s="85">
        <v>2.5500000000000001E-9</v>
      </c>
      <c r="O39" s="85">
        <v>3.5499999999999999E-9</v>
      </c>
      <c r="P39" s="85">
        <v>3.5499999999999999E-9</v>
      </c>
      <c r="Q39" s="85">
        <v>1.2284000000000001E-4</v>
      </c>
      <c r="R39" s="85">
        <v>7.0669999999999999E-5</v>
      </c>
      <c r="S39" s="85">
        <v>3.5113000000000001E-5</v>
      </c>
      <c r="T39" s="85">
        <v>2.0794000000000001E-5</v>
      </c>
      <c r="U39" s="85">
        <v>1.1766000000000001E-5</v>
      </c>
      <c r="V39" s="85">
        <v>9.4350000000000003E-6</v>
      </c>
      <c r="W39" s="85">
        <v>1.3135E-5</v>
      </c>
      <c r="X39" s="85">
        <v>1.3135E-5</v>
      </c>
      <c r="Y39" s="85">
        <v>1.06E-6</v>
      </c>
      <c r="Z39" s="85">
        <v>7.9299999999999997E-7</v>
      </c>
      <c r="AA39" s="85">
        <v>5.1699999999999998E-7</v>
      </c>
      <c r="AB39" s="85">
        <v>3.8700000000000001E-7</v>
      </c>
      <c r="AC39" s="85">
        <v>3.7099999999999997E-7</v>
      </c>
      <c r="AD39" s="85">
        <v>2.9499999999999998E-7</v>
      </c>
      <c r="AE39" s="85">
        <v>3.1899999999999998E-7</v>
      </c>
      <c r="AF39" s="85">
        <v>3.1899999999999998E-7</v>
      </c>
      <c r="AG39" s="85">
        <v>3.9220000000000001E-3</v>
      </c>
      <c r="AH39" s="85">
        <v>2.9340999999999998E-3</v>
      </c>
      <c r="AI39" s="85">
        <v>1.9128999999999999E-3</v>
      </c>
      <c r="AJ39" s="85">
        <v>1.4319000000000001E-3</v>
      </c>
      <c r="AK39" s="85">
        <v>1.3726999999999999E-3</v>
      </c>
      <c r="AL39" s="85">
        <v>1.0915E-3</v>
      </c>
      <c r="AM39" s="85">
        <v>1.1803E-3</v>
      </c>
      <c r="AN39" s="85">
        <v>1.1803E-3</v>
      </c>
      <c r="AO39" s="85">
        <v>2.8799999999999999E-20</v>
      </c>
      <c r="AP39" s="85">
        <v>9.4700000000000003E-17</v>
      </c>
      <c r="AQ39" s="85">
        <v>2.16E-19</v>
      </c>
      <c r="AR39" s="85">
        <v>7.1600000000000004E-18</v>
      </c>
      <c r="AS39" s="85">
        <v>1.3399999999999999E-20</v>
      </c>
      <c r="AT39" s="85">
        <v>2.4400000000000001E-20</v>
      </c>
      <c r="AU39" s="85">
        <v>2.8599999999999999E-20</v>
      </c>
      <c r="AV39" s="85">
        <v>5.3798400000000003E-3</v>
      </c>
      <c r="AW39" s="85">
        <v>17.689959999999999</v>
      </c>
      <c r="AX39" s="85">
        <v>4.0348799999999997E-2</v>
      </c>
      <c r="AY39" s="85">
        <v>8.3700400000000005E-3</v>
      </c>
      <c r="AZ39" s="50">
        <v>2.5031200000000002E-3</v>
      </c>
      <c r="BA39" s="50">
        <v>4.55792E-3</v>
      </c>
      <c r="BB39" s="50">
        <v>5.3424800000000001E-3</v>
      </c>
      <c r="BC39" s="48">
        <v>255</v>
      </c>
      <c r="BD39" s="85">
        <v>2.2910958904109602E-3</v>
      </c>
      <c r="BE39" s="85">
        <v>302.47533632287002</v>
      </c>
      <c r="BF39" s="87">
        <f t="shared" si="1"/>
        <v>302.47533632287002</v>
      </c>
      <c r="BG39" s="88">
        <v>0.83625000000000005</v>
      </c>
    </row>
    <row r="40" spans="1:59">
      <c r="A40" s="48" t="s">
        <v>45</v>
      </c>
      <c r="B40" s="48"/>
      <c r="C40" s="48"/>
      <c r="D40" s="48" t="s">
        <v>493</v>
      </c>
      <c r="E40" s="48"/>
      <c r="F40" s="48"/>
      <c r="G40" s="85"/>
      <c r="H40" s="85">
        <v>0</v>
      </c>
      <c r="I40" s="85">
        <v>0</v>
      </c>
      <c r="J40" s="85">
        <v>0</v>
      </c>
      <c r="K40" s="85">
        <v>0</v>
      </c>
      <c r="L40" s="85">
        <v>0</v>
      </c>
      <c r="M40" s="85">
        <v>0</v>
      </c>
      <c r="N40" s="85">
        <v>0</v>
      </c>
      <c r="O40" s="85">
        <v>0</v>
      </c>
      <c r="P40" s="85">
        <v>0</v>
      </c>
      <c r="Q40" s="85">
        <v>0</v>
      </c>
      <c r="R40" s="85">
        <v>0</v>
      </c>
      <c r="S40" s="85">
        <v>0</v>
      </c>
      <c r="T40" s="85">
        <v>0</v>
      </c>
      <c r="U40" s="85">
        <v>0</v>
      </c>
      <c r="V40" s="85">
        <v>0</v>
      </c>
      <c r="W40" s="85">
        <v>0</v>
      </c>
      <c r="X40" s="85">
        <v>0</v>
      </c>
      <c r="Y40" s="85">
        <v>0</v>
      </c>
      <c r="Z40" s="85">
        <v>0</v>
      </c>
      <c r="AA40" s="85">
        <v>0</v>
      </c>
      <c r="AB40" s="85">
        <v>0</v>
      </c>
      <c r="AC40" s="85">
        <v>0</v>
      </c>
      <c r="AD40" s="85">
        <v>0</v>
      </c>
      <c r="AE40" s="85">
        <v>0</v>
      </c>
      <c r="AF40" s="85">
        <v>0</v>
      </c>
      <c r="AG40" s="85">
        <v>0</v>
      </c>
      <c r="AH40" s="85">
        <v>0</v>
      </c>
      <c r="AI40" s="85">
        <v>0</v>
      </c>
      <c r="AJ40" s="85">
        <v>0</v>
      </c>
      <c r="AK40" s="85">
        <v>0</v>
      </c>
      <c r="AL40" s="85">
        <v>0</v>
      </c>
      <c r="AM40" s="85">
        <v>0</v>
      </c>
      <c r="AN40" s="85">
        <v>0</v>
      </c>
      <c r="AO40" s="85">
        <v>1.5700000000000001E-19</v>
      </c>
      <c r="AP40" s="85">
        <v>3.52E-16</v>
      </c>
      <c r="AQ40" s="85">
        <v>7.8499999999999996E-19</v>
      </c>
      <c r="AR40" s="85">
        <v>8.4500000000000005E-18</v>
      </c>
      <c r="AS40" s="85">
        <v>4.8899999999999998E-20</v>
      </c>
      <c r="AT40" s="85">
        <v>1.21E-19</v>
      </c>
      <c r="AU40" s="85">
        <v>1.5499999999999999E-19</v>
      </c>
      <c r="AV40" s="85">
        <v>2.9327599999999999E-2</v>
      </c>
      <c r="AW40" s="85">
        <v>65.753600000000006</v>
      </c>
      <c r="AX40" s="85">
        <v>0.14663799999999999</v>
      </c>
      <c r="AY40" s="85">
        <v>9.8780499999999993E-3</v>
      </c>
      <c r="AZ40" s="50">
        <v>9.1345200000000001E-3</v>
      </c>
      <c r="BA40" s="50">
        <v>2.2602799999999999E-2</v>
      </c>
      <c r="BB40" s="50">
        <v>2.8954000000000001E-2</v>
      </c>
      <c r="BC40" s="48">
        <v>220</v>
      </c>
      <c r="BD40" s="85">
        <v>8.6884830035515004E-7</v>
      </c>
      <c r="BE40" s="85">
        <v>797607.59124087601</v>
      </c>
      <c r="BF40" s="87">
        <f t="shared" si="1"/>
        <v>797607.59124087601</v>
      </c>
      <c r="BG40" s="88">
        <v>3.1712962962962999E-4</v>
      </c>
    </row>
    <row r="41" spans="1:59">
      <c r="A41" s="51" t="s">
        <v>46</v>
      </c>
      <c r="B41" s="48" t="s">
        <v>7</v>
      </c>
      <c r="C41" s="48"/>
      <c r="D41" s="48" t="s">
        <v>493</v>
      </c>
      <c r="E41" s="48"/>
      <c r="F41" s="48"/>
      <c r="G41" s="85"/>
      <c r="H41" s="85">
        <v>0</v>
      </c>
      <c r="I41" s="85">
        <v>0</v>
      </c>
      <c r="J41" s="85">
        <v>0</v>
      </c>
      <c r="K41" s="85">
        <v>0</v>
      </c>
      <c r="L41" s="85">
        <v>0</v>
      </c>
      <c r="M41" s="85">
        <v>0</v>
      </c>
      <c r="N41" s="85">
        <v>0</v>
      </c>
      <c r="O41" s="85">
        <v>0</v>
      </c>
      <c r="P41" s="85">
        <v>0</v>
      </c>
      <c r="Q41" s="85">
        <v>0</v>
      </c>
      <c r="R41" s="85">
        <v>0</v>
      </c>
      <c r="S41" s="85">
        <v>0</v>
      </c>
      <c r="T41" s="85">
        <v>0</v>
      </c>
      <c r="U41" s="85">
        <v>0</v>
      </c>
      <c r="V41" s="85">
        <v>0</v>
      </c>
      <c r="W41" s="85">
        <v>0</v>
      </c>
      <c r="X41" s="85">
        <v>0</v>
      </c>
      <c r="Y41" s="85">
        <v>0</v>
      </c>
      <c r="Z41" s="85">
        <v>0</v>
      </c>
      <c r="AA41" s="85">
        <v>0</v>
      </c>
      <c r="AB41" s="85">
        <v>0</v>
      </c>
      <c r="AC41" s="85">
        <v>0</v>
      </c>
      <c r="AD41" s="85">
        <v>0</v>
      </c>
      <c r="AE41" s="85">
        <v>0</v>
      </c>
      <c r="AF41" s="85">
        <v>0</v>
      </c>
      <c r="AG41" s="85">
        <v>0</v>
      </c>
      <c r="AH41" s="85">
        <v>0</v>
      </c>
      <c r="AI41" s="85">
        <v>0</v>
      </c>
      <c r="AJ41" s="85">
        <v>0</v>
      </c>
      <c r="AK41" s="85">
        <v>0</v>
      </c>
      <c r="AL41" s="85">
        <v>0</v>
      </c>
      <c r="AM41" s="85">
        <v>0</v>
      </c>
      <c r="AN41" s="85">
        <v>0</v>
      </c>
      <c r="AO41" s="85">
        <v>7.1299999999999998E-19</v>
      </c>
      <c r="AP41" s="85">
        <v>1.25E-15</v>
      </c>
      <c r="AQ41" s="85">
        <v>2.75E-18</v>
      </c>
      <c r="AR41" s="85">
        <v>2.69E-17</v>
      </c>
      <c r="AS41" s="85">
        <v>1.71E-19</v>
      </c>
      <c r="AT41" s="85">
        <v>4.7799999999999998E-19</v>
      </c>
      <c r="AU41" s="85">
        <v>6.8600000000000005E-19</v>
      </c>
      <c r="AV41" s="85">
        <v>0.13318840000000001</v>
      </c>
      <c r="AW41" s="85">
        <v>233.5</v>
      </c>
      <c r="AX41" s="85">
        <v>0.51370000000000005</v>
      </c>
      <c r="AY41" s="85">
        <v>3.1446099999999998E-2</v>
      </c>
      <c r="AZ41" s="50">
        <v>3.19428E-2</v>
      </c>
      <c r="BA41" s="50">
        <v>8.9290400000000006E-2</v>
      </c>
      <c r="BB41" s="50">
        <v>0.1281448</v>
      </c>
      <c r="BC41" s="48">
        <v>221</v>
      </c>
      <c r="BD41" s="85">
        <v>9.3226788432267907E-6</v>
      </c>
      <c r="BE41" s="85">
        <v>74334.857142857101</v>
      </c>
      <c r="BF41" s="87">
        <f t="shared" si="1"/>
        <v>74334.857142857101</v>
      </c>
      <c r="BG41" s="88">
        <v>3.4027777777777802E-3</v>
      </c>
    </row>
    <row r="42" spans="1:59">
      <c r="A42" s="48" t="s">
        <v>47</v>
      </c>
      <c r="B42" s="48"/>
      <c r="C42" s="48"/>
      <c r="D42" s="48" t="s">
        <v>493</v>
      </c>
      <c r="E42" s="48"/>
      <c r="F42" s="48"/>
      <c r="G42" s="85"/>
      <c r="H42" s="85">
        <v>0</v>
      </c>
      <c r="I42" s="85">
        <v>0</v>
      </c>
      <c r="J42" s="85">
        <v>0</v>
      </c>
      <c r="K42" s="85">
        <v>0</v>
      </c>
      <c r="L42" s="85">
        <v>0</v>
      </c>
      <c r="M42" s="85">
        <v>0</v>
      </c>
      <c r="N42" s="85">
        <v>0</v>
      </c>
      <c r="O42" s="85">
        <v>0</v>
      </c>
      <c r="P42" s="85">
        <v>0</v>
      </c>
      <c r="Q42" s="85">
        <v>0</v>
      </c>
      <c r="R42" s="85">
        <v>0</v>
      </c>
      <c r="S42" s="85">
        <v>0</v>
      </c>
      <c r="T42" s="85">
        <v>0</v>
      </c>
      <c r="U42" s="85">
        <v>0</v>
      </c>
      <c r="V42" s="85">
        <v>0</v>
      </c>
      <c r="W42" s="85">
        <v>0</v>
      </c>
      <c r="X42" s="85">
        <v>0</v>
      </c>
      <c r="Y42" s="85">
        <v>0</v>
      </c>
      <c r="Z42" s="85">
        <v>0</v>
      </c>
      <c r="AA42" s="85">
        <v>0</v>
      </c>
      <c r="AB42" s="85">
        <v>0</v>
      </c>
      <c r="AC42" s="85">
        <v>0</v>
      </c>
      <c r="AD42" s="85">
        <v>0</v>
      </c>
      <c r="AE42" s="85">
        <v>0</v>
      </c>
      <c r="AF42" s="85">
        <v>0</v>
      </c>
      <c r="AG42" s="85">
        <v>0</v>
      </c>
      <c r="AH42" s="85">
        <v>0</v>
      </c>
      <c r="AI42" s="85">
        <v>0</v>
      </c>
      <c r="AJ42" s="85">
        <v>0</v>
      </c>
      <c r="AK42" s="85">
        <v>0</v>
      </c>
      <c r="AL42" s="85">
        <v>0</v>
      </c>
      <c r="AM42" s="85">
        <v>0</v>
      </c>
      <c r="AN42" s="85">
        <v>0</v>
      </c>
      <c r="AO42" s="85">
        <v>1.12E-16</v>
      </c>
      <c r="AP42" s="85">
        <v>1.6400000000000001E-13</v>
      </c>
      <c r="AQ42" s="85">
        <v>3.55E-16</v>
      </c>
      <c r="AR42" s="85">
        <v>3.18E-15</v>
      </c>
      <c r="AS42" s="85">
        <v>1.99E-17</v>
      </c>
      <c r="AT42" s="85">
        <v>5.7199999999999998E-17</v>
      </c>
      <c r="AU42" s="85">
        <v>9.2600000000000003E-17</v>
      </c>
      <c r="AV42" s="85">
        <v>20.921600000000002</v>
      </c>
      <c r="AW42" s="85">
        <v>30635.200000000001</v>
      </c>
      <c r="AX42" s="85">
        <v>66.313999999999993</v>
      </c>
      <c r="AY42" s="85">
        <v>3.7174200000000002</v>
      </c>
      <c r="AZ42" s="50">
        <v>3.71732</v>
      </c>
      <c r="BA42" s="50">
        <v>10.68496</v>
      </c>
      <c r="BB42" s="50">
        <v>17.29768</v>
      </c>
      <c r="BC42" s="48">
        <v>64</v>
      </c>
      <c r="BD42" s="85">
        <v>4.9980974124809699E-6</v>
      </c>
      <c r="BE42" s="85">
        <v>138652.75980205601</v>
      </c>
      <c r="BF42" s="87">
        <f t="shared" si="1"/>
        <v>138652.75980205601</v>
      </c>
      <c r="BG42" s="88">
        <v>1.8243055555555599E-3</v>
      </c>
    </row>
    <row r="43" spans="1:59">
      <c r="A43" s="48" t="s">
        <v>48</v>
      </c>
      <c r="B43" s="48"/>
      <c r="C43" s="48"/>
      <c r="D43" s="48" t="s">
        <v>493</v>
      </c>
      <c r="E43" s="48"/>
      <c r="F43" s="48"/>
      <c r="G43" s="85"/>
      <c r="H43" s="85">
        <v>0</v>
      </c>
      <c r="I43" s="85">
        <v>0</v>
      </c>
      <c r="J43" s="85">
        <v>0</v>
      </c>
      <c r="K43" s="85">
        <v>0</v>
      </c>
      <c r="L43" s="85">
        <v>0</v>
      </c>
      <c r="M43" s="85">
        <v>0</v>
      </c>
      <c r="N43" s="85">
        <v>0</v>
      </c>
      <c r="O43" s="85">
        <v>0</v>
      </c>
      <c r="P43" s="85">
        <v>0</v>
      </c>
      <c r="Q43" s="85">
        <v>0</v>
      </c>
      <c r="R43" s="85">
        <v>0</v>
      </c>
      <c r="S43" s="85">
        <v>0</v>
      </c>
      <c r="T43" s="85">
        <v>0</v>
      </c>
      <c r="U43" s="85">
        <v>0</v>
      </c>
      <c r="V43" s="85">
        <v>0</v>
      </c>
      <c r="W43" s="85">
        <v>0</v>
      </c>
      <c r="X43" s="85">
        <v>0</v>
      </c>
      <c r="Y43" s="85">
        <v>0</v>
      </c>
      <c r="Z43" s="85">
        <v>0</v>
      </c>
      <c r="AA43" s="85">
        <v>0</v>
      </c>
      <c r="AB43" s="85">
        <v>0</v>
      </c>
      <c r="AC43" s="85">
        <v>0</v>
      </c>
      <c r="AD43" s="85">
        <v>0</v>
      </c>
      <c r="AE43" s="85">
        <v>0</v>
      </c>
      <c r="AF43" s="85">
        <v>0</v>
      </c>
      <c r="AG43" s="85">
        <v>0</v>
      </c>
      <c r="AH43" s="85">
        <v>0</v>
      </c>
      <c r="AI43" s="85">
        <v>0</v>
      </c>
      <c r="AJ43" s="85">
        <v>0</v>
      </c>
      <c r="AK43" s="85">
        <v>0</v>
      </c>
      <c r="AL43" s="85">
        <v>0</v>
      </c>
      <c r="AM43" s="85">
        <v>0</v>
      </c>
      <c r="AN43" s="85">
        <v>0</v>
      </c>
      <c r="AO43" s="85">
        <v>3.1599999999999998E-17</v>
      </c>
      <c r="AP43" s="85">
        <v>4.7800000000000002E-14</v>
      </c>
      <c r="AQ43" s="85">
        <v>1.03E-16</v>
      </c>
      <c r="AR43" s="85">
        <v>1.0600000000000001E-15</v>
      </c>
      <c r="AS43" s="85">
        <v>6.3300000000000002E-18</v>
      </c>
      <c r="AT43" s="85">
        <v>1.7899999999999999E-17</v>
      </c>
      <c r="AU43" s="85">
        <v>2.7900000000000001E-17</v>
      </c>
      <c r="AV43" s="85">
        <v>5.9028799999999997</v>
      </c>
      <c r="AW43" s="85">
        <v>8929.0400000000009</v>
      </c>
      <c r="AX43" s="85">
        <v>19.240400000000001</v>
      </c>
      <c r="AY43" s="85">
        <v>1.2391399999999999</v>
      </c>
      <c r="AZ43" s="50">
        <v>1.1824440000000001</v>
      </c>
      <c r="BA43" s="50">
        <v>3.3437199999999998</v>
      </c>
      <c r="BB43" s="50">
        <v>5.2117199999999997</v>
      </c>
      <c r="BC43" s="48">
        <v>142</v>
      </c>
      <c r="BD43" s="85">
        <v>2.2260273972602701E-6</v>
      </c>
      <c r="BE43" s="85">
        <v>311316.92307692301</v>
      </c>
      <c r="BF43" s="87">
        <f t="shared" si="1"/>
        <v>311316.92307692301</v>
      </c>
      <c r="BG43" s="88">
        <v>8.1249999999999996E-4</v>
      </c>
    </row>
    <row r="44" spans="1:59">
      <c r="A44" s="48" t="s">
        <v>49</v>
      </c>
      <c r="B44" s="48"/>
      <c r="C44" s="48"/>
      <c r="D44" s="48" t="s">
        <v>492</v>
      </c>
      <c r="E44" s="48"/>
      <c r="F44" s="48"/>
      <c r="G44" s="85">
        <v>5.0000000000000001E-3</v>
      </c>
      <c r="H44" s="85">
        <v>5.0000000000000001E-3</v>
      </c>
      <c r="I44" s="85">
        <v>2.45E-9</v>
      </c>
      <c r="J44" s="85">
        <v>1.5400000000000001E-9</v>
      </c>
      <c r="K44" s="85">
        <v>7.9400000000000005E-10</v>
      </c>
      <c r="L44" s="85">
        <v>4.8399999999999998E-10</v>
      </c>
      <c r="M44" s="85">
        <v>2.84E-10</v>
      </c>
      <c r="N44" s="85">
        <v>2.2699999999999999E-10</v>
      </c>
      <c r="O44" s="85">
        <v>3.0700000000000003E-10</v>
      </c>
      <c r="P44" s="85">
        <v>3.0700000000000003E-10</v>
      </c>
      <c r="Q44" s="85">
        <v>9.0650000000000005E-6</v>
      </c>
      <c r="R44" s="85">
        <v>5.6980000000000003E-6</v>
      </c>
      <c r="S44" s="85">
        <v>2.9378000000000001E-6</v>
      </c>
      <c r="T44" s="85">
        <v>1.7908000000000001E-6</v>
      </c>
      <c r="U44" s="85">
        <v>1.0508E-6</v>
      </c>
      <c r="V44" s="85">
        <v>8.399E-7</v>
      </c>
      <c r="W44" s="85">
        <v>1.1359E-6</v>
      </c>
      <c r="X44" s="85">
        <v>1.1359E-6</v>
      </c>
      <c r="Y44" s="85">
        <v>5.4899999999999999E-9</v>
      </c>
      <c r="Z44" s="85">
        <v>4.3599999999999998E-9</v>
      </c>
      <c r="AA44" s="85">
        <v>2.57E-9</v>
      </c>
      <c r="AB44" s="85">
        <v>1.75E-9</v>
      </c>
      <c r="AC44" s="85">
        <v>1.44E-9</v>
      </c>
      <c r="AD44" s="85">
        <v>1.1700000000000001E-9</v>
      </c>
      <c r="AE44" s="85">
        <v>1.31E-9</v>
      </c>
      <c r="AF44" s="85">
        <v>1.31E-9</v>
      </c>
      <c r="AG44" s="85">
        <v>2.0313E-5</v>
      </c>
      <c r="AH44" s="85">
        <v>1.6132000000000001E-5</v>
      </c>
      <c r="AI44" s="85">
        <v>9.5089999999999999E-6</v>
      </c>
      <c r="AJ44" s="85">
        <v>6.4749999999999998E-6</v>
      </c>
      <c r="AK44" s="85">
        <v>5.3279999999999996E-6</v>
      </c>
      <c r="AL44" s="85">
        <v>4.3290000000000004E-6</v>
      </c>
      <c r="AM44" s="85">
        <v>4.8470000000000003E-6</v>
      </c>
      <c r="AN44" s="85">
        <v>4.8470000000000003E-6</v>
      </c>
      <c r="AO44" s="85">
        <v>9.8200000000000005E-19</v>
      </c>
      <c r="AP44" s="85">
        <v>2.1499999999999998E-15</v>
      </c>
      <c r="AQ44" s="85">
        <v>4.8099999999999998E-18</v>
      </c>
      <c r="AR44" s="85">
        <v>6.1699999999999997E-17</v>
      </c>
      <c r="AS44" s="85">
        <v>3.06E-19</v>
      </c>
      <c r="AT44" s="85">
        <v>7.0900000000000004E-19</v>
      </c>
      <c r="AU44" s="85">
        <v>9.5099999999999999E-19</v>
      </c>
      <c r="AV44" s="85">
        <v>0.18343760000000001</v>
      </c>
      <c r="AW44" s="85">
        <v>401.62</v>
      </c>
      <c r="AX44" s="85">
        <v>0.89850799999999997</v>
      </c>
      <c r="AY44" s="85">
        <v>7.2127300000000005E-2</v>
      </c>
      <c r="AZ44" s="50">
        <v>5.7160799999999998E-2</v>
      </c>
      <c r="BA44" s="50">
        <v>0.13244120000000001</v>
      </c>
      <c r="BB44" s="50">
        <v>0.17764679999999999</v>
      </c>
      <c r="BC44" s="48">
        <v>151</v>
      </c>
      <c r="BD44" s="85">
        <v>0.33972602739725999</v>
      </c>
      <c r="BE44" s="85">
        <v>2.0398790322580602</v>
      </c>
      <c r="BF44" s="87">
        <f t="shared" si="1"/>
        <v>2.3448083197023655</v>
      </c>
      <c r="BG44" s="88">
        <v>124</v>
      </c>
    </row>
    <row r="45" spans="1:59">
      <c r="A45" s="48" t="s">
        <v>50</v>
      </c>
      <c r="B45" s="48"/>
      <c r="C45" s="48"/>
      <c r="D45" s="48" t="s">
        <v>492</v>
      </c>
      <c r="E45" s="48"/>
      <c r="F45" s="48"/>
      <c r="G45" s="85">
        <v>1</v>
      </c>
      <c r="H45" s="85">
        <v>1</v>
      </c>
      <c r="I45" s="85">
        <v>2.98E-9</v>
      </c>
      <c r="J45" s="85">
        <v>1.85E-9</v>
      </c>
      <c r="K45" s="85">
        <v>9.900000000000001E-10</v>
      </c>
      <c r="L45" s="85">
        <v>6.2000000000000003E-10</v>
      </c>
      <c r="M45" s="85">
        <v>4.1200000000000002E-10</v>
      </c>
      <c r="N45" s="85">
        <v>3.2700000000000001E-10</v>
      </c>
      <c r="O45" s="85">
        <v>4.2099999999999999E-10</v>
      </c>
      <c r="P45" s="85">
        <v>4.2099999999999999E-10</v>
      </c>
      <c r="Q45" s="85">
        <v>1.1026000000000001E-5</v>
      </c>
      <c r="R45" s="85">
        <v>6.8449999999999997E-6</v>
      </c>
      <c r="S45" s="85">
        <v>3.6629999999999999E-6</v>
      </c>
      <c r="T45" s="85">
        <v>2.294E-6</v>
      </c>
      <c r="U45" s="85">
        <v>1.5244E-6</v>
      </c>
      <c r="V45" s="85">
        <v>1.2099000000000001E-6</v>
      </c>
      <c r="W45" s="85">
        <v>1.5576999999999999E-6</v>
      </c>
      <c r="X45" s="85">
        <v>1.5576999999999999E-6</v>
      </c>
      <c r="Y45" s="85">
        <v>2.4E-9</v>
      </c>
      <c r="Z45" s="85">
        <v>1.75E-9</v>
      </c>
      <c r="AA45" s="85">
        <v>9.3899999999999996E-10</v>
      </c>
      <c r="AB45" s="85">
        <v>6.3799999999999997E-10</v>
      </c>
      <c r="AC45" s="85">
        <v>4.8599999999999998E-10</v>
      </c>
      <c r="AD45" s="85">
        <v>3.9499999999999998E-10</v>
      </c>
      <c r="AE45" s="85">
        <v>4.5E-10</v>
      </c>
      <c r="AF45" s="85">
        <v>4.5E-10</v>
      </c>
      <c r="AG45" s="85">
        <v>8.8799999999999997E-6</v>
      </c>
      <c r="AH45" s="85">
        <v>6.4749999999999998E-6</v>
      </c>
      <c r="AI45" s="85">
        <v>3.4742999999999999E-6</v>
      </c>
      <c r="AJ45" s="85">
        <v>2.3605999999999999E-6</v>
      </c>
      <c r="AK45" s="85">
        <v>1.7982E-6</v>
      </c>
      <c r="AL45" s="85">
        <v>1.4614999999999999E-6</v>
      </c>
      <c r="AM45" s="85">
        <v>1.6649999999999999E-6</v>
      </c>
      <c r="AN45" s="85">
        <v>1.6649999999999999E-6</v>
      </c>
      <c r="AO45" s="85">
        <v>3.2199999999999998E-17</v>
      </c>
      <c r="AP45" s="85">
        <v>4.9499999999999997E-14</v>
      </c>
      <c r="AQ45" s="85">
        <v>1.07E-16</v>
      </c>
      <c r="AR45" s="85">
        <v>1.08E-15</v>
      </c>
      <c r="AS45" s="85">
        <v>6.51E-18</v>
      </c>
      <c r="AT45" s="85">
        <v>1.8499999999999999E-17</v>
      </c>
      <c r="AU45" s="85">
        <v>2.8700000000000003E-17</v>
      </c>
      <c r="AV45" s="85">
        <v>6.0149600000000003</v>
      </c>
      <c r="AW45" s="85">
        <v>9246.6</v>
      </c>
      <c r="AX45" s="85">
        <v>19.9876</v>
      </c>
      <c r="AY45" s="85">
        <v>1.2625200000000001</v>
      </c>
      <c r="AZ45" s="50">
        <v>1.2160679999999999</v>
      </c>
      <c r="BA45" s="50">
        <v>3.4558</v>
      </c>
      <c r="BB45" s="50">
        <v>5.3611599999999999</v>
      </c>
      <c r="BC45" s="48">
        <v>77</v>
      </c>
      <c r="BD45" s="85">
        <v>1.28995433789954E-3</v>
      </c>
      <c r="BE45" s="85">
        <v>537.22831858407096</v>
      </c>
      <c r="BF45" s="87">
        <f t="shared" si="1"/>
        <v>537.22831858407096</v>
      </c>
      <c r="BG45" s="88">
        <v>0.47083333333333299</v>
      </c>
    </row>
    <row r="46" spans="1:59">
      <c r="A46" s="48" t="s">
        <v>51</v>
      </c>
      <c r="B46" s="48"/>
      <c r="C46" s="48">
        <v>1</v>
      </c>
      <c r="D46" s="48" t="s">
        <v>492</v>
      </c>
      <c r="E46" s="48" t="s">
        <v>495</v>
      </c>
      <c r="F46" s="48"/>
      <c r="G46" s="85">
        <v>1</v>
      </c>
      <c r="H46" s="85">
        <v>0.02</v>
      </c>
      <c r="I46" s="85">
        <v>1.19E-10</v>
      </c>
      <c r="J46" s="85">
        <v>1.1800000000000001E-10</v>
      </c>
      <c r="K46" s="85">
        <v>7.26E-11</v>
      </c>
      <c r="L46" s="85">
        <v>5.6899999999999999E-11</v>
      </c>
      <c r="M46" s="85">
        <v>4.1700000000000002E-11</v>
      </c>
      <c r="N46" s="85">
        <v>4.1899999999999999E-11</v>
      </c>
      <c r="O46" s="85">
        <v>4.58E-11</v>
      </c>
      <c r="P46" s="85">
        <v>4.58E-11</v>
      </c>
      <c r="Q46" s="85">
        <v>4.4029999999999999E-7</v>
      </c>
      <c r="R46" s="85">
        <v>4.3659999999999998E-7</v>
      </c>
      <c r="S46" s="85">
        <v>2.6861999999999998E-7</v>
      </c>
      <c r="T46" s="85">
        <v>2.1052999999999999E-7</v>
      </c>
      <c r="U46" s="85">
        <v>1.5428999999999999E-7</v>
      </c>
      <c r="V46" s="85">
        <v>1.5503000000000001E-7</v>
      </c>
      <c r="W46" s="85">
        <v>1.6946000000000001E-7</v>
      </c>
      <c r="X46" s="85">
        <v>1.6946000000000001E-7</v>
      </c>
      <c r="Y46" s="85">
        <v>1.14E-9</v>
      </c>
      <c r="Z46" s="85">
        <v>1.03E-9</v>
      </c>
      <c r="AA46" s="85">
        <v>6.2700000000000001E-10</v>
      </c>
      <c r="AB46" s="85">
        <v>3.73E-10</v>
      </c>
      <c r="AC46" s="85">
        <v>2.7800000000000002E-10</v>
      </c>
      <c r="AD46" s="85">
        <v>2.6200000000000003E-10</v>
      </c>
      <c r="AE46" s="85">
        <v>2.8899999999999998E-10</v>
      </c>
      <c r="AF46" s="85">
        <v>2.8899999999999998E-10</v>
      </c>
      <c r="AG46" s="85">
        <v>4.2180000000000001E-6</v>
      </c>
      <c r="AH46" s="85">
        <v>3.811E-6</v>
      </c>
      <c r="AI46" s="85">
        <v>2.3199E-6</v>
      </c>
      <c r="AJ46" s="85">
        <v>1.3800999999999999E-6</v>
      </c>
      <c r="AK46" s="85">
        <v>1.0286E-6</v>
      </c>
      <c r="AL46" s="85">
        <v>9.6939999999999999E-7</v>
      </c>
      <c r="AM46" s="85">
        <v>1.0693000000000001E-6</v>
      </c>
      <c r="AN46" s="85">
        <v>1.0693000000000001E-6</v>
      </c>
      <c r="AO46" s="85">
        <v>0</v>
      </c>
      <c r="AP46" s="85">
        <v>0</v>
      </c>
      <c r="AQ46" s="85">
        <v>0</v>
      </c>
      <c r="AR46" s="85">
        <v>0</v>
      </c>
      <c r="AS46" s="85">
        <v>0</v>
      </c>
      <c r="AT46" s="85">
        <v>0</v>
      </c>
      <c r="AU46" s="85">
        <v>0</v>
      </c>
      <c r="AV46" s="85">
        <v>0</v>
      </c>
      <c r="AW46" s="85">
        <v>0</v>
      </c>
      <c r="AX46" s="85">
        <v>0</v>
      </c>
      <c r="AY46" s="85">
        <v>0</v>
      </c>
      <c r="AZ46" s="50">
        <v>0</v>
      </c>
      <c r="BA46" s="50">
        <v>0</v>
      </c>
      <c r="BB46" s="50">
        <v>0</v>
      </c>
      <c r="BC46" s="48">
        <v>3</v>
      </c>
      <c r="BD46" s="85">
        <v>12.32</v>
      </c>
      <c r="BE46" s="85">
        <v>5.6250000000000001E-2</v>
      </c>
      <c r="BF46" s="87">
        <f t="shared" si="1"/>
        <v>1.0283886579714769</v>
      </c>
      <c r="BG46" s="88">
        <v>4496.8</v>
      </c>
    </row>
    <row r="47" spans="1:59">
      <c r="A47" s="48" t="s">
        <v>52</v>
      </c>
      <c r="B47" s="48"/>
      <c r="C47" s="48"/>
      <c r="D47" s="48" t="s">
        <v>493</v>
      </c>
      <c r="E47" s="48"/>
      <c r="F47" s="48"/>
      <c r="G47" s="85"/>
      <c r="H47" s="85">
        <v>0</v>
      </c>
      <c r="I47" s="85">
        <v>0</v>
      </c>
      <c r="J47" s="85">
        <v>0</v>
      </c>
      <c r="K47" s="85">
        <v>0</v>
      </c>
      <c r="L47" s="85">
        <v>0</v>
      </c>
      <c r="M47" s="85">
        <v>0</v>
      </c>
      <c r="N47" s="85">
        <v>0</v>
      </c>
      <c r="O47" s="85">
        <v>0</v>
      </c>
      <c r="P47" s="85">
        <v>0</v>
      </c>
      <c r="Q47" s="85">
        <v>0</v>
      </c>
      <c r="R47" s="85">
        <v>0</v>
      </c>
      <c r="S47" s="85">
        <v>0</v>
      </c>
      <c r="T47" s="85">
        <v>0</v>
      </c>
      <c r="U47" s="85">
        <v>0</v>
      </c>
      <c r="V47" s="85">
        <v>0</v>
      </c>
      <c r="W47" s="85">
        <v>0</v>
      </c>
      <c r="X47" s="85">
        <v>0</v>
      </c>
      <c r="Y47" s="85">
        <v>0</v>
      </c>
      <c r="Z47" s="85">
        <v>0</v>
      </c>
      <c r="AA47" s="85">
        <v>0</v>
      </c>
      <c r="AB47" s="85">
        <v>0</v>
      </c>
      <c r="AC47" s="85">
        <v>0</v>
      </c>
      <c r="AD47" s="85">
        <v>0</v>
      </c>
      <c r="AE47" s="85">
        <v>0</v>
      </c>
      <c r="AF47" s="85">
        <v>0</v>
      </c>
      <c r="AG47" s="85">
        <v>0</v>
      </c>
      <c r="AH47" s="85">
        <v>0</v>
      </c>
      <c r="AI47" s="85">
        <v>0</v>
      </c>
      <c r="AJ47" s="85">
        <v>0</v>
      </c>
      <c r="AK47" s="85">
        <v>0</v>
      </c>
      <c r="AL47" s="85">
        <v>0</v>
      </c>
      <c r="AM47" s="85">
        <v>0</v>
      </c>
      <c r="AN47" s="85">
        <v>0</v>
      </c>
      <c r="AO47" s="85">
        <v>1.7200000000000001E-17</v>
      </c>
      <c r="AP47" s="85">
        <v>2.7300000000000001E-14</v>
      </c>
      <c r="AQ47" s="85">
        <v>5.9100000000000001E-17</v>
      </c>
      <c r="AR47" s="85">
        <v>6.3900000000000003E-16</v>
      </c>
      <c r="AS47" s="85">
        <v>3.76E-18</v>
      </c>
      <c r="AT47" s="85">
        <v>1.05E-17</v>
      </c>
      <c r="AU47" s="85">
        <v>1.5799999999999999E-17</v>
      </c>
      <c r="AV47" s="85">
        <v>3.2129599999999998</v>
      </c>
      <c r="AW47" s="85">
        <v>5099.6400000000003</v>
      </c>
      <c r="AX47" s="85">
        <v>11.03988</v>
      </c>
      <c r="AY47" s="85">
        <v>0.74699099999999996</v>
      </c>
      <c r="AZ47" s="50">
        <v>0.70236799999999999</v>
      </c>
      <c r="BA47" s="50">
        <v>1.9614</v>
      </c>
      <c r="BB47" s="50">
        <v>2.9514399999999998</v>
      </c>
      <c r="BC47" s="48">
        <v>167</v>
      </c>
      <c r="BD47" s="85">
        <v>3.9003044140030399E-6</v>
      </c>
      <c r="BE47" s="85">
        <v>177678.43902439001</v>
      </c>
      <c r="BF47" s="87">
        <f t="shared" si="1"/>
        <v>177678.43902439001</v>
      </c>
      <c r="BG47" s="88">
        <v>1.4236111111111101E-3</v>
      </c>
    </row>
    <row r="48" spans="1:59">
      <c r="A48" s="48" t="s">
        <v>53</v>
      </c>
      <c r="B48" s="48"/>
      <c r="C48" s="48"/>
      <c r="D48" s="48" t="s">
        <v>493</v>
      </c>
      <c r="E48" s="48"/>
      <c r="F48" s="48"/>
      <c r="G48" s="85"/>
      <c r="H48" s="85">
        <v>0</v>
      </c>
      <c r="I48" s="85">
        <v>0</v>
      </c>
      <c r="J48" s="85">
        <v>0</v>
      </c>
      <c r="K48" s="85">
        <v>0</v>
      </c>
      <c r="L48" s="85">
        <v>0</v>
      </c>
      <c r="M48" s="85">
        <v>0</v>
      </c>
      <c r="N48" s="85">
        <v>0</v>
      </c>
      <c r="O48" s="85">
        <v>0</v>
      </c>
      <c r="P48" s="85">
        <v>0</v>
      </c>
      <c r="Q48" s="85">
        <v>0</v>
      </c>
      <c r="R48" s="85">
        <v>0</v>
      </c>
      <c r="S48" s="85">
        <v>0</v>
      </c>
      <c r="T48" s="85">
        <v>0</v>
      </c>
      <c r="U48" s="85">
        <v>0</v>
      </c>
      <c r="V48" s="85">
        <v>0</v>
      </c>
      <c r="W48" s="85">
        <v>0</v>
      </c>
      <c r="X48" s="85">
        <v>0</v>
      </c>
      <c r="Y48" s="85">
        <v>0</v>
      </c>
      <c r="Z48" s="85">
        <v>0</v>
      </c>
      <c r="AA48" s="85">
        <v>0</v>
      </c>
      <c r="AB48" s="85">
        <v>0</v>
      </c>
      <c r="AC48" s="85">
        <v>0</v>
      </c>
      <c r="AD48" s="85">
        <v>0</v>
      </c>
      <c r="AE48" s="85">
        <v>0</v>
      </c>
      <c r="AF48" s="85">
        <v>0</v>
      </c>
      <c r="AG48" s="85">
        <v>0</v>
      </c>
      <c r="AH48" s="85">
        <v>0</v>
      </c>
      <c r="AI48" s="85">
        <v>0</v>
      </c>
      <c r="AJ48" s="85">
        <v>0</v>
      </c>
      <c r="AK48" s="85">
        <v>0</v>
      </c>
      <c r="AL48" s="85">
        <v>0</v>
      </c>
      <c r="AM48" s="85">
        <v>0</v>
      </c>
      <c r="AN48" s="85">
        <v>0</v>
      </c>
      <c r="AO48" s="85">
        <v>1.9399999999999999E-19</v>
      </c>
      <c r="AP48" s="85">
        <v>6.19E-16</v>
      </c>
      <c r="AQ48" s="85">
        <v>9.63E-19</v>
      </c>
      <c r="AR48" s="85">
        <v>6.5599999999999996E-17</v>
      </c>
      <c r="AS48" s="85">
        <v>7.07E-20</v>
      </c>
      <c r="AT48" s="85">
        <v>1.4E-19</v>
      </c>
      <c r="AU48" s="85">
        <v>1.87E-19</v>
      </c>
      <c r="AV48" s="85">
        <v>3.6239199999999999E-2</v>
      </c>
      <c r="AW48" s="85">
        <v>115.6292</v>
      </c>
      <c r="AX48" s="85">
        <v>0.1798884</v>
      </c>
      <c r="AY48" s="85">
        <v>7.6686400000000002E-2</v>
      </c>
      <c r="AZ48" s="50">
        <v>1.320676E-2</v>
      </c>
      <c r="BA48" s="50">
        <v>2.6152000000000002E-2</v>
      </c>
      <c r="BB48" s="50">
        <v>3.49316E-2</v>
      </c>
      <c r="BC48" s="48">
        <v>205</v>
      </c>
      <c r="BD48" s="85">
        <v>9.8934550989345507E-6</v>
      </c>
      <c r="BE48" s="85">
        <v>70046.307692307702</v>
      </c>
      <c r="BF48" s="87">
        <f t="shared" si="1"/>
        <v>70046.307692307702</v>
      </c>
      <c r="BG48" s="88">
        <v>3.6111111111111101E-3</v>
      </c>
    </row>
    <row r="49" spans="1:59">
      <c r="A49" s="51" t="s">
        <v>54</v>
      </c>
      <c r="B49" s="53" t="s">
        <v>7</v>
      </c>
      <c r="C49" s="48"/>
      <c r="D49" s="48" t="s">
        <v>493</v>
      </c>
      <c r="E49" s="48"/>
      <c r="F49" s="48"/>
      <c r="G49" s="85"/>
      <c r="H49" s="85">
        <v>0</v>
      </c>
      <c r="I49" s="85">
        <v>0</v>
      </c>
      <c r="J49" s="85">
        <v>0</v>
      </c>
      <c r="K49" s="85">
        <v>0</v>
      </c>
      <c r="L49" s="85">
        <v>0</v>
      </c>
      <c r="M49" s="85">
        <v>0</v>
      </c>
      <c r="N49" s="85">
        <v>0</v>
      </c>
      <c r="O49" s="85">
        <v>0</v>
      </c>
      <c r="P49" s="85">
        <v>0</v>
      </c>
      <c r="Q49" s="85">
        <v>0</v>
      </c>
      <c r="R49" s="85">
        <v>0</v>
      </c>
      <c r="S49" s="85">
        <v>0</v>
      </c>
      <c r="T49" s="85">
        <v>0</v>
      </c>
      <c r="U49" s="85">
        <v>0</v>
      </c>
      <c r="V49" s="85">
        <v>0</v>
      </c>
      <c r="W49" s="85">
        <v>0</v>
      </c>
      <c r="X49" s="85">
        <v>0</v>
      </c>
      <c r="Y49" s="85">
        <v>0</v>
      </c>
      <c r="Z49" s="85">
        <v>0</v>
      </c>
      <c r="AA49" s="85">
        <v>0</v>
      </c>
      <c r="AB49" s="85">
        <v>0</v>
      </c>
      <c r="AC49" s="85">
        <v>0</v>
      </c>
      <c r="AD49" s="85">
        <v>0</v>
      </c>
      <c r="AE49" s="85">
        <v>0</v>
      </c>
      <c r="AF49" s="85">
        <v>0</v>
      </c>
      <c r="AG49" s="85">
        <v>0</v>
      </c>
      <c r="AH49" s="85">
        <v>0</v>
      </c>
      <c r="AI49" s="85">
        <v>0</v>
      </c>
      <c r="AJ49" s="85">
        <v>0</v>
      </c>
      <c r="AK49" s="85">
        <v>0</v>
      </c>
      <c r="AL49" s="85">
        <v>0</v>
      </c>
      <c r="AM49" s="85">
        <v>0</v>
      </c>
      <c r="AN49" s="85">
        <v>0</v>
      </c>
      <c r="AO49" s="85">
        <v>3.2799999999999999E-18</v>
      </c>
      <c r="AP49" s="85">
        <v>5.5599999999999996E-15</v>
      </c>
      <c r="AQ49" s="85">
        <v>1.19E-17</v>
      </c>
      <c r="AR49" s="85">
        <v>1.4900000000000001E-16</v>
      </c>
      <c r="AS49" s="85">
        <v>7.4199999999999998E-19</v>
      </c>
      <c r="AT49" s="85">
        <v>2.0700000000000002E-18</v>
      </c>
      <c r="AU49" s="85">
        <v>3.0699999999999998E-18</v>
      </c>
      <c r="AV49" s="85">
        <v>0.61270400000000003</v>
      </c>
      <c r="AW49" s="85">
        <v>1038.6079999999999</v>
      </c>
      <c r="AX49" s="85">
        <v>2.2229199999999998</v>
      </c>
      <c r="AY49" s="85">
        <v>0.174181</v>
      </c>
      <c r="AZ49" s="50">
        <v>0.1386056</v>
      </c>
      <c r="BA49" s="50">
        <v>0.38667600000000002</v>
      </c>
      <c r="BB49" s="50">
        <v>0.57347599999999999</v>
      </c>
      <c r="BC49" s="48">
        <v>206</v>
      </c>
      <c r="BD49" s="85">
        <v>1.5506088280060901E-5</v>
      </c>
      <c r="BE49" s="85">
        <v>44692.122699386498</v>
      </c>
      <c r="BF49" s="87">
        <f t="shared" si="1"/>
        <v>44692.122699386498</v>
      </c>
      <c r="BG49" s="88">
        <v>5.6597222222222196E-3</v>
      </c>
    </row>
    <row r="50" spans="1:59">
      <c r="A50" s="48" t="s">
        <v>55</v>
      </c>
      <c r="B50" s="48"/>
      <c r="C50" s="48"/>
      <c r="D50" s="48" t="s">
        <v>493</v>
      </c>
      <c r="E50" s="48"/>
      <c r="F50" s="48"/>
      <c r="G50" s="85"/>
      <c r="H50" s="85">
        <v>0</v>
      </c>
      <c r="I50" s="85">
        <v>0</v>
      </c>
      <c r="J50" s="85">
        <v>0</v>
      </c>
      <c r="K50" s="85">
        <v>0</v>
      </c>
      <c r="L50" s="85">
        <v>0</v>
      </c>
      <c r="M50" s="85">
        <v>0</v>
      </c>
      <c r="N50" s="85">
        <v>0</v>
      </c>
      <c r="O50" s="85">
        <v>0</v>
      </c>
      <c r="P50" s="85">
        <v>0</v>
      </c>
      <c r="Q50" s="85">
        <v>0</v>
      </c>
      <c r="R50" s="85">
        <v>0</v>
      </c>
      <c r="S50" s="85">
        <v>0</v>
      </c>
      <c r="T50" s="85">
        <v>0</v>
      </c>
      <c r="U50" s="85">
        <v>0</v>
      </c>
      <c r="V50" s="85">
        <v>0</v>
      </c>
      <c r="W50" s="85">
        <v>0</v>
      </c>
      <c r="X50" s="85">
        <v>0</v>
      </c>
      <c r="Y50" s="85">
        <v>0</v>
      </c>
      <c r="Z50" s="85">
        <v>0</v>
      </c>
      <c r="AA50" s="85">
        <v>0</v>
      </c>
      <c r="AB50" s="85">
        <v>0</v>
      </c>
      <c r="AC50" s="85">
        <v>0</v>
      </c>
      <c r="AD50" s="85">
        <v>0</v>
      </c>
      <c r="AE50" s="85">
        <v>0</v>
      </c>
      <c r="AF50" s="85">
        <v>0</v>
      </c>
      <c r="AG50" s="85">
        <v>0</v>
      </c>
      <c r="AH50" s="85">
        <v>0</v>
      </c>
      <c r="AI50" s="85">
        <v>0</v>
      </c>
      <c r="AJ50" s="85">
        <v>0</v>
      </c>
      <c r="AK50" s="85">
        <v>0</v>
      </c>
      <c r="AL50" s="85">
        <v>0</v>
      </c>
      <c r="AM50" s="85">
        <v>0</v>
      </c>
      <c r="AN50" s="85">
        <v>0</v>
      </c>
      <c r="AO50" s="85">
        <v>5.7900000000000002E-17</v>
      </c>
      <c r="AP50" s="85">
        <v>8.7300000000000004E-14</v>
      </c>
      <c r="AQ50" s="85">
        <v>1.88E-16</v>
      </c>
      <c r="AR50" s="85">
        <v>1.9700000000000001E-15</v>
      </c>
      <c r="AS50" s="85">
        <v>1.18E-17</v>
      </c>
      <c r="AT50" s="85">
        <v>3.33E-17</v>
      </c>
      <c r="AU50" s="85">
        <v>5.1600000000000003E-17</v>
      </c>
      <c r="AV50" s="85">
        <v>10.815720000000001</v>
      </c>
      <c r="AW50" s="85">
        <v>16307.64</v>
      </c>
      <c r="AX50" s="85">
        <v>35.118400000000001</v>
      </c>
      <c r="AY50" s="85">
        <v>2.3029299999999999</v>
      </c>
      <c r="AZ50" s="50">
        <v>2.20424</v>
      </c>
      <c r="BA50" s="50">
        <v>6.22044</v>
      </c>
      <c r="BB50" s="50">
        <v>9.6388800000000003</v>
      </c>
      <c r="BC50" s="48">
        <v>150</v>
      </c>
      <c r="BD50" s="85">
        <v>2.4353120243531202E-6</v>
      </c>
      <c r="BE50" s="85">
        <v>284563.125</v>
      </c>
      <c r="BF50" s="87">
        <f t="shared" si="1"/>
        <v>284563.125</v>
      </c>
      <c r="BG50" s="88">
        <v>8.8888888888888904E-4</v>
      </c>
    </row>
    <row r="51" spans="1:59">
      <c r="A51" s="48" t="s">
        <v>56</v>
      </c>
      <c r="B51" s="48"/>
      <c r="C51" s="48"/>
      <c r="D51" s="48" t="s">
        <v>496</v>
      </c>
      <c r="E51" s="48"/>
      <c r="F51" s="48" t="s">
        <v>497</v>
      </c>
      <c r="G51" s="85">
        <v>1</v>
      </c>
      <c r="H51" s="85">
        <v>1</v>
      </c>
      <c r="I51" s="85">
        <v>1.8799999999999999E-7</v>
      </c>
      <c r="J51" s="85">
        <v>2.2000000000000001E-7</v>
      </c>
      <c r="K51" s="85">
        <v>1.7599999999999999E-7</v>
      </c>
      <c r="L51" s="85">
        <v>1.92E-7</v>
      </c>
      <c r="M51" s="85">
        <v>1.43E-7</v>
      </c>
      <c r="N51" s="85">
        <v>1.08E-7</v>
      </c>
      <c r="O51" s="85">
        <v>1.2100000000000001E-7</v>
      </c>
      <c r="P51" s="85">
        <v>1.2100000000000001E-7</v>
      </c>
      <c r="Q51" s="85">
        <v>6.9559999999999999E-4</v>
      </c>
      <c r="R51" s="85">
        <v>8.1400000000000005E-4</v>
      </c>
      <c r="S51" s="85">
        <v>6.512E-4</v>
      </c>
      <c r="T51" s="85">
        <v>7.1040000000000003E-4</v>
      </c>
      <c r="U51" s="85">
        <v>5.2910000000000001E-4</v>
      </c>
      <c r="V51" s="85">
        <v>3.9960000000000001E-4</v>
      </c>
      <c r="W51" s="85">
        <v>4.4769999999999999E-4</v>
      </c>
      <c r="X51" s="85">
        <v>4.4769999999999999E-4</v>
      </c>
      <c r="Y51" s="85">
        <v>1.7100000000000001E-7</v>
      </c>
      <c r="Z51" s="85">
        <v>1.9999999999999999E-7</v>
      </c>
      <c r="AA51" s="85">
        <v>1.6E-7</v>
      </c>
      <c r="AB51" s="85">
        <v>1.74E-7</v>
      </c>
      <c r="AC51" s="85">
        <v>1.29E-7</v>
      </c>
      <c r="AD51" s="85">
        <v>9.8099999999999998E-8</v>
      </c>
      <c r="AE51" s="85">
        <v>1.08E-7</v>
      </c>
      <c r="AF51" s="85">
        <v>1.08E-7</v>
      </c>
      <c r="AG51" s="85">
        <v>6.3270000000000004E-4</v>
      </c>
      <c r="AH51" s="85">
        <v>7.3999999999999999E-4</v>
      </c>
      <c r="AI51" s="85">
        <v>5.9199999999999997E-4</v>
      </c>
      <c r="AJ51" s="85">
        <v>6.4380000000000004E-4</v>
      </c>
      <c r="AK51" s="85">
        <v>4.773E-4</v>
      </c>
      <c r="AL51" s="85">
        <v>3.6297E-4</v>
      </c>
      <c r="AM51" s="85">
        <v>3.9960000000000001E-4</v>
      </c>
      <c r="AN51" s="85">
        <v>3.9960000000000001E-4</v>
      </c>
      <c r="AO51" s="85">
        <v>5.1900000000000002E-20</v>
      </c>
      <c r="AP51" s="85">
        <v>2.8600000000000001E-16</v>
      </c>
      <c r="AQ51" s="85">
        <v>6.6800000000000003E-19</v>
      </c>
      <c r="AR51" s="85">
        <v>1.99E-17</v>
      </c>
      <c r="AS51" s="85">
        <v>4.4699999999999997E-20</v>
      </c>
      <c r="AT51" s="85">
        <v>5.1900000000000002E-20</v>
      </c>
      <c r="AU51" s="85">
        <v>5.1900000000000002E-20</v>
      </c>
      <c r="AV51" s="85">
        <v>9.6949199999999992E-3</v>
      </c>
      <c r="AW51" s="85">
        <v>53.424799999999998</v>
      </c>
      <c r="AX51" s="85">
        <v>0.1247824</v>
      </c>
      <c r="AY51" s="85">
        <v>2.3263099999999998E-2</v>
      </c>
      <c r="AZ51" s="50">
        <v>8.34996E-3</v>
      </c>
      <c r="BA51" s="50">
        <v>9.6949199999999992E-3</v>
      </c>
      <c r="BB51" s="50">
        <v>9.6949199999999992E-3</v>
      </c>
      <c r="BC51" s="48">
        <v>129</v>
      </c>
      <c r="BD51" s="85">
        <v>15700000</v>
      </c>
      <c r="BE51" s="85">
        <v>4.4140127388535E-8</v>
      </c>
      <c r="BF51" s="87">
        <f t="shared" si="1"/>
        <v>1.0000000214251425</v>
      </c>
      <c r="BG51" s="88">
        <v>5730500000</v>
      </c>
    </row>
    <row r="52" spans="1:59">
      <c r="A52" s="48" t="s">
        <v>57</v>
      </c>
      <c r="B52" s="48"/>
      <c r="C52" s="48"/>
      <c r="D52" s="48" t="s">
        <v>496</v>
      </c>
      <c r="E52" s="48"/>
      <c r="F52" s="48" t="s">
        <v>497</v>
      </c>
      <c r="G52" s="85">
        <v>1</v>
      </c>
      <c r="H52" s="85">
        <v>1</v>
      </c>
      <c r="I52" s="85">
        <v>1.8400000000000001E-7</v>
      </c>
      <c r="J52" s="85">
        <v>1.79E-7</v>
      </c>
      <c r="K52" s="85">
        <v>1.03E-7</v>
      </c>
      <c r="L52" s="85">
        <v>5.2299999999999998E-8</v>
      </c>
      <c r="M52" s="85">
        <v>3.4200000000000002E-8</v>
      </c>
      <c r="N52" s="85">
        <v>2.1699999999999999E-8</v>
      </c>
      <c r="O52" s="85">
        <v>3.1300000000000002E-8</v>
      </c>
      <c r="P52" s="85">
        <v>3.1300000000000002E-8</v>
      </c>
      <c r="Q52" s="85">
        <v>6.8079999999999996E-4</v>
      </c>
      <c r="R52" s="85">
        <v>6.623E-4</v>
      </c>
      <c r="S52" s="85">
        <v>3.8109999999999999E-4</v>
      </c>
      <c r="T52" s="85">
        <v>1.9351000000000001E-4</v>
      </c>
      <c r="U52" s="85">
        <v>1.2653999999999999E-4</v>
      </c>
      <c r="V52" s="85">
        <v>8.0290000000000005E-5</v>
      </c>
      <c r="W52" s="85">
        <v>1.1581E-4</v>
      </c>
      <c r="X52" s="85">
        <v>1.1581E-4</v>
      </c>
      <c r="Y52" s="85">
        <v>1.67E-7</v>
      </c>
      <c r="Z52" s="85">
        <v>1.6299999999999999E-7</v>
      </c>
      <c r="AA52" s="85">
        <v>9.4100000000000002E-8</v>
      </c>
      <c r="AB52" s="85">
        <v>4.7600000000000003E-8</v>
      </c>
      <c r="AC52" s="85">
        <v>3.1100000000000001E-8</v>
      </c>
      <c r="AD52" s="85">
        <v>1.9799999999999999E-8</v>
      </c>
      <c r="AE52" s="85">
        <v>2.6099999999999999E-8</v>
      </c>
      <c r="AF52" s="85">
        <v>2.6099999999999999E-8</v>
      </c>
      <c r="AG52" s="85">
        <v>6.179E-4</v>
      </c>
      <c r="AH52" s="85">
        <v>6.0309999999999997E-4</v>
      </c>
      <c r="AI52" s="85">
        <v>3.4817000000000002E-4</v>
      </c>
      <c r="AJ52" s="85">
        <v>1.7611999999999999E-4</v>
      </c>
      <c r="AK52" s="85">
        <v>1.1506999999999999E-4</v>
      </c>
      <c r="AL52" s="85">
        <v>7.326E-5</v>
      </c>
      <c r="AM52" s="85">
        <v>9.6570000000000005E-5</v>
      </c>
      <c r="AN52" s="85">
        <v>9.6570000000000005E-5</v>
      </c>
      <c r="AO52" s="85">
        <v>1.08E-17</v>
      </c>
      <c r="AP52" s="85">
        <v>1.7E-14</v>
      </c>
      <c r="AQ52" s="85">
        <v>3.6899999999999999E-17</v>
      </c>
      <c r="AR52" s="85">
        <v>3.6500000000000001E-16</v>
      </c>
      <c r="AS52" s="85">
        <v>2.31E-18</v>
      </c>
      <c r="AT52" s="85">
        <v>6.5799999999999997E-18</v>
      </c>
      <c r="AU52" s="85">
        <v>9.9700000000000001E-18</v>
      </c>
      <c r="AV52" s="85">
        <v>2.0174400000000001</v>
      </c>
      <c r="AW52" s="85">
        <v>3175.6</v>
      </c>
      <c r="AX52" s="85">
        <v>6.8929200000000002</v>
      </c>
      <c r="AY52" s="85">
        <v>0.42668499999999998</v>
      </c>
      <c r="AZ52" s="50">
        <v>0.431508</v>
      </c>
      <c r="BA52" s="50">
        <v>1.229144</v>
      </c>
      <c r="BB52" s="50">
        <v>1.8623959999999999</v>
      </c>
      <c r="BC52" s="48">
        <v>131</v>
      </c>
      <c r="BD52" s="85">
        <v>2.19745205479452E-2</v>
      </c>
      <c r="BE52" s="85">
        <v>31.536524243519899</v>
      </c>
      <c r="BF52" s="87">
        <f t="shared" si="1"/>
        <v>31.536524243520532</v>
      </c>
      <c r="BG52" s="88">
        <v>8.0206999999999997</v>
      </c>
    </row>
    <row r="53" spans="1:59">
      <c r="A53" s="48" t="s">
        <v>58</v>
      </c>
      <c r="B53" s="48"/>
      <c r="C53" s="48"/>
      <c r="D53" s="48" t="s">
        <v>493</v>
      </c>
      <c r="E53" s="48"/>
      <c r="F53" s="48"/>
      <c r="G53" s="85"/>
      <c r="H53" s="85">
        <v>0</v>
      </c>
      <c r="I53" s="85">
        <v>0</v>
      </c>
      <c r="J53" s="85">
        <v>0</v>
      </c>
      <c r="K53" s="85">
        <v>0</v>
      </c>
      <c r="L53" s="85">
        <v>0</v>
      </c>
      <c r="M53" s="85">
        <v>0</v>
      </c>
      <c r="N53" s="85">
        <v>0</v>
      </c>
      <c r="O53" s="85">
        <v>0</v>
      </c>
      <c r="P53" s="85">
        <v>0</v>
      </c>
      <c r="Q53" s="85">
        <v>0</v>
      </c>
      <c r="R53" s="85">
        <v>0</v>
      </c>
      <c r="S53" s="85">
        <v>0</v>
      </c>
      <c r="T53" s="85">
        <v>0</v>
      </c>
      <c r="U53" s="85">
        <v>0</v>
      </c>
      <c r="V53" s="85">
        <v>0</v>
      </c>
      <c r="W53" s="85">
        <v>0</v>
      </c>
      <c r="X53" s="85">
        <v>0</v>
      </c>
      <c r="Y53" s="85">
        <v>0</v>
      </c>
      <c r="Z53" s="85">
        <v>0</v>
      </c>
      <c r="AA53" s="85">
        <v>0</v>
      </c>
      <c r="AB53" s="85">
        <v>0</v>
      </c>
      <c r="AC53" s="85">
        <v>0</v>
      </c>
      <c r="AD53" s="85">
        <v>0</v>
      </c>
      <c r="AE53" s="85">
        <v>0</v>
      </c>
      <c r="AF53" s="85">
        <v>0</v>
      </c>
      <c r="AG53" s="85">
        <v>0</v>
      </c>
      <c r="AH53" s="85">
        <v>0</v>
      </c>
      <c r="AI53" s="85">
        <v>0</v>
      </c>
      <c r="AJ53" s="85">
        <v>0</v>
      </c>
      <c r="AK53" s="85">
        <v>0</v>
      </c>
      <c r="AL53" s="85">
        <v>0</v>
      </c>
      <c r="AM53" s="85">
        <v>0</v>
      </c>
      <c r="AN53" s="85">
        <v>0</v>
      </c>
      <c r="AO53" s="85">
        <v>8.7800000000000004E-17</v>
      </c>
      <c r="AP53" s="85">
        <v>1.3E-13</v>
      </c>
      <c r="AQ53" s="85">
        <v>2.82E-16</v>
      </c>
      <c r="AR53" s="85">
        <v>2.67E-15</v>
      </c>
      <c r="AS53" s="85">
        <v>1.65E-17</v>
      </c>
      <c r="AT53" s="85">
        <v>4.7099999999999997E-17</v>
      </c>
      <c r="AU53" s="85">
        <v>7.4899999999999994E-17</v>
      </c>
      <c r="AV53" s="85">
        <v>16.401039999999998</v>
      </c>
      <c r="AW53" s="85">
        <v>24284</v>
      </c>
      <c r="AX53" s="85">
        <v>52.677599999999998</v>
      </c>
      <c r="AY53" s="85">
        <v>3.1212300000000002</v>
      </c>
      <c r="AZ53" s="50">
        <v>3.0821999999999998</v>
      </c>
      <c r="BA53" s="50">
        <v>8.7982800000000001</v>
      </c>
      <c r="BB53" s="50">
        <v>13.99132</v>
      </c>
      <c r="BC53" s="48">
        <v>103</v>
      </c>
      <c r="BD53" s="85">
        <v>1.90258751902588E-6</v>
      </c>
      <c r="BE53" s="85">
        <v>364240.8</v>
      </c>
      <c r="BF53" s="87">
        <f t="shared" si="1"/>
        <v>364240.8</v>
      </c>
      <c r="BG53" s="88">
        <v>6.9444444444444404E-4</v>
      </c>
    </row>
    <row r="54" spans="1:59">
      <c r="A54" s="48" t="s">
        <v>59</v>
      </c>
      <c r="B54" s="48"/>
      <c r="C54" s="48"/>
      <c r="D54" s="48" t="s">
        <v>492</v>
      </c>
      <c r="E54" s="48"/>
      <c r="F54" s="48"/>
      <c r="G54" s="85">
        <v>0.02</v>
      </c>
      <c r="H54" s="85">
        <v>0.02</v>
      </c>
      <c r="I54" s="85">
        <v>2.52E-9</v>
      </c>
      <c r="J54" s="85">
        <v>1.6500000000000001E-9</v>
      </c>
      <c r="K54" s="85">
        <v>8.4899999999999996E-10</v>
      </c>
      <c r="L54" s="85">
        <v>5.1599999999999998E-10</v>
      </c>
      <c r="M54" s="85">
        <v>3.0199999999999999E-10</v>
      </c>
      <c r="N54" s="85">
        <v>2.4299999999999999E-10</v>
      </c>
      <c r="O54" s="85">
        <v>3.2700000000000001E-10</v>
      </c>
      <c r="P54" s="85">
        <v>3.2700000000000001E-10</v>
      </c>
      <c r="Q54" s="85">
        <v>9.3239999999999992E-6</v>
      </c>
      <c r="R54" s="85">
        <v>6.105E-6</v>
      </c>
      <c r="S54" s="85">
        <v>3.1412999999999999E-6</v>
      </c>
      <c r="T54" s="85">
        <v>1.9091999999999999E-6</v>
      </c>
      <c r="U54" s="85">
        <v>1.1174000000000001E-6</v>
      </c>
      <c r="V54" s="85">
        <v>8.991E-7</v>
      </c>
      <c r="W54" s="85">
        <v>1.2099000000000001E-6</v>
      </c>
      <c r="X54" s="85">
        <v>1.2099000000000001E-6</v>
      </c>
      <c r="Y54" s="85">
        <v>2.8299999999999999E-9</v>
      </c>
      <c r="Z54" s="85">
        <v>2.0500000000000002E-9</v>
      </c>
      <c r="AA54" s="85">
        <v>1.2E-9</v>
      </c>
      <c r="AB54" s="85">
        <v>8.2800000000000004E-10</v>
      </c>
      <c r="AC54" s="85">
        <v>6.89E-10</v>
      </c>
      <c r="AD54" s="85">
        <v>5.6300000000000002E-10</v>
      </c>
      <c r="AE54" s="85">
        <v>6.2600000000000001E-10</v>
      </c>
      <c r="AF54" s="85">
        <v>6.2600000000000001E-10</v>
      </c>
      <c r="AG54" s="85">
        <v>1.0471E-5</v>
      </c>
      <c r="AH54" s="85">
        <v>7.5850000000000002E-6</v>
      </c>
      <c r="AI54" s="85">
        <v>4.4399999999999998E-6</v>
      </c>
      <c r="AJ54" s="85">
        <v>3.0636000000000002E-6</v>
      </c>
      <c r="AK54" s="85">
        <v>2.5492999999999999E-6</v>
      </c>
      <c r="AL54" s="85">
        <v>2.0831E-6</v>
      </c>
      <c r="AM54" s="85">
        <v>2.3161999999999999E-6</v>
      </c>
      <c r="AN54" s="85">
        <v>2.3161999999999999E-6</v>
      </c>
      <c r="AO54" s="85">
        <v>1.1100000000000001E-18</v>
      </c>
      <c r="AP54" s="85">
        <v>2.67E-15</v>
      </c>
      <c r="AQ54" s="85">
        <v>5.9899999999999997E-18</v>
      </c>
      <c r="AR54" s="85">
        <v>6.7399999999999996E-17</v>
      </c>
      <c r="AS54" s="85">
        <v>3.77E-19</v>
      </c>
      <c r="AT54" s="85">
        <v>8.6699999999999999E-19</v>
      </c>
      <c r="AU54" s="85">
        <v>1.09E-18</v>
      </c>
      <c r="AV54" s="85">
        <v>0.207348</v>
      </c>
      <c r="AW54" s="85">
        <v>498.75599999999997</v>
      </c>
      <c r="AX54" s="85">
        <v>1.118932</v>
      </c>
      <c r="AY54" s="85">
        <v>7.8790600000000002E-2</v>
      </c>
      <c r="AZ54" s="50">
        <v>7.0423600000000003E-2</v>
      </c>
      <c r="BA54" s="50">
        <v>0.16195560000000001</v>
      </c>
      <c r="BB54" s="50">
        <v>0.20361199999999999</v>
      </c>
      <c r="BC54" s="48">
        <v>189</v>
      </c>
      <c r="BD54" s="85">
        <v>3.6164383561643802E-2</v>
      </c>
      <c r="BE54" s="85">
        <v>19.162500000000001</v>
      </c>
      <c r="BF54" s="87">
        <f t="shared" si="1"/>
        <v>19.162500091260778</v>
      </c>
      <c r="BG54" s="88">
        <v>13.2</v>
      </c>
    </row>
    <row r="55" spans="1:59">
      <c r="A55" s="48" t="s">
        <v>60</v>
      </c>
      <c r="B55" s="48"/>
      <c r="C55" s="48"/>
      <c r="D55" s="48" t="s">
        <v>492</v>
      </c>
      <c r="E55" s="48"/>
      <c r="F55" s="48"/>
      <c r="G55" s="85">
        <v>1</v>
      </c>
      <c r="H55" s="85">
        <v>1</v>
      </c>
      <c r="I55" s="85">
        <v>6.1200000000000005E-8</v>
      </c>
      <c r="J55" s="85">
        <v>4.1899999999999998E-8</v>
      </c>
      <c r="K55" s="85">
        <v>2.11E-8</v>
      </c>
      <c r="L55" s="85">
        <v>1.27E-8</v>
      </c>
      <c r="M55" s="85">
        <v>7.54E-9</v>
      </c>
      <c r="N55" s="85">
        <v>6.1499999999999996E-9</v>
      </c>
      <c r="O55" s="85">
        <v>8.2200000000000002E-9</v>
      </c>
      <c r="P55" s="85">
        <v>8.2200000000000002E-9</v>
      </c>
      <c r="Q55" s="85">
        <v>2.2644000000000001E-4</v>
      </c>
      <c r="R55" s="85">
        <v>1.5503000000000001E-4</v>
      </c>
      <c r="S55" s="85">
        <v>7.8070000000000003E-5</v>
      </c>
      <c r="T55" s="85">
        <v>4.6990000000000002E-5</v>
      </c>
      <c r="U55" s="85">
        <v>2.7898E-5</v>
      </c>
      <c r="V55" s="85">
        <v>2.2755000000000002E-5</v>
      </c>
      <c r="W55" s="85">
        <v>3.0414000000000001E-5</v>
      </c>
      <c r="X55" s="85">
        <v>3.0414000000000001E-5</v>
      </c>
      <c r="Y55" s="85">
        <v>2.2499999999999999E-7</v>
      </c>
      <c r="Z55" s="85">
        <v>2.1199999999999999E-7</v>
      </c>
      <c r="AA55" s="85">
        <v>1.43E-7</v>
      </c>
      <c r="AB55" s="85">
        <v>9.8000000000000004E-8</v>
      </c>
      <c r="AC55" s="85">
        <v>8.5599999999999999E-8</v>
      </c>
      <c r="AD55" s="85">
        <v>8.4600000000000003E-8</v>
      </c>
      <c r="AE55" s="85">
        <v>8.8699999999999994E-8</v>
      </c>
      <c r="AF55" s="85">
        <v>8.8699999999999994E-8</v>
      </c>
      <c r="AG55" s="85">
        <v>8.3250000000000002E-4</v>
      </c>
      <c r="AH55" s="85">
        <v>7.8439999999999998E-4</v>
      </c>
      <c r="AI55" s="85">
        <v>5.2910000000000001E-4</v>
      </c>
      <c r="AJ55" s="85">
        <v>3.6259999999999998E-4</v>
      </c>
      <c r="AK55" s="85">
        <v>3.1671999999999999E-4</v>
      </c>
      <c r="AL55" s="85">
        <v>3.1302000000000001E-4</v>
      </c>
      <c r="AM55" s="85">
        <v>3.2819000000000001E-4</v>
      </c>
      <c r="AN55" s="85">
        <v>3.2819000000000001E-4</v>
      </c>
      <c r="AO55" s="85">
        <v>5.3400000000000001E-18</v>
      </c>
      <c r="AP55" s="85">
        <v>7.9400000000000004E-15</v>
      </c>
      <c r="AQ55" s="85">
        <v>1.68E-17</v>
      </c>
      <c r="AR55" s="85">
        <v>2.0400000000000001E-16</v>
      </c>
      <c r="AS55" s="85">
        <v>9.5200000000000002E-19</v>
      </c>
      <c r="AT55" s="85">
        <v>2.7099999999999998E-18</v>
      </c>
      <c r="AU55" s="85">
        <v>4.3999999999999997E-18</v>
      </c>
      <c r="AV55" s="85">
        <v>0.99751199999999995</v>
      </c>
      <c r="AW55" s="85">
        <v>1483.192</v>
      </c>
      <c r="AX55" s="85">
        <v>3.1382400000000001</v>
      </c>
      <c r="AY55" s="85">
        <v>0.23847599999999999</v>
      </c>
      <c r="AZ55" s="50">
        <v>0.17783360000000001</v>
      </c>
      <c r="BA55" s="50">
        <v>0.50622800000000001</v>
      </c>
      <c r="BB55" s="50">
        <v>0.82191999999999998</v>
      </c>
      <c r="BC55" s="48">
        <v>40</v>
      </c>
      <c r="BD55" s="85">
        <v>1251000000</v>
      </c>
      <c r="BE55" s="85">
        <v>5.53956834532374E-10</v>
      </c>
      <c r="BF55" s="87">
        <f t="shared" si="1"/>
        <v>0.99999991725963566</v>
      </c>
      <c r="BG55" s="88">
        <v>456615000000</v>
      </c>
    </row>
    <row r="56" spans="1:59">
      <c r="A56" s="48" t="s">
        <v>61</v>
      </c>
      <c r="B56" s="48"/>
      <c r="C56" s="48"/>
      <c r="D56" s="48" t="s">
        <v>493</v>
      </c>
      <c r="E56" s="48"/>
      <c r="F56" s="48"/>
      <c r="G56" s="85"/>
      <c r="H56" s="85">
        <v>0</v>
      </c>
      <c r="I56" s="85">
        <v>0</v>
      </c>
      <c r="J56" s="85">
        <v>0</v>
      </c>
      <c r="K56" s="85">
        <v>0</v>
      </c>
      <c r="L56" s="85">
        <v>0</v>
      </c>
      <c r="M56" s="85">
        <v>0</v>
      </c>
      <c r="N56" s="85">
        <v>0</v>
      </c>
      <c r="O56" s="85">
        <v>0</v>
      </c>
      <c r="P56" s="85">
        <v>0</v>
      </c>
      <c r="Q56" s="85">
        <v>0</v>
      </c>
      <c r="R56" s="85">
        <v>0</v>
      </c>
      <c r="S56" s="85">
        <v>0</v>
      </c>
      <c r="T56" s="85">
        <v>0</v>
      </c>
      <c r="U56" s="85">
        <v>0</v>
      </c>
      <c r="V56" s="85">
        <v>0</v>
      </c>
      <c r="W56" s="85">
        <v>0</v>
      </c>
      <c r="X56" s="85">
        <v>0</v>
      </c>
      <c r="Y56" s="85">
        <v>0</v>
      </c>
      <c r="Z56" s="85">
        <v>0</v>
      </c>
      <c r="AA56" s="85">
        <v>0</v>
      </c>
      <c r="AB56" s="85">
        <v>0</v>
      </c>
      <c r="AC56" s="85">
        <v>0</v>
      </c>
      <c r="AD56" s="85">
        <v>0</v>
      </c>
      <c r="AE56" s="85">
        <v>0</v>
      </c>
      <c r="AF56" s="85">
        <v>0</v>
      </c>
      <c r="AG56" s="85">
        <v>0</v>
      </c>
      <c r="AH56" s="85">
        <v>0</v>
      </c>
      <c r="AI56" s="85">
        <v>0</v>
      </c>
      <c r="AJ56" s="85">
        <v>0</v>
      </c>
      <c r="AK56" s="85">
        <v>0</v>
      </c>
      <c r="AL56" s="85">
        <v>0</v>
      </c>
      <c r="AM56" s="85">
        <v>0</v>
      </c>
      <c r="AN56" s="85">
        <v>0</v>
      </c>
      <c r="AO56" s="85">
        <v>7.2099999999999994E-18</v>
      </c>
      <c r="AP56" s="85">
        <v>1.11E-14</v>
      </c>
      <c r="AQ56" s="85">
        <v>2.4200000000000001E-17</v>
      </c>
      <c r="AR56" s="85">
        <v>2.3700000000000001E-16</v>
      </c>
      <c r="AS56" s="85">
        <v>1.4999999999999999E-18</v>
      </c>
      <c r="AT56" s="85">
        <v>4.2900000000000003E-18</v>
      </c>
      <c r="AU56" s="85">
        <v>6.5599999999999998E-18</v>
      </c>
      <c r="AV56" s="85">
        <v>1.3468279999999999</v>
      </c>
      <c r="AW56" s="85">
        <v>2073.48</v>
      </c>
      <c r="AX56" s="85">
        <v>4.5205599999999997</v>
      </c>
      <c r="AY56" s="85">
        <v>0.27705299999999999</v>
      </c>
      <c r="AZ56" s="50">
        <v>0.2802</v>
      </c>
      <c r="BA56" s="50">
        <v>0.80137199999999997</v>
      </c>
      <c r="BB56" s="50">
        <v>1.2254080000000001</v>
      </c>
      <c r="BC56" s="48">
        <v>79</v>
      </c>
      <c r="BD56" s="85">
        <v>4.0000000000000001E-3</v>
      </c>
      <c r="BE56" s="85">
        <v>173.25</v>
      </c>
      <c r="BF56" s="87">
        <f t="shared" si="1"/>
        <v>173.25</v>
      </c>
      <c r="BG56" s="88">
        <v>1.46</v>
      </c>
    </row>
    <row r="57" spans="1:59">
      <c r="A57" s="48" t="s">
        <v>62</v>
      </c>
      <c r="B57" s="48"/>
      <c r="C57" s="48"/>
      <c r="D57" s="48" t="s">
        <v>493</v>
      </c>
      <c r="E57" s="48"/>
      <c r="F57" s="48"/>
      <c r="G57" s="85"/>
      <c r="H57" s="85">
        <v>0</v>
      </c>
      <c r="I57" s="85">
        <v>0</v>
      </c>
      <c r="J57" s="85">
        <v>0</v>
      </c>
      <c r="K57" s="85">
        <v>0</v>
      </c>
      <c r="L57" s="85">
        <v>0</v>
      </c>
      <c r="M57" s="85">
        <v>0</v>
      </c>
      <c r="N57" s="85">
        <v>0</v>
      </c>
      <c r="O57" s="85">
        <v>0</v>
      </c>
      <c r="P57" s="85">
        <v>0</v>
      </c>
      <c r="Q57" s="85">
        <v>0</v>
      </c>
      <c r="R57" s="85">
        <v>0</v>
      </c>
      <c r="S57" s="85">
        <v>0</v>
      </c>
      <c r="T57" s="85">
        <v>0</v>
      </c>
      <c r="U57" s="85">
        <v>0</v>
      </c>
      <c r="V57" s="85">
        <v>0</v>
      </c>
      <c r="W57" s="85">
        <v>0</v>
      </c>
      <c r="X57" s="85">
        <v>0</v>
      </c>
      <c r="Y57" s="85">
        <v>0</v>
      </c>
      <c r="Z57" s="85">
        <v>0</v>
      </c>
      <c r="AA57" s="85">
        <v>0</v>
      </c>
      <c r="AB57" s="85">
        <v>0</v>
      </c>
      <c r="AC57" s="85">
        <v>0</v>
      </c>
      <c r="AD57" s="85">
        <v>0</v>
      </c>
      <c r="AE57" s="85">
        <v>0</v>
      </c>
      <c r="AF57" s="85">
        <v>0</v>
      </c>
      <c r="AG57" s="85">
        <v>0</v>
      </c>
      <c r="AH57" s="85">
        <v>0</v>
      </c>
      <c r="AI57" s="85">
        <v>0</v>
      </c>
      <c r="AJ57" s="85">
        <v>0</v>
      </c>
      <c r="AK57" s="85">
        <v>0</v>
      </c>
      <c r="AL57" s="85">
        <v>0</v>
      </c>
      <c r="AM57" s="85">
        <v>0</v>
      </c>
      <c r="AN57" s="85">
        <v>0</v>
      </c>
      <c r="AO57" s="85">
        <v>6.8800000000000004E-17</v>
      </c>
      <c r="AP57" s="85">
        <v>1.03E-13</v>
      </c>
      <c r="AQ57" s="85">
        <v>2.2300000000000002E-16</v>
      </c>
      <c r="AR57" s="85">
        <v>2.1999999999999999E-15</v>
      </c>
      <c r="AS57" s="85">
        <v>1.3500000000000001E-17</v>
      </c>
      <c r="AT57" s="85">
        <v>3.8499999999999997E-17</v>
      </c>
      <c r="AU57" s="85">
        <v>6.0300000000000001E-17</v>
      </c>
      <c r="AV57" s="85">
        <v>12.851839999999999</v>
      </c>
      <c r="AW57" s="85">
        <v>19240.400000000001</v>
      </c>
      <c r="AX57" s="85">
        <v>41.656399999999998</v>
      </c>
      <c r="AY57" s="85">
        <v>2.5718000000000001</v>
      </c>
      <c r="AZ57" s="50">
        <v>2.5217999999999998</v>
      </c>
      <c r="BA57" s="50">
        <v>7.1917999999999997</v>
      </c>
      <c r="BB57" s="50">
        <v>11.26404</v>
      </c>
      <c r="BC57" s="48">
        <v>130</v>
      </c>
      <c r="BD57" s="85">
        <v>1.6552511415525099E-5</v>
      </c>
      <c r="BE57" s="85">
        <v>41866.758620689703</v>
      </c>
      <c r="BF57" s="87">
        <f t="shared" si="1"/>
        <v>41866.758620689703</v>
      </c>
      <c r="BG57" s="88">
        <v>6.04166666666667E-3</v>
      </c>
    </row>
    <row r="58" spans="1:59">
      <c r="A58" s="48" t="s">
        <v>63</v>
      </c>
      <c r="B58" s="48"/>
      <c r="C58" s="48"/>
      <c r="D58" s="48" t="s">
        <v>492</v>
      </c>
      <c r="E58" s="48"/>
      <c r="F58" s="48"/>
      <c r="G58" s="85">
        <v>5.0000000000000001E-3</v>
      </c>
      <c r="H58" s="85">
        <v>5.0000000000000001E-3</v>
      </c>
      <c r="I58" s="85">
        <v>1.7299999999999999E-8</v>
      </c>
      <c r="J58" s="85">
        <v>1.09E-8</v>
      </c>
      <c r="K58" s="85">
        <v>5.7399999999999996E-9</v>
      </c>
      <c r="L58" s="85">
        <v>3.5600000000000001E-9</v>
      </c>
      <c r="M58" s="85">
        <v>2.1400000000000001E-9</v>
      </c>
      <c r="N58" s="85">
        <v>1.7100000000000001E-9</v>
      </c>
      <c r="O58" s="85">
        <v>2.2699999999999998E-9</v>
      </c>
      <c r="P58" s="85">
        <v>2.2699999999999998E-9</v>
      </c>
      <c r="Q58" s="85">
        <v>6.4010000000000005E-5</v>
      </c>
      <c r="R58" s="85">
        <v>4.0330000000000002E-5</v>
      </c>
      <c r="S58" s="85">
        <v>2.1237999999999999E-5</v>
      </c>
      <c r="T58" s="85">
        <v>1.3172E-5</v>
      </c>
      <c r="U58" s="85">
        <v>7.9179999999999994E-6</v>
      </c>
      <c r="V58" s="85">
        <v>6.3269999999999997E-6</v>
      </c>
      <c r="W58" s="85">
        <v>8.3990000000000004E-6</v>
      </c>
      <c r="X58" s="85">
        <v>8.3990000000000004E-6</v>
      </c>
      <c r="Y58" s="85">
        <v>6.4200000000000006E-8</v>
      </c>
      <c r="Z58" s="85">
        <v>5.2000000000000002E-8</v>
      </c>
      <c r="AA58" s="85">
        <v>3.2100000000000003E-8</v>
      </c>
      <c r="AB58" s="85">
        <v>2.2600000000000001E-8</v>
      </c>
      <c r="AC58" s="85">
        <v>1.9700000000000001E-8</v>
      </c>
      <c r="AD58" s="85">
        <v>1.6000000000000001E-8</v>
      </c>
      <c r="AE58" s="85">
        <v>1.7599999999999999E-8</v>
      </c>
      <c r="AF58" s="85">
        <v>1.7599999999999999E-8</v>
      </c>
      <c r="AG58" s="85">
        <v>2.3754000000000001E-4</v>
      </c>
      <c r="AH58" s="85">
        <v>1.9239999999999999E-4</v>
      </c>
      <c r="AI58" s="85">
        <v>1.1877E-4</v>
      </c>
      <c r="AJ58" s="85">
        <v>8.3620000000000002E-5</v>
      </c>
      <c r="AK58" s="85">
        <v>7.2890000000000002E-5</v>
      </c>
      <c r="AL58" s="85">
        <v>5.9200000000000002E-5</v>
      </c>
      <c r="AM58" s="85">
        <v>6.512E-5</v>
      </c>
      <c r="AN58" s="85">
        <v>6.512E-5</v>
      </c>
      <c r="AO58" s="85">
        <v>2.47E-17</v>
      </c>
      <c r="AP58" s="85">
        <v>4.23E-14</v>
      </c>
      <c r="AQ58" s="85">
        <v>9.2900000000000003E-17</v>
      </c>
      <c r="AR58" s="85">
        <v>9.2700000000000007E-16</v>
      </c>
      <c r="AS58" s="85">
        <v>5.8199999999999998E-18</v>
      </c>
      <c r="AT58" s="85">
        <v>1.6099999999999999E-17</v>
      </c>
      <c r="AU58" s="85">
        <v>2.3399999999999999E-17</v>
      </c>
      <c r="AV58" s="85">
        <v>4.6139599999999996</v>
      </c>
      <c r="AW58" s="85">
        <v>7901.64</v>
      </c>
      <c r="AX58" s="85">
        <v>17.353719999999999</v>
      </c>
      <c r="AY58" s="85">
        <v>1.083663</v>
      </c>
      <c r="AZ58" s="50">
        <v>1.0871759999999999</v>
      </c>
      <c r="BA58" s="50">
        <v>3.0074800000000002</v>
      </c>
      <c r="BB58" s="50">
        <v>4.3711200000000003</v>
      </c>
      <c r="BC58" s="48">
        <v>177</v>
      </c>
      <c r="BD58" s="85">
        <v>0.43945205479452099</v>
      </c>
      <c r="BE58" s="85">
        <v>1.5769638403990001</v>
      </c>
      <c r="BF58" s="87">
        <f t="shared" si="1"/>
        <v>1.9876060831700786</v>
      </c>
      <c r="BG58" s="88">
        <v>160.4</v>
      </c>
    </row>
    <row r="59" spans="1:59">
      <c r="A59" s="48" t="s">
        <v>64</v>
      </c>
      <c r="B59" s="48"/>
      <c r="C59" s="48"/>
      <c r="D59" s="48" t="s">
        <v>492</v>
      </c>
      <c r="E59" s="48"/>
      <c r="F59" s="48"/>
      <c r="G59" s="85">
        <v>1</v>
      </c>
      <c r="H59" s="85">
        <v>1</v>
      </c>
      <c r="I59" s="85">
        <v>1.16E-8</v>
      </c>
      <c r="J59" s="85">
        <v>1.4500000000000001E-8</v>
      </c>
      <c r="K59" s="85">
        <v>7.44E-9</v>
      </c>
      <c r="L59" s="85">
        <v>4.5100000000000003E-9</v>
      </c>
      <c r="M59" s="85">
        <v>2.7000000000000002E-9</v>
      </c>
      <c r="N59" s="85">
        <v>2.16E-9</v>
      </c>
      <c r="O59" s="85">
        <v>2.8200000000000002E-9</v>
      </c>
      <c r="P59" s="85">
        <v>2.8200000000000002E-9</v>
      </c>
      <c r="Q59" s="85">
        <v>4.2920000000000002E-5</v>
      </c>
      <c r="R59" s="85">
        <v>5.3650000000000003E-5</v>
      </c>
      <c r="S59" s="85">
        <v>2.7528000000000001E-5</v>
      </c>
      <c r="T59" s="85">
        <v>1.6687000000000001E-5</v>
      </c>
      <c r="U59" s="85">
        <v>9.9899999999999992E-6</v>
      </c>
      <c r="V59" s="85">
        <v>7.9920000000000007E-6</v>
      </c>
      <c r="W59" s="85">
        <v>1.0434E-5</v>
      </c>
      <c r="X59" s="85">
        <v>1.0434E-5</v>
      </c>
      <c r="Y59" s="85">
        <v>7.4899999999999996E-9</v>
      </c>
      <c r="Z59" s="85">
        <v>7.4700000000000001E-9</v>
      </c>
      <c r="AA59" s="85">
        <v>3.6699999999999999E-9</v>
      </c>
      <c r="AB59" s="85">
        <v>2.3600000000000001E-9</v>
      </c>
      <c r="AC59" s="85">
        <v>1.5400000000000001E-9</v>
      </c>
      <c r="AD59" s="85">
        <v>1.27E-9</v>
      </c>
      <c r="AE59" s="85">
        <v>1.5E-9</v>
      </c>
      <c r="AF59" s="85">
        <v>1.5E-9</v>
      </c>
      <c r="AG59" s="85">
        <v>2.7713E-5</v>
      </c>
      <c r="AH59" s="85">
        <v>2.7639000000000001E-5</v>
      </c>
      <c r="AI59" s="85">
        <v>1.3579E-5</v>
      </c>
      <c r="AJ59" s="85">
        <v>8.7320000000000004E-6</v>
      </c>
      <c r="AK59" s="85">
        <v>5.6980000000000003E-6</v>
      </c>
      <c r="AL59" s="85">
        <v>4.6990000000000002E-6</v>
      </c>
      <c r="AM59" s="85">
        <v>5.5500000000000002E-6</v>
      </c>
      <c r="AN59" s="85">
        <v>5.5500000000000002E-6</v>
      </c>
      <c r="AO59" s="85">
        <v>4.37E-17</v>
      </c>
      <c r="AP59" s="85">
        <v>6.3800000000000003E-14</v>
      </c>
      <c r="AQ59" s="85">
        <v>1.38E-16</v>
      </c>
      <c r="AR59" s="85">
        <v>1.26E-15</v>
      </c>
      <c r="AS59" s="85">
        <v>8.0099999999999997E-18</v>
      </c>
      <c r="AT59" s="85">
        <v>2.3099999999999999E-17</v>
      </c>
      <c r="AU59" s="85">
        <v>3.6999999999999997E-17</v>
      </c>
      <c r="AV59" s="85">
        <v>8.1631599999999995</v>
      </c>
      <c r="AW59" s="85">
        <v>11917.84</v>
      </c>
      <c r="AX59" s="85">
        <v>25.778400000000001</v>
      </c>
      <c r="AY59" s="85">
        <v>1.4729399999999999</v>
      </c>
      <c r="AZ59" s="50">
        <v>1.4962679999999999</v>
      </c>
      <c r="BA59" s="50">
        <v>4.31508</v>
      </c>
      <c r="BB59" s="50">
        <v>6.9116</v>
      </c>
      <c r="BC59" s="48">
        <v>28</v>
      </c>
      <c r="BD59" s="85">
        <v>2.3875570776255698E-3</v>
      </c>
      <c r="BE59" s="85">
        <v>290.25484102318899</v>
      </c>
      <c r="BF59" s="87">
        <f t="shared" si="1"/>
        <v>290.25484102318899</v>
      </c>
      <c r="BG59" s="88">
        <v>0.871458333333333</v>
      </c>
    </row>
    <row r="60" spans="1:59">
      <c r="A60" s="48" t="s">
        <v>65</v>
      </c>
      <c r="B60" s="48"/>
      <c r="C60" s="48"/>
      <c r="D60" s="48" t="s">
        <v>492</v>
      </c>
      <c r="E60" s="48"/>
      <c r="F60" s="48"/>
      <c r="G60" s="85">
        <v>0.2</v>
      </c>
      <c r="H60" s="85">
        <v>0.2</v>
      </c>
      <c r="I60" s="85">
        <v>1.07E-9</v>
      </c>
      <c r="J60" s="85">
        <v>6.1299999999999995E-10</v>
      </c>
      <c r="K60" s="85">
        <v>3.0299999999999999E-10</v>
      </c>
      <c r="L60" s="85">
        <v>1.7600000000000001E-10</v>
      </c>
      <c r="M60" s="85">
        <v>1.1800000000000001E-10</v>
      </c>
      <c r="N60" s="85">
        <v>9.2599999999999996E-11</v>
      </c>
      <c r="O60" s="85">
        <v>1.2299999999999999E-10</v>
      </c>
      <c r="P60" s="85">
        <v>1.2299999999999999E-10</v>
      </c>
      <c r="Q60" s="85">
        <v>3.9589999999999997E-6</v>
      </c>
      <c r="R60" s="85">
        <v>2.2680999999999999E-6</v>
      </c>
      <c r="S60" s="85">
        <v>1.1210999999999999E-6</v>
      </c>
      <c r="T60" s="85">
        <v>6.5120000000000001E-7</v>
      </c>
      <c r="U60" s="85">
        <v>4.3659999999999998E-7</v>
      </c>
      <c r="V60" s="85">
        <v>3.4261999999999998E-7</v>
      </c>
      <c r="W60" s="85">
        <v>4.5509999999999999E-7</v>
      </c>
      <c r="X60" s="85">
        <v>4.5509999999999999E-7</v>
      </c>
      <c r="Y60" s="85">
        <v>4.2E-10</v>
      </c>
      <c r="Z60" s="85">
        <v>2.7599999999999998E-10</v>
      </c>
      <c r="AA60" s="85">
        <v>1.27E-10</v>
      </c>
      <c r="AB60" s="85">
        <v>8.0700000000000003E-11</v>
      </c>
      <c r="AC60" s="85">
        <v>5.1900000000000003E-11</v>
      </c>
      <c r="AD60" s="85">
        <v>4.3199999999999997E-11</v>
      </c>
      <c r="AE60" s="85">
        <v>5.17E-11</v>
      </c>
      <c r="AF60" s="85">
        <v>5.17E-11</v>
      </c>
      <c r="AG60" s="85">
        <v>1.5540000000000001E-6</v>
      </c>
      <c r="AH60" s="85">
        <v>1.0212000000000001E-6</v>
      </c>
      <c r="AI60" s="85">
        <v>4.6989999999999999E-7</v>
      </c>
      <c r="AJ60" s="85">
        <v>2.9858999999999998E-7</v>
      </c>
      <c r="AK60" s="85">
        <v>1.9203000000000001E-7</v>
      </c>
      <c r="AL60" s="85">
        <v>1.5984000000000001E-7</v>
      </c>
      <c r="AM60" s="85">
        <v>1.9128999999999999E-7</v>
      </c>
      <c r="AN60" s="85">
        <v>1.9128999999999999E-7</v>
      </c>
      <c r="AO60" s="85">
        <v>2.9499999999999999E-17</v>
      </c>
      <c r="AP60" s="85">
        <v>4.5199999999999999E-14</v>
      </c>
      <c r="AQ60" s="85">
        <v>9.7599999999999998E-17</v>
      </c>
      <c r="AR60" s="85">
        <v>1.07E-15</v>
      </c>
      <c r="AS60" s="85">
        <v>6.1800000000000002E-18</v>
      </c>
      <c r="AT60" s="85">
        <v>1.7500000000000001E-17</v>
      </c>
      <c r="AU60" s="85">
        <v>2.6799999999999999E-17</v>
      </c>
      <c r="AV60" s="85">
        <v>5.5106000000000002</v>
      </c>
      <c r="AW60" s="85">
        <v>8443.36</v>
      </c>
      <c r="AX60" s="85">
        <v>18.231680000000001</v>
      </c>
      <c r="AY60" s="85">
        <v>1.2508300000000001</v>
      </c>
      <c r="AZ60" s="50">
        <v>1.1544239999999999</v>
      </c>
      <c r="BA60" s="50">
        <v>3.2690000000000001</v>
      </c>
      <c r="BB60" s="50">
        <v>5.00624</v>
      </c>
      <c r="BC60" s="48">
        <v>51</v>
      </c>
      <c r="BD60" s="85">
        <v>8.7899543378995397E-5</v>
      </c>
      <c r="BE60" s="85">
        <v>7884</v>
      </c>
      <c r="BF60" s="87">
        <f t="shared" si="1"/>
        <v>7884</v>
      </c>
      <c r="BG60" s="88">
        <v>3.2083333333333297E-2</v>
      </c>
    </row>
    <row r="61" spans="1:59">
      <c r="A61" s="48" t="s">
        <v>66</v>
      </c>
      <c r="B61" s="48"/>
      <c r="C61" s="48"/>
      <c r="D61" s="48" t="s">
        <v>492</v>
      </c>
      <c r="E61" s="48"/>
      <c r="F61" s="48"/>
      <c r="G61" s="85">
        <v>1</v>
      </c>
      <c r="H61" s="85">
        <v>0.02</v>
      </c>
      <c r="I61" s="85">
        <v>4.65E-10</v>
      </c>
      <c r="J61" s="85">
        <v>2.5999999999999998E-10</v>
      </c>
      <c r="K61" s="85">
        <v>1.28E-10</v>
      </c>
      <c r="L61" s="85">
        <v>7.4500000000000001E-11</v>
      </c>
      <c r="M61" s="85">
        <v>5.13E-11</v>
      </c>
      <c r="N61" s="85">
        <v>4.0299999999999999E-11</v>
      </c>
      <c r="O61" s="85">
        <v>5.3299999999999999E-11</v>
      </c>
      <c r="P61" s="85">
        <v>5.3299999999999999E-11</v>
      </c>
      <c r="Q61" s="85">
        <v>1.7205000000000001E-6</v>
      </c>
      <c r="R61" s="85">
        <v>9.6200000000000006E-7</v>
      </c>
      <c r="S61" s="85">
        <v>4.7360000000000001E-7</v>
      </c>
      <c r="T61" s="85">
        <v>2.7565000000000001E-7</v>
      </c>
      <c r="U61" s="85">
        <v>1.8981E-7</v>
      </c>
      <c r="V61" s="85">
        <v>1.4910999999999999E-7</v>
      </c>
      <c r="W61" s="85">
        <v>1.9721E-7</v>
      </c>
      <c r="X61" s="85">
        <v>1.9721E-7</v>
      </c>
      <c r="Y61" s="85">
        <v>2.3300000000000002E-10</v>
      </c>
      <c r="Z61" s="85">
        <v>1.57E-10</v>
      </c>
      <c r="AA61" s="85">
        <v>7.2799999999999997E-11</v>
      </c>
      <c r="AB61" s="85">
        <v>4.7300000000000001E-11</v>
      </c>
      <c r="AC61" s="85">
        <v>3.12E-11</v>
      </c>
      <c r="AD61" s="85">
        <v>2.6099999999999999E-11</v>
      </c>
      <c r="AE61" s="85">
        <v>3.0899999999999998E-11</v>
      </c>
      <c r="AF61" s="85">
        <v>3.0899999999999998E-11</v>
      </c>
      <c r="AG61" s="85">
        <v>8.6209999999999997E-7</v>
      </c>
      <c r="AH61" s="85">
        <v>5.8090000000000002E-7</v>
      </c>
      <c r="AI61" s="85">
        <v>2.6936000000000002E-7</v>
      </c>
      <c r="AJ61" s="85">
        <v>1.7501E-7</v>
      </c>
      <c r="AK61" s="85">
        <v>1.1543999999999999E-7</v>
      </c>
      <c r="AL61" s="85">
        <v>9.6569999999999997E-8</v>
      </c>
      <c r="AM61" s="85">
        <v>1.1433000000000001E-7</v>
      </c>
      <c r="AN61" s="85">
        <v>1.1433000000000001E-7</v>
      </c>
      <c r="AO61" s="85">
        <v>4.7500000000000001E-17</v>
      </c>
      <c r="AP61" s="85">
        <v>6.9699999999999996E-14</v>
      </c>
      <c r="AQ61" s="85">
        <v>1.5099999999999999E-16</v>
      </c>
      <c r="AR61" s="85">
        <v>1.4000000000000001E-15</v>
      </c>
      <c r="AS61" s="85">
        <v>8.6999999999999999E-18</v>
      </c>
      <c r="AT61" s="85">
        <v>2.51E-17</v>
      </c>
      <c r="AU61" s="85">
        <v>4.0199999999999999E-17</v>
      </c>
      <c r="AV61" s="85">
        <v>8.8729999999999993</v>
      </c>
      <c r="AW61" s="85">
        <v>13019.96</v>
      </c>
      <c r="AX61" s="85">
        <v>28.206800000000001</v>
      </c>
      <c r="AY61" s="85">
        <v>1.6366000000000001</v>
      </c>
      <c r="AZ61" s="50">
        <v>1.6251599999999999</v>
      </c>
      <c r="BA61" s="50">
        <v>4.6886799999999997</v>
      </c>
      <c r="BB61" s="50">
        <v>7.50936</v>
      </c>
      <c r="BC61" s="48">
        <v>101</v>
      </c>
      <c r="BD61" s="85">
        <v>2.7796803652968002E-5</v>
      </c>
      <c r="BE61" s="85">
        <v>24930.924024640699</v>
      </c>
      <c r="BF61" s="87">
        <f t="shared" si="1"/>
        <v>24930.924024640699</v>
      </c>
      <c r="BG61" s="88">
        <v>1.01458333333333E-2</v>
      </c>
    </row>
    <row r="62" spans="1:59">
      <c r="A62" s="48" t="s">
        <v>67</v>
      </c>
      <c r="B62" s="48"/>
      <c r="C62" s="48"/>
      <c r="D62" s="48" t="s">
        <v>493</v>
      </c>
      <c r="E62" s="48"/>
      <c r="F62" s="48"/>
      <c r="G62" s="85"/>
      <c r="H62" s="85">
        <v>0</v>
      </c>
      <c r="I62" s="85">
        <v>0</v>
      </c>
      <c r="J62" s="85">
        <v>0</v>
      </c>
      <c r="K62" s="85">
        <v>0</v>
      </c>
      <c r="L62" s="85">
        <v>0</v>
      </c>
      <c r="M62" s="85">
        <v>0</v>
      </c>
      <c r="N62" s="85">
        <v>0</v>
      </c>
      <c r="O62" s="85">
        <v>0</v>
      </c>
      <c r="P62" s="85">
        <v>0</v>
      </c>
      <c r="Q62" s="85">
        <v>0</v>
      </c>
      <c r="R62" s="85">
        <v>0</v>
      </c>
      <c r="S62" s="85">
        <v>0</v>
      </c>
      <c r="T62" s="85">
        <v>0</v>
      </c>
      <c r="U62" s="85">
        <v>0</v>
      </c>
      <c r="V62" s="85">
        <v>0</v>
      </c>
      <c r="W62" s="85">
        <v>0</v>
      </c>
      <c r="X62" s="85">
        <v>0</v>
      </c>
      <c r="Y62" s="85">
        <v>0</v>
      </c>
      <c r="Z62" s="85">
        <v>0</v>
      </c>
      <c r="AA62" s="85">
        <v>0</v>
      </c>
      <c r="AB62" s="85">
        <v>0</v>
      </c>
      <c r="AC62" s="85">
        <v>0</v>
      </c>
      <c r="AD62" s="85">
        <v>0</v>
      </c>
      <c r="AE62" s="85">
        <v>0</v>
      </c>
      <c r="AF62" s="85">
        <v>0</v>
      </c>
      <c r="AG62" s="85">
        <v>0</v>
      </c>
      <c r="AH62" s="85">
        <v>0</v>
      </c>
      <c r="AI62" s="85">
        <v>0</v>
      </c>
      <c r="AJ62" s="85">
        <v>0</v>
      </c>
      <c r="AK62" s="85">
        <v>0</v>
      </c>
      <c r="AL62" s="85">
        <v>0</v>
      </c>
      <c r="AM62" s="85">
        <v>0</v>
      </c>
      <c r="AN62" s="85">
        <v>0</v>
      </c>
      <c r="AO62" s="85">
        <v>3.0000000000000001E-17</v>
      </c>
      <c r="AP62" s="85">
        <v>4.5699999999999997E-14</v>
      </c>
      <c r="AQ62" s="85">
        <v>9.9099999999999998E-17</v>
      </c>
      <c r="AR62" s="85">
        <v>1.03E-15</v>
      </c>
      <c r="AS62" s="85">
        <v>6.23E-18</v>
      </c>
      <c r="AT62" s="85">
        <v>1.77E-17</v>
      </c>
      <c r="AU62" s="85">
        <v>2.72E-17</v>
      </c>
      <c r="AV62" s="85">
        <v>5.6040000000000001</v>
      </c>
      <c r="AW62" s="85">
        <v>8536.76</v>
      </c>
      <c r="AX62" s="85">
        <v>18.511880000000001</v>
      </c>
      <c r="AY62" s="85">
        <v>1.20407</v>
      </c>
      <c r="AZ62" s="50">
        <v>1.163764</v>
      </c>
      <c r="BA62" s="50">
        <v>3.3063600000000002</v>
      </c>
      <c r="BB62" s="50">
        <v>5.0809600000000001</v>
      </c>
      <c r="BC62" s="48">
        <v>13</v>
      </c>
      <c r="BD62" s="85">
        <v>1.8959284627092799E-5</v>
      </c>
      <c r="BE62" s="85">
        <v>36552.0120421475</v>
      </c>
      <c r="BF62" s="87">
        <f t="shared" si="1"/>
        <v>36552.0120421475</v>
      </c>
      <c r="BG62" s="88">
        <v>6.9201388888888897E-3</v>
      </c>
    </row>
    <row r="63" spans="1:59">
      <c r="A63" s="48" t="s">
        <v>68</v>
      </c>
      <c r="B63" s="48"/>
      <c r="C63" s="48"/>
      <c r="D63" s="48" t="s">
        <v>492</v>
      </c>
      <c r="E63" s="48"/>
      <c r="F63" s="48"/>
      <c r="G63" s="85">
        <v>1</v>
      </c>
      <c r="H63" s="85">
        <v>1</v>
      </c>
      <c r="I63" s="85">
        <v>3.5400000000000002E-9</v>
      </c>
      <c r="J63" s="85">
        <v>2.2900000000000002E-9</v>
      </c>
      <c r="K63" s="85">
        <v>1.2400000000000001E-9</v>
      </c>
      <c r="L63" s="85">
        <v>7.8299999999999998E-10</v>
      </c>
      <c r="M63" s="85">
        <v>5.2600000000000004E-10</v>
      </c>
      <c r="N63" s="85">
        <v>4.34E-10</v>
      </c>
      <c r="O63" s="85">
        <v>5.4599999999999998E-10</v>
      </c>
      <c r="P63" s="85">
        <v>5.4599999999999998E-10</v>
      </c>
      <c r="Q63" s="85">
        <v>1.3098000000000001E-5</v>
      </c>
      <c r="R63" s="85">
        <v>8.473E-6</v>
      </c>
      <c r="S63" s="85">
        <v>4.5879999999999999E-6</v>
      </c>
      <c r="T63" s="85">
        <v>2.8971000000000002E-6</v>
      </c>
      <c r="U63" s="85">
        <v>1.9462000000000001E-6</v>
      </c>
      <c r="V63" s="85">
        <v>1.6057999999999999E-6</v>
      </c>
      <c r="W63" s="85">
        <v>2.0202000000000002E-6</v>
      </c>
      <c r="X63" s="85">
        <v>2.0202000000000002E-6</v>
      </c>
      <c r="Y63" s="85">
        <v>3.3299999999999999E-9</v>
      </c>
      <c r="Z63" s="85">
        <v>2.6000000000000001E-9</v>
      </c>
      <c r="AA63" s="85">
        <v>1.39E-9</v>
      </c>
      <c r="AB63" s="85">
        <v>8.9100000000000003E-10</v>
      </c>
      <c r="AC63" s="85">
        <v>6.1500000000000005E-10</v>
      </c>
      <c r="AD63" s="85">
        <v>4.9900000000000003E-10</v>
      </c>
      <c r="AE63" s="85">
        <v>5.8299999999999995E-10</v>
      </c>
      <c r="AF63" s="85">
        <v>5.8299999999999995E-10</v>
      </c>
      <c r="AG63" s="85">
        <v>1.2320999999999999E-5</v>
      </c>
      <c r="AH63" s="85">
        <v>9.6199999999999994E-6</v>
      </c>
      <c r="AI63" s="85">
        <v>5.1429999999999997E-6</v>
      </c>
      <c r="AJ63" s="85">
        <v>3.2967000000000001E-6</v>
      </c>
      <c r="AK63" s="85">
        <v>2.2755000000000001E-6</v>
      </c>
      <c r="AL63" s="85">
        <v>1.8463E-6</v>
      </c>
      <c r="AM63" s="85">
        <v>2.1571000000000001E-6</v>
      </c>
      <c r="AN63" s="85">
        <v>2.1571000000000001E-6</v>
      </c>
      <c r="AO63" s="85">
        <v>1.4600000000000001E-16</v>
      </c>
      <c r="AP63" s="85">
        <v>2.08E-13</v>
      </c>
      <c r="AQ63" s="85">
        <v>4.5100000000000003E-16</v>
      </c>
      <c r="AR63" s="85">
        <v>3.5900000000000004E-15</v>
      </c>
      <c r="AS63" s="85">
        <v>2.3099999999999999E-17</v>
      </c>
      <c r="AT63" s="85">
        <v>6.7900000000000004E-17</v>
      </c>
      <c r="AU63" s="85">
        <v>1.14E-16</v>
      </c>
      <c r="AV63" s="85">
        <v>27.2728</v>
      </c>
      <c r="AW63" s="85">
        <v>38854.400000000001</v>
      </c>
      <c r="AX63" s="85">
        <v>84.246799999999993</v>
      </c>
      <c r="AY63" s="85">
        <v>4.1967100000000004</v>
      </c>
      <c r="AZ63" s="50">
        <v>4.31508</v>
      </c>
      <c r="BA63" s="50">
        <v>12.683719999999999</v>
      </c>
      <c r="BB63" s="50">
        <v>21.295200000000001</v>
      </c>
      <c r="BC63" s="48">
        <v>24</v>
      </c>
      <c r="BD63" s="85">
        <v>1.7076484018264801E-3</v>
      </c>
      <c r="BE63" s="85">
        <v>405.821244735611</v>
      </c>
      <c r="BF63" s="87">
        <f t="shared" si="1"/>
        <v>405.821244735611</v>
      </c>
      <c r="BG63" s="88">
        <v>0.62329166666666702</v>
      </c>
    </row>
    <row r="64" spans="1:59">
      <c r="A64" s="48" t="s">
        <v>69</v>
      </c>
      <c r="B64" s="48"/>
      <c r="C64" s="48"/>
      <c r="D64" s="48" t="s">
        <v>492</v>
      </c>
      <c r="E64" s="48"/>
      <c r="F64" s="48"/>
      <c r="G64" s="85">
        <v>0.02</v>
      </c>
      <c r="H64" s="85">
        <v>0.02</v>
      </c>
      <c r="I64" s="85">
        <v>7.8499999999999998E-10</v>
      </c>
      <c r="J64" s="85">
        <v>4.4600000000000001E-10</v>
      </c>
      <c r="K64" s="85">
        <v>2.24E-10</v>
      </c>
      <c r="L64" s="85">
        <v>1.3200000000000001E-10</v>
      </c>
      <c r="M64" s="85">
        <v>9.1299999999999997E-11</v>
      </c>
      <c r="N64" s="85">
        <v>7.1999999999999997E-11</v>
      </c>
      <c r="O64" s="85">
        <v>9.43E-11</v>
      </c>
      <c r="P64" s="85">
        <v>9.43E-11</v>
      </c>
      <c r="Q64" s="85">
        <v>2.9044999999999999E-6</v>
      </c>
      <c r="R64" s="85">
        <v>1.6502000000000001E-6</v>
      </c>
      <c r="S64" s="85">
        <v>8.2880000000000001E-7</v>
      </c>
      <c r="T64" s="85">
        <v>4.8839999999999995E-7</v>
      </c>
      <c r="U64" s="85">
        <v>3.3780999999999998E-7</v>
      </c>
      <c r="V64" s="85">
        <v>2.664E-7</v>
      </c>
      <c r="W64" s="85">
        <v>3.4891000000000002E-7</v>
      </c>
      <c r="X64" s="85">
        <v>3.4891000000000002E-7</v>
      </c>
      <c r="Y64" s="85">
        <v>2.8100000000000001E-10</v>
      </c>
      <c r="Z64" s="85">
        <v>1.9699999999999999E-10</v>
      </c>
      <c r="AA64" s="85">
        <v>9.4400000000000005E-11</v>
      </c>
      <c r="AB64" s="85">
        <v>5.8599999999999997E-11</v>
      </c>
      <c r="AC64" s="85">
        <v>3.7000000000000001E-11</v>
      </c>
      <c r="AD64" s="85">
        <v>3.0499999999999998E-11</v>
      </c>
      <c r="AE64" s="85">
        <v>3.67E-11</v>
      </c>
      <c r="AF64" s="85">
        <v>3.67E-11</v>
      </c>
      <c r="AG64" s="85">
        <v>1.0397E-6</v>
      </c>
      <c r="AH64" s="85">
        <v>7.2890000000000002E-7</v>
      </c>
      <c r="AI64" s="85">
        <v>3.4928000000000001E-7</v>
      </c>
      <c r="AJ64" s="85">
        <v>2.1682000000000001E-7</v>
      </c>
      <c r="AK64" s="85">
        <v>1.3689999999999999E-7</v>
      </c>
      <c r="AL64" s="85">
        <v>1.1284999999999999E-7</v>
      </c>
      <c r="AM64" s="85">
        <v>1.3579E-7</v>
      </c>
      <c r="AN64" s="85">
        <v>1.3579E-7</v>
      </c>
      <c r="AO64" s="85">
        <v>1.3100000000000001E-16</v>
      </c>
      <c r="AP64" s="85">
        <v>1.9400000000000001E-13</v>
      </c>
      <c r="AQ64" s="85">
        <v>4.2000000000000002E-16</v>
      </c>
      <c r="AR64" s="85">
        <v>4.1100000000000001E-15</v>
      </c>
      <c r="AS64" s="85">
        <v>2.5500000000000001E-17</v>
      </c>
      <c r="AT64" s="85">
        <v>7.2799999999999995E-17</v>
      </c>
      <c r="AU64" s="85">
        <v>1.14E-16</v>
      </c>
      <c r="AV64" s="85">
        <v>24.470800000000001</v>
      </c>
      <c r="AW64" s="85">
        <v>36239.199999999997</v>
      </c>
      <c r="AX64" s="85">
        <v>78.456000000000003</v>
      </c>
      <c r="AY64" s="85">
        <v>4.8045900000000001</v>
      </c>
      <c r="AZ64" s="50">
        <v>4.7633999999999999</v>
      </c>
      <c r="BA64" s="50">
        <v>13.59904</v>
      </c>
      <c r="BB64" s="50">
        <v>21.295200000000001</v>
      </c>
      <c r="BC64" s="48">
        <v>88</v>
      </c>
      <c r="BD64" s="85">
        <v>2.7587519025875201E-5</v>
      </c>
      <c r="BE64" s="85">
        <v>25120.055172413799</v>
      </c>
      <c r="BF64" s="87">
        <f t="shared" si="1"/>
        <v>25120.055172413799</v>
      </c>
      <c r="BG64" s="88">
        <v>1.00694444444444E-2</v>
      </c>
    </row>
    <row r="65" spans="1:59">
      <c r="A65" s="48" t="s">
        <v>70</v>
      </c>
      <c r="B65" s="48"/>
      <c r="C65" s="48"/>
      <c r="D65" s="48" t="s">
        <v>493</v>
      </c>
      <c r="E65" s="48"/>
      <c r="F65" s="48"/>
      <c r="G65" s="85"/>
      <c r="H65" s="85">
        <v>0</v>
      </c>
      <c r="I65" s="85">
        <v>0</v>
      </c>
      <c r="J65" s="85">
        <v>0</v>
      </c>
      <c r="K65" s="85">
        <v>0</v>
      </c>
      <c r="L65" s="85">
        <v>0</v>
      </c>
      <c r="M65" s="85">
        <v>0</v>
      </c>
      <c r="N65" s="85">
        <v>0</v>
      </c>
      <c r="O65" s="85">
        <v>0</v>
      </c>
      <c r="P65" s="85">
        <v>0</v>
      </c>
      <c r="Q65" s="85">
        <v>0</v>
      </c>
      <c r="R65" s="85">
        <v>0</v>
      </c>
      <c r="S65" s="85">
        <v>0</v>
      </c>
      <c r="T65" s="85">
        <v>0</v>
      </c>
      <c r="U65" s="85">
        <v>0</v>
      </c>
      <c r="V65" s="85">
        <v>0</v>
      </c>
      <c r="W65" s="85">
        <v>0</v>
      </c>
      <c r="X65" s="85">
        <v>0</v>
      </c>
      <c r="Y65" s="85">
        <v>0</v>
      </c>
      <c r="Z65" s="85">
        <v>0</v>
      </c>
      <c r="AA65" s="85">
        <v>0</v>
      </c>
      <c r="AB65" s="85">
        <v>0</v>
      </c>
      <c r="AC65" s="85">
        <v>0</v>
      </c>
      <c r="AD65" s="85">
        <v>0</v>
      </c>
      <c r="AE65" s="85">
        <v>0</v>
      </c>
      <c r="AF65" s="85">
        <v>0</v>
      </c>
      <c r="AG65" s="85">
        <v>0</v>
      </c>
      <c r="AH65" s="85">
        <v>0</v>
      </c>
      <c r="AI65" s="85">
        <v>0</v>
      </c>
      <c r="AJ65" s="85">
        <v>0</v>
      </c>
      <c r="AK65" s="85">
        <v>0</v>
      </c>
      <c r="AL65" s="85">
        <v>0</v>
      </c>
      <c r="AM65" s="85">
        <v>0</v>
      </c>
      <c r="AN65" s="85">
        <v>0</v>
      </c>
      <c r="AO65" s="85">
        <v>1.4299999999999999E-17</v>
      </c>
      <c r="AP65" s="85">
        <v>2.3200000000000001E-14</v>
      </c>
      <c r="AQ65" s="85">
        <v>5.0599999999999999E-17</v>
      </c>
      <c r="AR65" s="85">
        <v>5.2499999999999995E-16</v>
      </c>
      <c r="AS65" s="85">
        <v>3.1600000000000001E-18</v>
      </c>
      <c r="AT65" s="85">
        <v>8.7999999999999994E-18</v>
      </c>
      <c r="AU65" s="85">
        <v>1.3200000000000001E-17</v>
      </c>
      <c r="AV65" s="85">
        <v>2.6712400000000001</v>
      </c>
      <c r="AW65" s="85">
        <v>4333.76</v>
      </c>
      <c r="AX65" s="85">
        <v>9.4520800000000005</v>
      </c>
      <c r="AY65" s="85">
        <v>0.61372499999999997</v>
      </c>
      <c r="AZ65" s="50">
        <v>0.59028800000000003</v>
      </c>
      <c r="BA65" s="50">
        <v>1.64384</v>
      </c>
      <c r="BB65" s="50">
        <v>2.46576</v>
      </c>
      <c r="BC65" s="48">
        <v>134</v>
      </c>
      <c r="BD65" s="85">
        <v>1.6171993911719899E-5</v>
      </c>
      <c r="BE65" s="85">
        <v>42851.858823529401</v>
      </c>
      <c r="BF65" s="87">
        <f t="shared" si="1"/>
        <v>42851.858823529401</v>
      </c>
      <c r="BG65" s="88">
        <v>5.9027777777777802E-3</v>
      </c>
    </row>
    <row r="66" spans="1:59">
      <c r="A66" s="48" t="s">
        <v>71</v>
      </c>
      <c r="B66" s="48"/>
      <c r="C66" s="48"/>
      <c r="D66" s="48" t="s">
        <v>493</v>
      </c>
      <c r="E66" s="48"/>
      <c r="F66" s="48"/>
      <c r="G66" s="85"/>
      <c r="H66" s="85">
        <v>0</v>
      </c>
      <c r="I66" s="85">
        <v>0</v>
      </c>
      <c r="J66" s="85">
        <v>0</v>
      </c>
      <c r="K66" s="85">
        <v>0</v>
      </c>
      <c r="L66" s="85">
        <v>0</v>
      </c>
      <c r="M66" s="85">
        <v>0</v>
      </c>
      <c r="N66" s="85">
        <v>0</v>
      </c>
      <c r="O66" s="85">
        <v>0</v>
      </c>
      <c r="P66" s="85">
        <v>0</v>
      </c>
      <c r="Q66" s="85">
        <v>0</v>
      </c>
      <c r="R66" s="85">
        <v>0</v>
      </c>
      <c r="S66" s="85">
        <v>0</v>
      </c>
      <c r="T66" s="85">
        <v>0</v>
      </c>
      <c r="U66" s="85">
        <v>0</v>
      </c>
      <c r="V66" s="85">
        <v>0</v>
      </c>
      <c r="W66" s="85">
        <v>0</v>
      </c>
      <c r="X66" s="85">
        <v>0</v>
      </c>
      <c r="Y66" s="85">
        <v>0</v>
      </c>
      <c r="Z66" s="85">
        <v>0</v>
      </c>
      <c r="AA66" s="85">
        <v>0</v>
      </c>
      <c r="AB66" s="85">
        <v>0</v>
      </c>
      <c r="AC66" s="85">
        <v>0</v>
      </c>
      <c r="AD66" s="85">
        <v>0</v>
      </c>
      <c r="AE66" s="85">
        <v>0</v>
      </c>
      <c r="AF66" s="85">
        <v>0</v>
      </c>
      <c r="AG66" s="85">
        <v>0</v>
      </c>
      <c r="AH66" s="85">
        <v>0</v>
      </c>
      <c r="AI66" s="85">
        <v>0</v>
      </c>
      <c r="AJ66" s="85">
        <v>0</v>
      </c>
      <c r="AK66" s="85">
        <v>0</v>
      </c>
      <c r="AL66" s="85">
        <v>0</v>
      </c>
      <c r="AM66" s="85">
        <v>0</v>
      </c>
      <c r="AN66" s="85">
        <v>0</v>
      </c>
      <c r="AO66" s="85">
        <v>1.6099999999999999E-17</v>
      </c>
      <c r="AP66" s="85">
        <v>2.4799999999999999E-14</v>
      </c>
      <c r="AQ66" s="85">
        <v>5.3299999999999998E-17</v>
      </c>
      <c r="AR66" s="85">
        <v>6.1500000000000003E-16</v>
      </c>
      <c r="AS66" s="85">
        <v>3.3800000000000001E-18</v>
      </c>
      <c r="AT66" s="85">
        <v>9.5000000000000003E-18</v>
      </c>
      <c r="AU66" s="85">
        <v>1.4599999999999999E-17</v>
      </c>
      <c r="AV66" s="85">
        <v>3.0074800000000002</v>
      </c>
      <c r="AW66" s="85">
        <v>4632.6400000000003</v>
      </c>
      <c r="AX66" s="85">
        <v>9.9564400000000006</v>
      </c>
      <c r="AY66" s="85">
        <v>0.71893499999999999</v>
      </c>
      <c r="AZ66" s="50">
        <v>0.63138399999999995</v>
      </c>
      <c r="BA66" s="50">
        <v>1.7746</v>
      </c>
      <c r="BB66" s="50">
        <v>2.7272799999999999</v>
      </c>
      <c r="BC66" s="48">
        <v>24</v>
      </c>
      <c r="BD66" s="85">
        <v>6.4307458143074599E-6</v>
      </c>
      <c r="BE66" s="85">
        <v>107763.550295858</v>
      </c>
      <c r="BF66" s="87">
        <f t="shared" ref="BF66:BF97" si="2">IFERROR((t_com*BE66)/(1-EXP(-BE66*t_com)),".")</f>
        <v>107763.550295858</v>
      </c>
      <c r="BG66" s="88">
        <v>2.3472222222222202E-3</v>
      </c>
    </row>
    <row r="67" spans="1:59">
      <c r="A67" s="48" t="s">
        <v>72</v>
      </c>
      <c r="B67" s="48"/>
      <c r="C67" s="48"/>
      <c r="D67" s="48" t="s">
        <v>496</v>
      </c>
      <c r="E67" s="48"/>
      <c r="F67" s="48"/>
      <c r="G67" s="85">
        <v>0.1</v>
      </c>
      <c r="H67" s="85">
        <v>0.1</v>
      </c>
      <c r="I67" s="85">
        <v>5.4599999999999998E-9</v>
      </c>
      <c r="J67" s="85">
        <v>4.0499999999999999E-9</v>
      </c>
      <c r="K67" s="85">
        <v>2.4E-9</v>
      </c>
      <c r="L67" s="85">
        <v>1.63E-9</v>
      </c>
      <c r="M67" s="85">
        <v>1.0999999999999999E-9</v>
      </c>
      <c r="N67" s="85">
        <v>8.7099999999999999E-10</v>
      </c>
      <c r="O67" s="85">
        <v>1.08E-9</v>
      </c>
      <c r="P67" s="85">
        <v>1.08E-9</v>
      </c>
      <c r="Q67" s="85">
        <v>2.0202000000000001E-5</v>
      </c>
      <c r="R67" s="85">
        <v>1.4985E-5</v>
      </c>
      <c r="S67" s="85">
        <v>8.8799999999999997E-6</v>
      </c>
      <c r="T67" s="85">
        <v>6.0310000000000004E-6</v>
      </c>
      <c r="U67" s="85">
        <v>4.07E-6</v>
      </c>
      <c r="V67" s="85">
        <v>3.2227000000000001E-6</v>
      </c>
      <c r="W67" s="85">
        <v>3.9960000000000004E-6</v>
      </c>
      <c r="X67" s="85">
        <v>3.9960000000000004E-6</v>
      </c>
      <c r="Y67" s="85">
        <v>6.9699999999999997E-9</v>
      </c>
      <c r="Z67" s="85">
        <v>5.3700000000000003E-9</v>
      </c>
      <c r="AA67" s="85">
        <v>3.2599999999999999E-9</v>
      </c>
      <c r="AB67" s="85">
        <v>2.1400000000000001E-9</v>
      </c>
      <c r="AC67" s="85">
        <v>1.49E-9</v>
      </c>
      <c r="AD67" s="85">
        <v>1.2799999999999999E-9</v>
      </c>
      <c r="AE67" s="85">
        <v>1.4599999999999999E-9</v>
      </c>
      <c r="AF67" s="85">
        <v>1.4599999999999999E-9</v>
      </c>
      <c r="AG67" s="85">
        <v>2.5789E-5</v>
      </c>
      <c r="AH67" s="85">
        <v>1.9868999999999999E-5</v>
      </c>
      <c r="AI67" s="85">
        <v>1.2062000000000001E-5</v>
      </c>
      <c r="AJ67" s="85">
        <v>7.9179999999999994E-6</v>
      </c>
      <c r="AK67" s="85">
        <v>5.5130000000000004E-6</v>
      </c>
      <c r="AL67" s="85">
        <v>4.7360000000000001E-6</v>
      </c>
      <c r="AM67" s="85">
        <v>5.4020000000000001E-6</v>
      </c>
      <c r="AN67" s="85">
        <v>5.4020000000000001E-6</v>
      </c>
      <c r="AO67" s="85">
        <v>5.1900000000000003E-17</v>
      </c>
      <c r="AP67" s="85">
        <v>7.8199999999999997E-14</v>
      </c>
      <c r="AQ67" s="85">
        <v>1.7E-16</v>
      </c>
      <c r="AR67" s="85">
        <v>1.6099999999999999E-15</v>
      </c>
      <c r="AS67" s="85">
        <v>1.0300000000000001E-17</v>
      </c>
      <c r="AT67" s="85">
        <v>2.9400000000000001E-17</v>
      </c>
      <c r="AU67" s="85">
        <v>4.58E-17</v>
      </c>
      <c r="AV67" s="85">
        <v>9.6949199999999998</v>
      </c>
      <c r="AW67" s="85">
        <v>14607.76</v>
      </c>
      <c r="AX67" s="85">
        <v>31.756</v>
      </c>
      <c r="AY67" s="85">
        <v>1.88209</v>
      </c>
      <c r="AZ67" s="50">
        <v>1.92404</v>
      </c>
      <c r="BA67" s="50">
        <v>5.4919200000000004</v>
      </c>
      <c r="BB67" s="50">
        <v>8.5554400000000008</v>
      </c>
      <c r="BC67" s="48">
        <v>56</v>
      </c>
      <c r="BD67" s="85">
        <v>1.66438356164384E-2</v>
      </c>
      <c r="BE67" s="85">
        <v>41.637037037036997</v>
      </c>
      <c r="BF67" s="87">
        <f t="shared" si="2"/>
        <v>41.637037037036997</v>
      </c>
      <c r="BG67" s="88">
        <v>6.0750000000000002</v>
      </c>
    </row>
    <row r="68" spans="1:59">
      <c r="A68" s="48" t="s">
        <v>73</v>
      </c>
      <c r="B68" s="48"/>
      <c r="C68" s="48"/>
      <c r="D68" s="48" t="s">
        <v>492</v>
      </c>
      <c r="E68" s="48"/>
      <c r="F68" s="48"/>
      <c r="G68" s="85">
        <v>5.0000000000000001E-3</v>
      </c>
      <c r="H68" s="85">
        <v>5.0000000000000001E-3</v>
      </c>
      <c r="I68" s="85">
        <v>5.0499999999999997E-9</v>
      </c>
      <c r="J68" s="85">
        <v>3.53E-9</v>
      </c>
      <c r="K68" s="85">
        <v>1.9500000000000001E-9</v>
      </c>
      <c r="L68" s="85">
        <v>1.27E-9</v>
      </c>
      <c r="M68" s="85">
        <v>8.08E-10</v>
      </c>
      <c r="N68" s="85">
        <v>6.4600000000000004E-10</v>
      </c>
      <c r="O68" s="85">
        <v>8.2600000000000004E-10</v>
      </c>
      <c r="P68" s="85">
        <v>8.2600000000000004E-10</v>
      </c>
      <c r="Q68" s="85">
        <v>1.8685000000000002E-5</v>
      </c>
      <c r="R68" s="85">
        <v>1.3061000000000001E-5</v>
      </c>
      <c r="S68" s="85">
        <v>7.2150000000000004E-6</v>
      </c>
      <c r="T68" s="85">
        <v>4.6990000000000002E-6</v>
      </c>
      <c r="U68" s="85">
        <v>2.9896000000000001E-6</v>
      </c>
      <c r="V68" s="85">
        <v>2.3902E-6</v>
      </c>
      <c r="W68" s="85">
        <v>3.0562000000000001E-6</v>
      </c>
      <c r="X68" s="85">
        <v>3.0562000000000001E-6</v>
      </c>
      <c r="Y68" s="85">
        <v>3.2099999999999999E-9</v>
      </c>
      <c r="Z68" s="85">
        <v>2.4800000000000001E-9</v>
      </c>
      <c r="AA68" s="85">
        <v>1.31E-9</v>
      </c>
      <c r="AB68" s="85">
        <v>8.4299999999999998E-10</v>
      </c>
      <c r="AC68" s="85">
        <v>5.5900000000000003E-10</v>
      </c>
      <c r="AD68" s="85">
        <v>4.5E-10</v>
      </c>
      <c r="AE68" s="85">
        <v>5.3300000000000002E-10</v>
      </c>
      <c r="AF68" s="85">
        <v>5.3300000000000002E-10</v>
      </c>
      <c r="AG68" s="85">
        <v>1.1877E-5</v>
      </c>
      <c r="AH68" s="85">
        <v>9.1759999999999999E-6</v>
      </c>
      <c r="AI68" s="85">
        <v>4.8470000000000003E-6</v>
      </c>
      <c r="AJ68" s="85">
        <v>3.1190999999999999E-6</v>
      </c>
      <c r="AK68" s="85">
        <v>2.0683000000000002E-6</v>
      </c>
      <c r="AL68" s="85">
        <v>1.6649999999999999E-6</v>
      </c>
      <c r="AM68" s="85">
        <v>1.9721000000000001E-6</v>
      </c>
      <c r="AN68" s="85">
        <v>1.9721000000000001E-6</v>
      </c>
      <c r="AO68" s="85">
        <v>3.57E-17</v>
      </c>
      <c r="AP68" s="85">
        <v>5.2300000000000002E-14</v>
      </c>
      <c r="AQ68" s="85">
        <v>1.1300000000000001E-16</v>
      </c>
      <c r="AR68" s="85">
        <v>9.9900000000000006E-16</v>
      </c>
      <c r="AS68" s="85">
        <v>6.3899999999999999E-18</v>
      </c>
      <c r="AT68" s="85">
        <v>1.8400000000000001E-17</v>
      </c>
      <c r="AU68" s="85">
        <v>2.9700000000000001E-17</v>
      </c>
      <c r="AV68" s="85">
        <v>6.6687599999999998</v>
      </c>
      <c r="AW68" s="85">
        <v>9769.64</v>
      </c>
      <c r="AX68" s="85">
        <v>21.1084</v>
      </c>
      <c r="AY68" s="85">
        <v>1.1678310000000001</v>
      </c>
      <c r="AZ68" s="50">
        <v>1.1936519999999999</v>
      </c>
      <c r="BA68" s="50">
        <v>3.4371200000000002</v>
      </c>
      <c r="BB68" s="50">
        <v>5.5479599999999998</v>
      </c>
      <c r="BC68" s="48">
        <v>234</v>
      </c>
      <c r="BD68" s="85">
        <v>1.2054794520547901E-2</v>
      </c>
      <c r="BE68" s="85">
        <v>57.487499999999997</v>
      </c>
      <c r="BF68" s="87">
        <f t="shared" si="2"/>
        <v>57.487499999999997</v>
      </c>
      <c r="BG68" s="88">
        <v>4.4000000000000004</v>
      </c>
    </row>
    <row r="69" spans="1:59">
      <c r="A69" s="51" t="s">
        <v>74</v>
      </c>
      <c r="B69" s="48" t="s">
        <v>7</v>
      </c>
      <c r="C69" s="48"/>
      <c r="D69" s="48" t="s">
        <v>492</v>
      </c>
      <c r="E69" s="48"/>
      <c r="F69" s="48"/>
      <c r="G69" s="85">
        <v>5.0000000000000001E-3</v>
      </c>
      <c r="H69" s="85">
        <v>5.0000000000000001E-3</v>
      </c>
      <c r="I69" s="85">
        <v>1.9999999999999999E-6</v>
      </c>
      <c r="J69" s="85">
        <v>2.1199999999999999E-7</v>
      </c>
      <c r="K69" s="85">
        <v>1.43E-7</v>
      </c>
      <c r="L69" s="85">
        <v>1.15E-7</v>
      </c>
      <c r="M69" s="85">
        <v>1.08E-7</v>
      </c>
      <c r="N69" s="85">
        <v>1.0700000000000001E-7</v>
      </c>
      <c r="O69" s="85">
        <v>1.2499999999999999E-7</v>
      </c>
      <c r="P69" s="85">
        <v>1.2499999999999999E-7</v>
      </c>
      <c r="Q69" s="85">
        <v>7.4000000000000003E-3</v>
      </c>
      <c r="R69" s="85">
        <v>7.8439999999999998E-4</v>
      </c>
      <c r="S69" s="85">
        <v>5.2910000000000001E-4</v>
      </c>
      <c r="T69" s="85">
        <v>4.2549999999999999E-4</v>
      </c>
      <c r="U69" s="85">
        <v>3.9960000000000001E-4</v>
      </c>
      <c r="V69" s="85">
        <v>3.9589999999999997E-4</v>
      </c>
      <c r="W69" s="85">
        <v>4.6250000000000002E-4</v>
      </c>
      <c r="X69" s="85">
        <v>4.6250000000000002E-4</v>
      </c>
      <c r="Y69" s="85">
        <v>3.6600000000000002E-5</v>
      </c>
      <c r="Z69" s="85">
        <v>3.1900000000000003E-5</v>
      </c>
      <c r="AA69" s="85">
        <v>2.1299999999999999E-5</v>
      </c>
      <c r="AB69" s="85">
        <v>1.4399999999999999E-5</v>
      </c>
      <c r="AC69" s="85">
        <v>1.26E-5</v>
      </c>
      <c r="AD69" s="85">
        <v>1.19E-5</v>
      </c>
      <c r="AE69" s="85">
        <v>1.26E-5</v>
      </c>
      <c r="AF69" s="85">
        <v>1.26E-5</v>
      </c>
      <c r="AG69" s="85">
        <v>0.13542000000000001</v>
      </c>
      <c r="AH69" s="85">
        <v>0.11803</v>
      </c>
      <c r="AI69" s="85">
        <v>7.8810000000000005E-2</v>
      </c>
      <c r="AJ69" s="85">
        <v>5.3280000000000001E-2</v>
      </c>
      <c r="AK69" s="85">
        <v>4.6620000000000002E-2</v>
      </c>
      <c r="AL69" s="85">
        <v>4.403E-2</v>
      </c>
      <c r="AM69" s="85">
        <v>4.6620000000000002E-2</v>
      </c>
      <c r="AN69" s="85">
        <v>4.6620000000000002E-2</v>
      </c>
      <c r="AO69" s="85">
        <v>3.5899999999999998E-19</v>
      </c>
      <c r="AP69" s="85">
        <v>8.5999999999999997E-16</v>
      </c>
      <c r="AQ69" s="85">
        <v>1.9300000000000001E-18</v>
      </c>
      <c r="AR69" s="85">
        <v>2.44E-17</v>
      </c>
      <c r="AS69" s="85">
        <v>1.2000000000000001E-19</v>
      </c>
      <c r="AT69" s="85">
        <v>2.8600000000000001E-19</v>
      </c>
      <c r="AU69" s="85">
        <v>3.5799999999999999E-19</v>
      </c>
      <c r="AV69" s="85">
        <v>6.7061200000000001E-2</v>
      </c>
      <c r="AW69" s="85">
        <v>160.648</v>
      </c>
      <c r="AX69" s="85">
        <v>0.36052400000000001</v>
      </c>
      <c r="AY69" s="85">
        <v>2.85236E-2</v>
      </c>
      <c r="AZ69" s="50">
        <v>2.2415999999999998E-2</v>
      </c>
      <c r="BA69" s="50">
        <v>5.3424800000000001E-2</v>
      </c>
      <c r="BB69" s="50">
        <v>6.6874400000000001E-2</v>
      </c>
      <c r="BC69" s="48">
        <v>237</v>
      </c>
      <c r="BD69" s="85">
        <v>2144000</v>
      </c>
      <c r="BE69" s="85">
        <v>3.2322761194029798E-7</v>
      </c>
      <c r="BF69" s="87">
        <f t="shared" si="2"/>
        <v>1.0000001615663927</v>
      </c>
      <c r="BG69" s="88">
        <v>782560000</v>
      </c>
    </row>
    <row r="70" spans="1:59">
      <c r="A70" s="48" t="s">
        <v>75</v>
      </c>
      <c r="B70" s="48"/>
      <c r="C70" s="48"/>
      <c r="D70" s="48" t="s">
        <v>493</v>
      </c>
      <c r="E70" s="48"/>
      <c r="F70" s="48"/>
      <c r="G70" s="85"/>
      <c r="H70" s="85">
        <v>0</v>
      </c>
      <c r="I70" s="85">
        <v>0</v>
      </c>
      <c r="J70" s="85">
        <v>0</v>
      </c>
      <c r="K70" s="85">
        <v>0</v>
      </c>
      <c r="L70" s="85">
        <v>0</v>
      </c>
      <c r="M70" s="85">
        <v>0</v>
      </c>
      <c r="N70" s="85">
        <v>0</v>
      </c>
      <c r="O70" s="85">
        <v>0</v>
      </c>
      <c r="P70" s="85">
        <v>0</v>
      </c>
      <c r="Q70" s="85">
        <v>0</v>
      </c>
      <c r="R70" s="85">
        <v>0</v>
      </c>
      <c r="S70" s="85">
        <v>0</v>
      </c>
      <c r="T70" s="85">
        <v>0</v>
      </c>
      <c r="U70" s="85">
        <v>0</v>
      </c>
      <c r="V70" s="85">
        <v>0</v>
      </c>
      <c r="W70" s="85">
        <v>0</v>
      </c>
      <c r="X70" s="85">
        <v>0</v>
      </c>
      <c r="Y70" s="85">
        <v>0</v>
      </c>
      <c r="Z70" s="85">
        <v>0</v>
      </c>
      <c r="AA70" s="85">
        <v>0</v>
      </c>
      <c r="AB70" s="85">
        <v>0</v>
      </c>
      <c r="AC70" s="85">
        <v>0</v>
      </c>
      <c r="AD70" s="85">
        <v>0</v>
      </c>
      <c r="AE70" s="85">
        <v>0</v>
      </c>
      <c r="AF70" s="85">
        <v>0</v>
      </c>
      <c r="AG70" s="85">
        <v>0</v>
      </c>
      <c r="AH70" s="85">
        <v>0</v>
      </c>
      <c r="AI70" s="85">
        <v>0</v>
      </c>
      <c r="AJ70" s="85">
        <v>0</v>
      </c>
      <c r="AK70" s="85">
        <v>0</v>
      </c>
      <c r="AL70" s="85">
        <v>0</v>
      </c>
      <c r="AM70" s="85">
        <v>0</v>
      </c>
      <c r="AN70" s="85">
        <v>0</v>
      </c>
      <c r="AO70" s="85">
        <v>3.0099999999999999E-17</v>
      </c>
      <c r="AP70" s="85">
        <v>4.6E-14</v>
      </c>
      <c r="AQ70" s="85">
        <v>9.9500000000000002E-17</v>
      </c>
      <c r="AR70" s="85">
        <v>1.07E-15</v>
      </c>
      <c r="AS70" s="85">
        <v>6.2799999999999997E-18</v>
      </c>
      <c r="AT70" s="85">
        <v>1.7800000000000001E-17</v>
      </c>
      <c r="AU70" s="85">
        <v>2.7300000000000001E-17</v>
      </c>
      <c r="AV70" s="85">
        <v>5.6226799999999999</v>
      </c>
      <c r="AW70" s="85">
        <v>8592.7999999999993</v>
      </c>
      <c r="AX70" s="85">
        <v>18.586600000000001</v>
      </c>
      <c r="AY70" s="85">
        <v>1.2508300000000001</v>
      </c>
      <c r="AZ70" s="50">
        <v>1.1731039999999999</v>
      </c>
      <c r="BA70" s="50">
        <v>3.32504</v>
      </c>
      <c r="BB70" s="50">
        <v>5.09964</v>
      </c>
      <c r="BC70" s="48">
        <v>15</v>
      </c>
      <c r="BD70" s="85">
        <v>3.8762049720953802E-6</v>
      </c>
      <c r="BE70" s="85">
        <v>178783.115183246</v>
      </c>
      <c r="BF70" s="87">
        <f t="shared" si="2"/>
        <v>178783.115183246</v>
      </c>
      <c r="BG70" s="88">
        <v>1.4148148148148099E-3</v>
      </c>
    </row>
    <row r="71" spans="1:59">
      <c r="A71" s="48" t="s">
        <v>76</v>
      </c>
      <c r="B71" s="48"/>
      <c r="C71" s="48"/>
      <c r="D71" s="48" t="s">
        <v>492</v>
      </c>
      <c r="E71" s="48"/>
      <c r="F71" s="48"/>
      <c r="G71" s="85">
        <v>0.02</v>
      </c>
      <c r="H71" s="85">
        <v>0.02</v>
      </c>
      <c r="I71" s="85">
        <v>1.7700000000000001E-10</v>
      </c>
      <c r="J71" s="85">
        <v>1.05E-10</v>
      </c>
      <c r="K71" s="85">
        <v>5.5100000000000002E-11</v>
      </c>
      <c r="L71" s="85">
        <v>3.3699999999999997E-11</v>
      </c>
      <c r="M71" s="85">
        <v>2.3400000000000001E-11</v>
      </c>
      <c r="N71" s="85">
        <v>1.8599999999999999E-11</v>
      </c>
      <c r="O71" s="85">
        <v>2.39E-11</v>
      </c>
      <c r="P71" s="85">
        <v>2.39E-11</v>
      </c>
      <c r="Q71" s="85">
        <v>6.5489999999999997E-7</v>
      </c>
      <c r="R71" s="85">
        <v>3.8850000000000002E-7</v>
      </c>
      <c r="S71" s="85">
        <v>2.0387000000000001E-7</v>
      </c>
      <c r="T71" s="85">
        <v>1.2468999999999999E-7</v>
      </c>
      <c r="U71" s="85">
        <v>8.6579999999999998E-8</v>
      </c>
      <c r="V71" s="85">
        <v>6.8820000000000003E-8</v>
      </c>
      <c r="W71" s="85">
        <v>8.8430000000000005E-8</v>
      </c>
      <c r="X71" s="85">
        <v>8.8430000000000005E-8</v>
      </c>
      <c r="Y71" s="85">
        <v>1.1800000000000001E-10</v>
      </c>
      <c r="Z71" s="85">
        <v>8.5899999999999995E-11</v>
      </c>
      <c r="AA71" s="85">
        <v>4.2399999999999997E-11</v>
      </c>
      <c r="AB71" s="85">
        <v>2.74E-11</v>
      </c>
      <c r="AC71" s="85">
        <v>1.8500000000000001E-11</v>
      </c>
      <c r="AD71" s="85">
        <v>1.5E-11</v>
      </c>
      <c r="AE71" s="85">
        <v>1.7700000000000001E-11</v>
      </c>
      <c r="AF71" s="85">
        <v>1.7700000000000001E-11</v>
      </c>
      <c r="AG71" s="85">
        <v>4.3659999999999998E-7</v>
      </c>
      <c r="AH71" s="85">
        <v>3.1782999999999998E-7</v>
      </c>
      <c r="AI71" s="85">
        <v>1.5688000000000001E-7</v>
      </c>
      <c r="AJ71" s="85">
        <v>1.0138E-7</v>
      </c>
      <c r="AK71" s="85">
        <v>6.8449999999999994E-8</v>
      </c>
      <c r="AL71" s="85">
        <v>5.5500000000000001E-8</v>
      </c>
      <c r="AM71" s="85">
        <v>6.5489999999999999E-8</v>
      </c>
      <c r="AN71" s="85">
        <v>6.5489999999999999E-8</v>
      </c>
      <c r="AO71" s="85">
        <v>2.4799999999999999E-18</v>
      </c>
      <c r="AP71" s="85">
        <v>4.6699999999999998E-15</v>
      </c>
      <c r="AQ71" s="85">
        <v>1.0300000000000001E-17</v>
      </c>
      <c r="AR71" s="85">
        <v>1.12E-16</v>
      </c>
      <c r="AS71" s="85">
        <v>6.47E-19</v>
      </c>
      <c r="AT71" s="85">
        <v>1.63E-18</v>
      </c>
      <c r="AU71" s="85">
        <v>2.3000000000000001E-18</v>
      </c>
      <c r="AV71" s="85">
        <v>0.46326400000000001</v>
      </c>
      <c r="AW71" s="85">
        <v>872.35599999999999</v>
      </c>
      <c r="AX71" s="85">
        <v>1.92404</v>
      </c>
      <c r="AY71" s="85">
        <v>0.13092799999999999</v>
      </c>
      <c r="AZ71" s="50">
        <v>0.1208596</v>
      </c>
      <c r="BA71" s="50">
        <v>0.30448399999999998</v>
      </c>
      <c r="BB71" s="50">
        <v>0.42964000000000002</v>
      </c>
      <c r="BC71" s="48">
        <v>180</v>
      </c>
      <c r="BD71" s="85">
        <v>4.09056316590563E-5</v>
      </c>
      <c r="BE71" s="85">
        <v>16941.432558139499</v>
      </c>
      <c r="BF71" s="87">
        <f t="shared" si="2"/>
        <v>16941.432558139499</v>
      </c>
      <c r="BG71" s="88">
        <v>1.49305555555556E-2</v>
      </c>
    </row>
    <row r="72" spans="1:59">
      <c r="A72" s="48" t="s">
        <v>77</v>
      </c>
      <c r="B72" s="48"/>
      <c r="C72" s="48"/>
      <c r="D72" s="48" t="s">
        <v>492</v>
      </c>
      <c r="E72" s="48"/>
      <c r="F72" s="48"/>
      <c r="G72" s="85">
        <v>1</v>
      </c>
      <c r="H72" s="85">
        <v>1</v>
      </c>
      <c r="I72" s="85">
        <v>2.7099999999999999E-9</v>
      </c>
      <c r="J72" s="85">
        <v>1.8300000000000001E-9</v>
      </c>
      <c r="K72" s="85">
        <v>9.1199999999999995E-10</v>
      </c>
      <c r="L72" s="85">
        <v>5.2700000000000004E-10</v>
      </c>
      <c r="M72" s="85">
        <v>3.1000000000000002E-10</v>
      </c>
      <c r="N72" s="85">
        <v>2.4499999999999998E-10</v>
      </c>
      <c r="O72" s="85">
        <v>3.3700000000000003E-10</v>
      </c>
      <c r="P72" s="85">
        <v>3.3700000000000003E-10</v>
      </c>
      <c r="Q72" s="85">
        <v>1.0027000000000001E-5</v>
      </c>
      <c r="R72" s="85">
        <v>6.7710000000000001E-6</v>
      </c>
      <c r="S72" s="85">
        <v>3.3743999999999998E-6</v>
      </c>
      <c r="T72" s="85">
        <v>1.9499000000000002E-6</v>
      </c>
      <c r="U72" s="85">
        <v>1.147E-6</v>
      </c>
      <c r="V72" s="85">
        <v>9.0650000000000002E-7</v>
      </c>
      <c r="W72" s="85">
        <v>1.2469000000000001E-6</v>
      </c>
      <c r="X72" s="85">
        <v>1.2469000000000001E-6</v>
      </c>
      <c r="Y72" s="85">
        <v>7.0500000000000003E-9</v>
      </c>
      <c r="Z72" s="85">
        <v>5.4000000000000004E-9</v>
      </c>
      <c r="AA72" s="85">
        <v>3.3099999999999999E-9</v>
      </c>
      <c r="AB72" s="85">
        <v>2.45E-9</v>
      </c>
      <c r="AC72" s="85">
        <v>2.28E-9</v>
      </c>
      <c r="AD72" s="85">
        <v>1.8E-9</v>
      </c>
      <c r="AE72" s="85">
        <v>1.9599999999999998E-9</v>
      </c>
      <c r="AF72" s="85">
        <v>1.9599999999999998E-9</v>
      </c>
      <c r="AG72" s="85">
        <v>2.6084999999999998E-5</v>
      </c>
      <c r="AH72" s="85">
        <v>1.9979999999999998E-5</v>
      </c>
      <c r="AI72" s="85">
        <v>1.2247E-5</v>
      </c>
      <c r="AJ72" s="85">
        <v>9.0650000000000005E-6</v>
      </c>
      <c r="AK72" s="85">
        <v>8.4360000000000002E-6</v>
      </c>
      <c r="AL72" s="85">
        <v>6.6599999999999998E-6</v>
      </c>
      <c r="AM72" s="85">
        <v>7.2520000000000002E-6</v>
      </c>
      <c r="AN72" s="85">
        <v>7.2520000000000002E-6</v>
      </c>
      <c r="AO72" s="85">
        <v>2.69E-22</v>
      </c>
      <c r="AP72" s="85">
        <v>1.44E-17</v>
      </c>
      <c r="AQ72" s="85">
        <v>1.5700000000000001E-20</v>
      </c>
      <c r="AR72" s="85">
        <v>3.6399999999999999E-20</v>
      </c>
      <c r="AS72" s="85">
        <v>1.27E-22</v>
      </c>
      <c r="AT72" s="85">
        <v>2.3599999999999998E-22</v>
      </c>
      <c r="AU72" s="85">
        <v>2.6799999999999999E-22</v>
      </c>
      <c r="AV72" s="85">
        <v>5.02492E-5</v>
      </c>
      <c r="AW72" s="85">
        <v>2.6899199999999999</v>
      </c>
      <c r="AX72" s="85">
        <v>2.93276E-3</v>
      </c>
      <c r="AY72" s="85">
        <v>4.2551600000000001E-5</v>
      </c>
      <c r="AZ72" s="50">
        <v>2.3723600000000001E-5</v>
      </c>
      <c r="BA72" s="50">
        <v>4.4084800000000002E-5</v>
      </c>
      <c r="BB72" s="50">
        <v>5.0062399999999997E-5</v>
      </c>
      <c r="BC72" s="48">
        <v>33</v>
      </c>
      <c r="BD72" s="85">
        <v>6.9424657534246606E-2</v>
      </c>
      <c r="BE72" s="85">
        <v>9.9820441988950304</v>
      </c>
      <c r="BF72" s="87">
        <f t="shared" si="2"/>
        <v>9.9825056151069642</v>
      </c>
      <c r="BG72" s="88">
        <v>25.34</v>
      </c>
    </row>
    <row r="73" spans="1:59">
      <c r="A73" s="51" t="s">
        <v>78</v>
      </c>
      <c r="B73" s="48" t="s">
        <v>7</v>
      </c>
      <c r="C73" s="48"/>
      <c r="D73" s="48" t="s">
        <v>492</v>
      </c>
      <c r="E73" s="48"/>
      <c r="F73" s="48"/>
      <c r="G73" s="85">
        <v>5.0000000000000001E-3</v>
      </c>
      <c r="H73" s="85">
        <v>5.0000000000000001E-3</v>
      </c>
      <c r="I73" s="85">
        <v>1.07E-8</v>
      </c>
      <c r="J73" s="85">
        <v>6.8599999999999999E-9</v>
      </c>
      <c r="K73" s="85">
        <v>3.48E-9</v>
      </c>
      <c r="L73" s="85">
        <v>2.09E-9</v>
      </c>
      <c r="M73" s="85">
        <v>1.21E-9</v>
      </c>
      <c r="N73" s="85">
        <v>9.6599999999999997E-10</v>
      </c>
      <c r="O73" s="85">
        <v>1.32E-9</v>
      </c>
      <c r="P73" s="85">
        <v>1.32E-9</v>
      </c>
      <c r="Q73" s="85">
        <v>3.9589999999999999E-5</v>
      </c>
      <c r="R73" s="85">
        <v>2.5381999999999999E-5</v>
      </c>
      <c r="S73" s="85">
        <v>1.2876E-5</v>
      </c>
      <c r="T73" s="85">
        <v>7.7330000000000003E-6</v>
      </c>
      <c r="U73" s="85">
        <v>4.4769999999999997E-6</v>
      </c>
      <c r="V73" s="85">
        <v>3.5742E-6</v>
      </c>
      <c r="W73" s="85">
        <v>4.8840000000000002E-6</v>
      </c>
      <c r="X73" s="85">
        <v>4.8840000000000002E-6</v>
      </c>
      <c r="Y73" s="85">
        <v>1.7900000000000001E-8</v>
      </c>
      <c r="Z73" s="85">
        <v>1.3599999999999999E-8</v>
      </c>
      <c r="AA73" s="85">
        <v>8.0800000000000002E-9</v>
      </c>
      <c r="AB73" s="85">
        <v>5.8500000000000003E-9</v>
      </c>
      <c r="AC73" s="85">
        <v>5.21E-9</v>
      </c>
      <c r="AD73" s="85">
        <v>4.1400000000000002E-9</v>
      </c>
      <c r="AE73" s="85">
        <v>4.56E-9</v>
      </c>
      <c r="AF73" s="85">
        <v>4.56E-9</v>
      </c>
      <c r="AG73" s="85">
        <v>6.6229999999999994E-5</v>
      </c>
      <c r="AH73" s="85">
        <v>5.0319999999999999E-5</v>
      </c>
      <c r="AI73" s="85">
        <v>2.9896E-5</v>
      </c>
      <c r="AJ73" s="85">
        <v>2.1645E-5</v>
      </c>
      <c r="AK73" s="85">
        <v>1.9276999999999999E-5</v>
      </c>
      <c r="AL73" s="85">
        <v>1.5318000000000001E-5</v>
      </c>
      <c r="AM73" s="85">
        <v>1.6872E-5</v>
      </c>
      <c r="AN73" s="85">
        <v>1.6872E-5</v>
      </c>
      <c r="AO73" s="85">
        <v>5.4500000000000003E-18</v>
      </c>
      <c r="AP73" s="85">
        <v>9.2699999999999996E-15</v>
      </c>
      <c r="AQ73" s="85">
        <v>2.0300000000000001E-17</v>
      </c>
      <c r="AR73" s="85">
        <v>2.02E-16</v>
      </c>
      <c r="AS73" s="85">
        <v>1.27E-18</v>
      </c>
      <c r="AT73" s="85">
        <v>3.5299999999999997E-18</v>
      </c>
      <c r="AU73" s="85">
        <v>5.1600000000000003E-18</v>
      </c>
      <c r="AV73" s="85">
        <v>1.01806</v>
      </c>
      <c r="AW73" s="85">
        <v>1731.636</v>
      </c>
      <c r="AX73" s="85">
        <v>3.7920400000000001</v>
      </c>
      <c r="AY73" s="85">
        <v>0.23613799999999999</v>
      </c>
      <c r="AZ73" s="50">
        <v>0.237236</v>
      </c>
      <c r="BA73" s="50">
        <v>0.65940399999999999</v>
      </c>
      <c r="BB73" s="50">
        <v>0.96388799999999997</v>
      </c>
      <c r="BC73" s="48">
        <v>233</v>
      </c>
      <c r="BD73" s="85">
        <v>7.3882191780821893E-2</v>
      </c>
      <c r="BE73" s="85">
        <v>9.3797975303148302</v>
      </c>
      <c r="BF73" s="87">
        <f t="shared" si="2"/>
        <v>9.3805893673611394</v>
      </c>
      <c r="BG73" s="88">
        <v>26.966999999999999</v>
      </c>
    </row>
    <row r="74" spans="1:59">
      <c r="A74" s="48" t="s">
        <v>79</v>
      </c>
      <c r="B74" s="48"/>
      <c r="C74" s="48"/>
      <c r="D74" s="48" t="s">
        <v>493</v>
      </c>
      <c r="E74" s="48"/>
      <c r="F74" s="48"/>
      <c r="G74" s="85"/>
      <c r="H74" s="85">
        <v>0</v>
      </c>
      <c r="I74" s="85">
        <v>0</v>
      </c>
      <c r="J74" s="85">
        <v>0</v>
      </c>
      <c r="K74" s="85">
        <v>0</v>
      </c>
      <c r="L74" s="85">
        <v>0</v>
      </c>
      <c r="M74" s="85">
        <v>0</v>
      </c>
      <c r="N74" s="85">
        <v>0</v>
      </c>
      <c r="O74" s="85">
        <v>0</v>
      </c>
      <c r="P74" s="85">
        <v>0</v>
      </c>
      <c r="Q74" s="85">
        <v>0</v>
      </c>
      <c r="R74" s="85">
        <v>0</v>
      </c>
      <c r="S74" s="85">
        <v>0</v>
      </c>
      <c r="T74" s="85">
        <v>0</v>
      </c>
      <c r="U74" s="85">
        <v>0</v>
      </c>
      <c r="V74" s="85">
        <v>0</v>
      </c>
      <c r="W74" s="85">
        <v>0</v>
      </c>
      <c r="X74" s="85">
        <v>0</v>
      </c>
      <c r="Y74" s="85">
        <v>0</v>
      </c>
      <c r="Z74" s="85">
        <v>0</v>
      </c>
      <c r="AA74" s="85">
        <v>0</v>
      </c>
      <c r="AB74" s="85">
        <v>0</v>
      </c>
      <c r="AC74" s="85">
        <v>0</v>
      </c>
      <c r="AD74" s="85">
        <v>0</v>
      </c>
      <c r="AE74" s="85">
        <v>0</v>
      </c>
      <c r="AF74" s="85">
        <v>0</v>
      </c>
      <c r="AG74" s="85">
        <v>0</v>
      </c>
      <c r="AH74" s="85">
        <v>0</v>
      </c>
      <c r="AI74" s="85">
        <v>0</v>
      </c>
      <c r="AJ74" s="85">
        <v>0</v>
      </c>
      <c r="AK74" s="85">
        <v>0</v>
      </c>
      <c r="AL74" s="85">
        <v>0</v>
      </c>
      <c r="AM74" s="85">
        <v>0</v>
      </c>
      <c r="AN74" s="85">
        <v>0</v>
      </c>
      <c r="AO74" s="85">
        <v>2.9600000000000003E-17</v>
      </c>
      <c r="AP74" s="85">
        <v>4.3599999999999998E-14</v>
      </c>
      <c r="AQ74" s="85">
        <v>9.3800000000000003E-17</v>
      </c>
      <c r="AR74" s="85">
        <v>9.1999999999999996E-16</v>
      </c>
      <c r="AS74" s="85">
        <v>5.4300000000000004E-18</v>
      </c>
      <c r="AT74" s="85">
        <v>1.56E-17</v>
      </c>
      <c r="AU74" s="85">
        <v>2.4999999999999999E-17</v>
      </c>
      <c r="AV74" s="85">
        <v>5.52928</v>
      </c>
      <c r="AW74" s="85">
        <v>8144.48</v>
      </c>
      <c r="AX74" s="85">
        <v>17.521840000000001</v>
      </c>
      <c r="AY74" s="85">
        <v>1.07548</v>
      </c>
      <c r="AZ74" s="50">
        <v>1.014324</v>
      </c>
      <c r="BA74" s="50">
        <v>2.9140799999999998</v>
      </c>
      <c r="BB74" s="50">
        <v>4.67</v>
      </c>
      <c r="BC74" s="48">
        <v>236</v>
      </c>
      <c r="BD74" s="85">
        <v>1.7313546423135501E-5</v>
      </c>
      <c r="BE74" s="85">
        <v>40026.461538461503</v>
      </c>
      <c r="BF74" s="87">
        <f t="shared" si="2"/>
        <v>40026.461538461503</v>
      </c>
      <c r="BG74" s="88">
        <v>6.31944444444444E-3</v>
      </c>
    </row>
    <row r="75" spans="1:59">
      <c r="A75" s="51" t="s">
        <v>80</v>
      </c>
      <c r="B75" s="48" t="s">
        <v>7</v>
      </c>
      <c r="C75" s="48"/>
      <c r="D75" s="48" t="s">
        <v>492</v>
      </c>
      <c r="E75" s="48"/>
      <c r="F75" s="48"/>
      <c r="G75" s="85">
        <v>0.6</v>
      </c>
      <c r="H75" s="85">
        <v>0.02</v>
      </c>
      <c r="I75" s="85">
        <v>5.7099999999999999E-10</v>
      </c>
      <c r="J75" s="85">
        <v>3.7999999999999998E-10</v>
      </c>
      <c r="K75" s="85">
        <v>1.87E-10</v>
      </c>
      <c r="L75" s="85">
        <v>1.09E-10</v>
      </c>
      <c r="M75" s="85">
        <v>6.6500000000000003E-11</v>
      </c>
      <c r="N75" s="85">
        <v>5.6700000000000002E-11</v>
      </c>
      <c r="O75" s="85">
        <v>7.4699999999999998E-11</v>
      </c>
      <c r="P75" s="85">
        <v>7.4699999999999998E-11</v>
      </c>
      <c r="Q75" s="85">
        <v>2.1127000000000001E-6</v>
      </c>
      <c r="R75" s="85">
        <v>1.406E-6</v>
      </c>
      <c r="S75" s="85">
        <v>6.919E-7</v>
      </c>
      <c r="T75" s="85">
        <v>4.0330000000000002E-7</v>
      </c>
      <c r="U75" s="85">
        <v>2.4605000000000001E-7</v>
      </c>
      <c r="V75" s="85">
        <v>2.0979E-7</v>
      </c>
      <c r="W75" s="85">
        <v>2.7639E-7</v>
      </c>
      <c r="X75" s="85">
        <v>2.7639E-7</v>
      </c>
      <c r="Y75" s="85">
        <v>4.3599999999999999E-10</v>
      </c>
      <c r="Z75" s="85">
        <v>2.9400000000000002E-10</v>
      </c>
      <c r="AA75" s="85">
        <v>1.4399999999999999E-10</v>
      </c>
      <c r="AB75" s="85">
        <v>9.9400000000000001E-11</v>
      </c>
      <c r="AC75" s="85">
        <v>7.4600000000000006E-11</v>
      </c>
      <c r="AD75" s="85">
        <v>6.0999999999999996E-11</v>
      </c>
      <c r="AE75" s="85">
        <v>6.9799999999999994E-11</v>
      </c>
      <c r="AF75" s="85">
        <v>6.9799999999999994E-11</v>
      </c>
      <c r="AG75" s="85">
        <v>1.6132000000000001E-6</v>
      </c>
      <c r="AH75" s="85">
        <v>1.0878E-6</v>
      </c>
      <c r="AI75" s="85">
        <v>5.3280000000000001E-7</v>
      </c>
      <c r="AJ75" s="85">
        <v>3.6777999999999998E-7</v>
      </c>
      <c r="AK75" s="85">
        <v>2.7602000000000001E-7</v>
      </c>
      <c r="AL75" s="85">
        <v>2.2569999999999999E-7</v>
      </c>
      <c r="AM75" s="85">
        <v>2.5825999999999998E-7</v>
      </c>
      <c r="AN75" s="85">
        <v>2.5825999999999998E-7</v>
      </c>
      <c r="AO75" s="85">
        <v>4.03E-21</v>
      </c>
      <c r="AP75" s="85">
        <v>9.9999999999999998E-17</v>
      </c>
      <c r="AQ75" s="85">
        <v>1.1200000000000001E-19</v>
      </c>
      <c r="AR75" s="85">
        <v>3.19E-18</v>
      </c>
      <c r="AS75" s="85">
        <v>1.5799999999999999E-21</v>
      </c>
      <c r="AT75" s="85">
        <v>3.1899999999999999E-21</v>
      </c>
      <c r="AU75" s="85">
        <v>3.97E-21</v>
      </c>
      <c r="AV75" s="85">
        <v>7.5280400000000004E-4</v>
      </c>
      <c r="AW75" s="85">
        <v>18.68</v>
      </c>
      <c r="AX75" s="85">
        <v>2.0921599999999999E-2</v>
      </c>
      <c r="AY75" s="85">
        <v>3.7291099999999999E-3</v>
      </c>
      <c r="AZ75" s="50">
        <v>2.9514400000000001E-4</v>
      </c>
      <c r="BA75" s="50">
        <v>5.9589199999999999E-4</v>
      </c>
      <c r="BB75" s="50">
        <v>7.4159599999999997E-4</v>
      </c>
      <c r="BC75" s="48">
        <v>209</v>
      </c>
      <c r="BD75" s="85">
        <v>3.7134703196347002E-4</v>
      </c>
      <c r="BE75" s="85">
        <v>1866.1789117737501</v>
      </c>
      <c r="BF75" s="87">
        <f t="shared" si="2"/>
        <v>1866.1789117737501</v>
      </c>
      <c r="BG75" s="88">
        <v>0.135541666666667</v>
      </c>
    </row>
    <row r="76" spans="1:59">
      <c r="A76" s="52" t="s">
        <v>81</v>
      </c>
      <c r="B76" s="53" t="s">
        <v>7</v>
      </c>
      <c r="C76" s="48"/>
      <c r="D76" s="48" t="s">
        <v>492</v>
      </c>
      <c r="E76" s="48"/>
      <c r="F76" s="48"/>
      <c r="G76" s="85">
        <v>0.6</v>
      </c>
      <c r="H76" s="85">
        <v>0.02</v>
      </c>
      <c r="I76" s="85">
        <v>8.3299999999999999E-6</v>
      </c>
      <c r="J76" s="85">
        <v>3.6399999999999999E-6</v>
      </c>
      <c r="K76" s="85">
        <v>2.1799999999999999E-6</v>
      </c>
      <c r="L76" s="85">
        <v>1.95E-6</v>
      </c>
      <c r="M76" s="85">
        <v>1.9199999999999998E-6</v>
      </c>
      <c r="N76" s="85">
        <v>6.9599999999999999E-7</v>
      </c>
      <c r="O76" s="85">
        <v>1.02E-6</v>
      </c>
      <c r="P76" s="85">
        <v>1.02E-6</v>
      </c>
      <c r="Q76" s="85">
        <v>3.0821000000000001E-2</v>
      </c>
      <c r="R76" s="85">
        <v>1.3468000000000001E-2</v>
      </c>
      <c r="S76" s="85">
        <v>8.0660000000000003E-3</v>
      </c>
      <c r="T76" s="85">
        <v>7.2150000000000001E-3</v>
      </c>
      <c r="U76" s="85">
        <v>7.1040000000000001E-3</v>
      </c>
      <c r="V76" s="85">
        <v>2.5752000000000001E-3</v>
      </c>
      <c r="W76" s="85">
        <v>3.774E-3</v>
      </c>
      <c r="X76" s="85">
        <v>3.774E-3</v>
      </c>
      <c r="Y76" s="85">
        <v>1.8300000000000001E-5</v>
      </c>
      <c r="Z76" s="85">
        <v>1.7499999999999998E-5</v>
      </c>
      <c r="AA76" s="85">
        <v>1.15E-5</v>
      </c>
      <c r="AB76" s="85">
        <v>7.1400000000000002E-6</v>
      </c>
      <c r="AC76" s="85">
        <v>5.84E-6</v>
      </c>
      <c r="AD76" s="85">
        <v>5.6099999999999997E-6</v>
      </c>
      <c r="AE76" s="85">
        <v>6.0299999999999999E-6</v>
      </c>
      <c r="AF76" s="85">
        <v>6.0299999999999999E-6</v>
      </c>
      <c r="AG76" s="85">
        <v>6.7710000000000006E-2</v>
      </c>
      <c r="AH76" s="85">
        <v>6.4750000000000002E-2</v>
      </c>
      <c r="AI76" s="85">
        <v>4.2549999999999998E-2</v>
      </c>
      <c r="AJ76" s="85">
        <v>2.6418000000000001E-2</v>
      </c>
      <c r="AK76" s="85">
        <v>2.1607999999999999E-2</v>
      </c>
      <c r="AL76" s="85">
        <v>2.0757000000000001E-2</v>
      </c>
      <c r="AM76" s="85">
        <v>2.2311000000000001E-2</v>
      </c>
      <c r="AN76" s="85">
        <v>2.2311000000000001E-2</v>
      </c>
      <c r="AO76" s="85">
        <v>1.12E-20</v>
      </c>
      <c r="AP76" s="85">
        <v>4.7099999999999997E-17</v>
      </c>
      <c r="AQ76" s="85">
        <v>1.0900000000000001E-19</v>
      </c>
      <c r="AR76" s="85">
        <v>2.17E-18</v>
      </c>
      <c r="AS76" s="85">
        <v>7.1200000000000007E-21</v>
      </c>
      <c r="AT76" s="85">
        <v>1.1E-20</v>
      </c>
      <c r="AU76" s="85">
        <v>1.12E-20</v>
      </c>
      <c r="AV76" s="85">
        <v>2.09216E-3</v>
      </c>
      <c r="AW76" s="85">
        <v>8.7982800000000001</v>
      </c>
      <c r="AX76" s="85">
        <v>2.0361199999999999E-2</v>
      </c>
      <c r="AY76" s="85">
        <v>2.5367300000000001E-3</v>
      </c>
      <c r="AZ76" s="50">
        <v>1.3300160000000001E-3</v>
      </c>
      <c r="BA76" s="50">
        <v>2.0547999999999999E-3</v>
      </c>
      <c r="BB76" s="50">
        <v>2.09216E-3</v>
      </c>
      <c r="BC76" s="48">
        <v>210</v>
      </c>
      <c r="BD76" s="85">
        <v>22.2</v>
      </c>
      <c r="BE76" s="85">
        <v>3.1216216216216199E-2</v>
      </c>
      <c r="BF76" s="87">
        <f t="shared" si="2"/>
        <v>1.0156893111355465</v>
      </c>
      <c r="BG76" s="88">
        <v>8103</v>
      </c>
    </row>
    <row r="77" spans="1:59">
      <c r="A77" s="51" t="s">
        <v>82</v>
      </c>
      <c r="B77" s="53" t="s">
        <v>7</v>
      </c>
      <c r="C77" s="48"/>
      <c r="D77" s="48" t="s">
        <v>492</v>
      </c>
      <c r="E77" s="48"/>
      <c r="F77" s="48"/>
      <c r="G77" s="85">
        <v>0.6</v>
      </c>
      <c r="H77" s="85">
        <v>0.02</v>
      </c>
      <c r="I77" s="85">
        <v>2.1799999999999999E-9</v>
      </c>
      <c r="J77" s="85">
        <v>1.0500000000000001E-9</v>
      </c>
      <c r="K77" s="85">
        <v>5.2199999999999996E-10</v>
      </c>
      <c r="L77" s="85">
        <v>3.0700000000000003E-10</v>
      </c>
      <c r="M77" s="85">
        <v>2.03E-10</v>
      </c>
      <c r="N77" s="85">
        <v>1.3900000000000001E-10</v>
      </c>
      <c r="O77" s="85">
        <v>1.9900000000000001E-10</v>
      </c>
      <c r="P77" s="85">
        <v>1.9900000000000001E-10</v>
      </c>
      <c r="Q77" s="85">
        <v>8.0660000000000004E-6</v>
      </c>
      <c r="R77" s="85">
        <v>3.8850000000000001E-6</v>
      </c>
      <c r="S77" s="85">
        <v>1.9313999999999998E-6</v>
      </c>
      <c r="T77" s="85">
        <v>1.1359E-6</v>
      </c>
      <c r="U77" s="85">
        <v>7.511E-7</v>
      </c>
      <c r="V77" s="85">
        <v>5.1429999999999999E-7</v>
      </c>
      <c r="W77" s="85">
        <v>7.3630000000000005E-7</v>
      </c>
      <c r="X77" s="85">
        <v>7.3630000000000005E-7</v>
      </c>
      <c r="Y77" s="85">
        <v>6.9199999999999998E-8</v>
      </c>
      <c r="Z77" s="85">
        <v>5.0099999999999999E-8</v>
      </c>
      <c r="AA77" s="85">
        <v>2.81E-8</v>
      </c>
      <c r="AB77" s="85">
        <v>2.07E-8</v>
      </c>
      <c r="AC77" s="85">
        <v>1.5300000000000001E-8</v>
      </c>
      <c r="AD77" s="85">
        <v>1.4699999999999999E-8</v>
      </c>
      <c r="AE77" s="85">
        <v>1.6000000000000001E-8</v>
      </c>
      <c r="AF77" s="85">
        <v>1.6000000000000001E-8</v>
      </c>
      <c r="AG77" s="85">
        <v>2.5604000000000002E-4</v>
      </c>
      <c r="AH77" s="85">
        <v>1.8537E-4</v>
      </c>
      <c r="AI77" s="85">
        <v>1.0397E-4</v>
      </c>
      <c r="AJ77" s="85">
        <v>7.6589999999999997E-5</v>
      </c>
      <c r="AK77" s="85">
        <v>5.6610000000000002E-5</v>
      </c>
      <c r="AL77" s="85">
        <v>5.4389999999999999E-5</v>
      </c>
      <c r="AM77" s="85">
        <v>5.9200000000000002E-5</v>
      </c>
      <c r="AN77" s="85">
        <v>4.6600000000000001E-5</v>
      </c>
      <c r="AO77" s="85">
        <v>6.7299999999999996E-18</v>
      </c>
      <c r="AP77" s="85">
        <v>1.11E-14</v>
      </c>
      <c r="AQ77" s="85">
        <v>2.41E-17</v>
      </c>
      <c r="AR77" s="85">
        <v>2.43E-16</v>
      </c>
      <c r="AS77" s="85">
        <v>1.4999999999999999E-18</v>
      </c>
      <c r="AT77" s="85">
        <v>4.2299999999999998E-18</v>
      </c>
      <c r="AU77" s="85">
        <v>6.2899999999999997E-18</v>
      </c>
      <c r="AV77" s="85">
        <v>1.2571639999999999</v>
      </c>
      <c r="AW77" s="85">
        <v>2073.48</v>
      </c>
      <c r="AX77" s="85">
        <v>4.5018799999999999</v>
      </c>
      <c r="AY77" s="85">
        <v>0.28406700000000001</v>
      </c>
      <c r="AZ77" s="50">
        <v>0.2802</v>
      </c>
      <c r="BA77" s="50">
        <v>0.79016399999999998</v>
      </c>
      <c r="BB77" s="50">
        <v>1.1749719999999999</v>
      </c>
      <c r="BC77" s="48">
        <v>214</v>
      </c>
      <c r="BD77" s="85">
        <v>5.0989345509893397E-5</v>
      </c>
      <c r="BE77" s="85">
        <v>13591.0746268657</v>
      </c>
      <c r="BF77" s="87">
        <f t="shared" si="2"/>
        <v>13591.0746268657</v>
      </c>
      <c r="BG77" s="88">
        <v>1.8611111111111099E-2</v>
      </c>
    </row>
    <row r="78" spans="1:59">
      <c r="A78" s="48" t="s">
        <v>83</v>
      </c>
      <c r="B78" s="48"/>
      <c r="C78" s="48"/>
      <c r="D78" s="48" t="s">
        <v>493</v>
      </c>
      <c r="E78" s="48"/>
      <c r="F78" s="48"/>
      <c r="G78" s="85"/>
      <c r="H78" s="85">
        <v>0</v>
      </c>
      <c r="I78" s="85">
        <v>0</v>
      </c>
      <c r="J78" s="85">
        <v>0</v>
      </c>
      <c r="K78" s="85">
        <v>0</v>
      </c>
      <c r="L78" s="85">
        <v>0</v>
      </c>
      <c r="M78" s="85">
        <v>0</v>
      </c>
      <c r="N78" s="85">
        <v>0</v>
      </c>
      <c r="O78" s="85">
        <v>0</v>
      </c>
      <c r="P78" s="85">
        <v>0</v>
      </c>
      <c r="Q78" s="85">
        <v>0</v>
      </c>
      <c r="R78" s="85">
        <v>0</v>
      </c>
      <c r="S78" s="85">
        <v>0</v>
      </c>
      <c r="T78" s="85">
        <v>0</v>
      </c>
      <c r="U78" s="85">
        <v>0</v>
      </c>
      <c r="V78" s="85">
        <v>0</v>
      </c>
      <c r="W78" s="85">
        <v>0</v>
      </c>
      <c r="X78" s="85">
        <v>0</v>
      </c>
      <c r="Y78" s="85">
        <v>0</v>
      </c>
      <c r="Z78" s="85">
        <v>0</v>
      </c>
      <c r="AA78" s="85">
        <v>0</v>
      </c>
      <c r="AB78" s="85">
        <v>0</v>
      </c>
      <c r="AC78" s="85">
        <v>0</v>
      </c>
      <c r="AD78" s="85">
        <v>0</v>
      </c>
      <c r="AE78" s="85">
        <v>0</v>
      </c>
      <c r="AF78" s="85">
        <v>0</v>
      </c>
      <c r="AG78" s="85">
        <v>0</v>
      </c>
      <c r="AH78" s="85">
        <v>0</v>
      </c>
      <c r="AI78" s="85">
        <v>0</v>
      </c>
      <c r="AJ78" s="85">
        <v>0</v>
      </c>
      <c r="AK78" s="85">
        <v>0</v>
      </c>
      <c r="AL78" s="85">
        <v>0</v>
      </c>
      <c r="AM78" s="85">
        <v>0</v>
      </c>
      <c r="AN78" s="85">
        <v>0</v>
      </c>
      <c r="AO78" s="85">
        <v>7.0000000000000003E-19</v>
      </c>
      <c r="AP78" s="85">
        <v>1.49E-15</v>
      </c>
      <c r="AQ78" s="85">
        <v>2.89E-18</v>
      </c>
      <c r="AR78" s="85">
        <v>8.3600000000000005E-17</v>
      </c>
      <c r="AS78" s="85">
        <v>1.8899999999999999E-19</v>
      </c>
      <c r="AT78" s="85">
        <v>4.7600000000000001E-19</v>
      </c>
      <c r="AU78" s="85">
        <v>6.7199999999999997E-19</v>
      </c>
      <c r="AV78" s="85">
        <v>0.13075999999999999</v>
      </c>
      <c r="AW78" s="85">
        <v>278.33199999999999</v>
      </c>
      <c r="AX78" s="85">
        <v>0.539852</v>
      </c>
      <c r="AY78" s="85">
        <v>9.7728400000000007E-2</v>
      </c>
      <c r="AZ78" s="50">
        <v>3.5305200000000002E-2</v>
      </c>
      <c r="BA78" s="50">
        <v>8.8916800000000004E-2</v>
      </c>
      <c r="BB78" s="50">
        <v>0.12552959999999999</v>
      </c>
      <c r="BC78" s="48">
        <v>114</v>
      </c>
      <c r="BD78" s="85">
        <v>4.6042617960426202E-6</v>
      </c>
      <c r="BE78" s="85">
        <v>150512.727272727</v>
      </c>
      <c r="BF78" s="87">
        <f t="shared" si="2"/>
        <v>150512.727272727</v>
      </c>
      <c r="BG78" s="88">
        <v>1.6805555555555599E-3</v>
      </c>
    </row>
    <row r="79" spans="1:59">
      <c r="A79" s="48" t="s">
        <v>84</v>
      </c>
      <c r="B79" s="48"/>
      <c r="C79" s="48"/>
      <c r="D79" s="48" t="s">
        <v>492</v>
      </c>
      <c r="E79" s="48"/>
      <c r="F79" s="48"/>
      <c r="G79" s="85">
        <v>5.0000000000000001E-3</v>
      </c>
      <c r="H79" s="85">
        <v>5.0000000000000001E-3</v>
      </c>
      <c r="I79" s="85">
        <v>4.0799999999999999E-10</v>
      </c>
      <c r="J79" s="85">
        <v>2.3000000000000001E-10</v>
      </c>
      <c r="K79" s="85">
        <v>1.13E-10</v>
      </c>
      <c r="L79" s="85">
        <v>6.5700000000000003E-11</v>
      </c>
      <c r="M79" s="85">
        <v>4.4699999999999998E-11</v>
      </c>
      <c r="N79" s="85">
        <v>3.51E-11</v>
      </c>
      <c r="O79" s="85">
        <v>4.6599999999999999E-11</v>
      </c>
      <c r="P79" s="85">
        <v>4.6599999999999999E-11</v>
      </c>
      <c r="Q79" s="85">
        <v>1.5095999999999999E-6</v>
      </c>
      <c r="R79" s="85">
        <v>8.5099999999999998E-7</v>
      </c>
      <c r="S79" s="85">
        <v>4.1810000000000002E-7</v>
      </c>
      <c r="T79" s="85">
        <v>2.4308999999999999E-7</v>
      </c>
      <c r="U79" s="85">
        <v>1.6539E-7</v>
      </c>
      <c r="V79" s="85">
        <v>1.2987000000000001E-7</v>
      </c>
      <c r="W79" s="85">
        <v>1.7242E-7</v>
      </c>
      <c r="X79" s="85">
        <v>1.7242E-7</v>
      </c>
      <c r="Y79" s="85">
        <v>1.43E-10</v>
      </c>
      <c r="Z79" s="85">
        <v>9.43E-11</v>
      </c>
      <c r="AA79" s="85">
        <v>4.34E-11</v>
      </c>
      <c r="AB79" s="85">
        <v>2.7299999999999999E-11</v>
      </c>
      <c r="AC79" s="85">
        <v>1.7199999999999999E-11</v>
      </c>
      <c r="AD79" s="85">
        <v>1.44E-11</v>
      </c>
      <c r="AE79" s="85">
        <v>1.7300000000000001E-11</v>
      </c>
      <c r="AF79" s="85">
        <v>1.7300000000000001E-11</v>
      </c>
      <c r="AG79" s="85">
        <v>5.2910000000000005E-7</v>
      </c>
      <c r="AH79" s="85">
        <v>3.4891000000000002E-7</v>
      </c>
      <c r="AI79" s="85">
        <v>1.6058E-7</v>
      </c>
      <c r="AJ79" s="85">
        <v>1.0101E-7</v>
      </c>
      <c r="AK79" s="85">
        <v>6.3640000000000006E-8</v>
      </c>
      <c r="AL79" s="85">
        <v>5.3279999999999998E-8</v>
      </c>
      <c r="AM79" s="85">
        <v>6.4010000000000002E-8</v>
      </c>
      <c r="AN79" s="85">
        <v>6.4010000000000002E-8</v>
      </c>
      <c r="AO79" s="85">
        <v>2.2100000000000001E-17</v>
      </c>
      <c r="AP79" s="85">
        <v>3.3500000000000002E-14</v>
      </c>
      <c r="AQ79" s="85">
        <v>7.2400000000000003E-17</v>
      </c>
      <c r="AR79" s="85">
        <v>7.6000000000000002E-16</v>
      </c>
      <c r="AS79" s="85">
        <v>4.4600000000000001E-18</v>
      </c>
      <c r="AT79" s="85">
        <v>1.2600000000000001E-17</v>
      </c>
      <c r="AU79" s="85">
        <v>1.96E-17</v>
      </c>
      <c r="AV79" s="85">
        <v>4.1282800000000002</v>
      </c>
      <c r="AW79" s="85">
        <v>6257.8</v>
      </c>
      <c r="AX79" s="85">
        <v>13.524319999999999</v>
      </c>
      <c r="AY79" s="85">
        <v>0.88844000000000001</v>
      </c>
      <c r="AZ79" s="50">
        <v>0.83312799999999998</v>
      </c>
      <c r="BA79" s="50">
        <v>2.3536800000000002</v>
      </c>
      <c r="BB79" s="50">
        <v>3.6612800000000001</v>
      </c>
      <c r="BC79" s="48">
        <v>141</v>
      </c>
      <c r="BD79" s="85">
        <v>3.9764079147640801E-5</v>
      </c>
      <c r="BE79" s="85">
        <v>17427.789473684199</v>
      </c>
      <c r="BF79" s="87">
        <f t="shared" si="2"/>
        <v>17427.789473684199</v>
      </c>
      <c r="BG79" s="88">
        <v>1.4513888888888901E-2</v>
      </c>
    </row>
    <row r="80" spans="1:59">
      <c r="A80" s="48" t="s">
        <v>85</v>
      </c>
      <c r="B80" s="48"/>
      <c r="C80" s="48"/>
      <c r="D80" s="48" t="s">
        <v>492</v>
      </c>
      <c r="E80" s="48" t="s">
        <v>498</v>
      </c>
      <c r="F80" s="48"/>
      <c r="G80" s="85">
        <v>1</v>
      </c>
      <c r="H80" s="85">
        <v>0.02</v>
      </c>
      <c r="I80" s="85">
        <v>3.0299999999999999E-10</v>
      </c>
      <c r="J80" s="85">
        <v>2.5100000000000001E-10</v>
      </c>
      <c r="K80" s="85">
        <v>1.3699999999999999E-10</v>
      </c>
      <c r="L80" s="85">
        <v>8.7400000000000003E-11</v>
      </c>
      <c r="M80" s="85">
        <v>5.9000000000000003E-11</v>
      </c>
      <c r="N80" s="85">
        <v>4.7300000000000001E-11</v>
      </c>
      <c r="O80" s="85">
        <v>5.92E-11</v>
      </c>
      <c r="P80" s="85">
        <v>5.92E-11</v>
      </c>
      <c r="Q80" s="85">
        <v>1.1210999999999999E-6</v>
      </c>
      <c r="R80" s="85">
        <v>9.287E-7</v>
      </c>
      <c r="S80" s="85">
        <v>5.0689999999999997E-7</v>
      </c>
      <c r="T80" s="85">
        <v>3.2337999999999997E-7</v>
      </c>
      <c r="U80" s="85">
        <v>2.1829999999999999E-7</v>
      </c>
      <c r="V80" s="85">
        <v>1.7501E-7</v>
      </c>
      <c r="W80" s="85">
        <v>2.1904000000000001E-7</v>
      </c>
      <c r="X80" s="85">
        <v>2.1904000000000001E-7</v>
      </c>
      <c r="Y80" s="85">
        <v>3.2700000000000001E-10</v>
      </c>
      <c r="Z80" s="85">
        <v>2.4800000000000002E-10</v>
      </c>
      <c r="AA80" s="85">
        <v>1.2899999999999999E-10</v>
      </c>
      <c r="AB80" s="85">
        <v>8.3700000000000006E-11</v>
      </c>
      <c r="AC80" s="85">
        <v>5.7100000000000002E-11</v>
      </c>
      <c r="AD80" s="85">
        <v>4.6199999999999999E-11</v>
      </c>
      <c r="AE80" s="85">
        <v>5.4199999999999998E-11</v>
      </c>
      <c r="AF80" s="85">
        <v>5.4199999999999998E-11</v>
      </c>
      <c r="AG80" s="85">
        <v>1.2099000000000001E-6</v>
      </c>
      <c r="AH80" s="85">
        <v>9.1760000000000001E-7</v>
      </c>
      <c r="AI80" s="85">
        <v>4.7729999999999997E-7</v>
      </c>
      <c r="AJ80" s="85">
        <v>3.0969000000000002E-7</v>
      </c>
      <c r="AK80" s="85">
        <v>2.1127000000000001E-7</v>
      </c>
      <c r="AL80" s="85">
        <v>1.7093999999999999E-7</v>
      </c>
      <c r="AM80" s="85">
        <v>2.0053999999999999E-7</v>
      </c>
      <c r="AN80" s="85">
        <v>2.0053999999999999E-7</v>
      </c>
      <c r="AO80" s="85">
        <v>5.0700000000000003E-17</v>
      </c>
      <c r="AP80" s="85">
        <v>7.5499999999999994E-14</v>
      </c>
      <c r="AQ80" s="85">
        <v>1.64E-16</v>
      </c>
      <c r="AR80" s="85">
        <v>1.52E-15</v>
      </c>
      <c r="AS80" s="85">
        <v>9.6100000000000005E-18</v>
      </c>
      <c r="AT80" s="85">
        <v>2.75E-17</v>
      </c>
      <c r="AU80" s="85">
        <v>4.3499999999999998E-17</v>
      </c>
      <c r="AV80" s="85">
        <v>9.4707600000000003</v>
      </c>
      <c r="AW80" s="85">
        <v>14103.4</v>
      </c>
      <c r="AX80" s="85">
        <v>30.635200000000001</v>
      </c>
      <c r="AY80" s="85">
        <v>1.77688</v>
      </c>
      <c r="AZ80" s="50">
        <v>1.795148</v>
      </c>
      <c r="BA80" s="50">
        <v>5.1369999999999996</v>
      </c>
      <c r="BB80" s="50">
        <v>8.1257999999999999</v>
      </c>
      <c r="BC80" s="48">
        <v>203</v>
      </c>
      <c r="BD80" s="85">
        <v>6.98249619482496E-5</v>
      </c>
      <c r="BE80" s="85">
        <v>9924.8174386921</v>
      </c>
      <c r="BF80" s="87">
        <f t="shared" si="2"/>
        <v>9924.8174386921</v>
      </c>
      <c r="BG80" s="88">
        <v>2.5486111111111098E-2</v>
      </c>
    </row>
    <row r="81" spans="1:59">
      <c r="A81" s="51" t="s">
        <v>86</v>
      </c>
      <c r="B81" s="53" t="s">
        <v>7</v>
      </c>
      <c r="C81" s="48"/>
      <c r="D81" s="48" t="s">
        <v>492</v>
      </c>
      <c r="E81" s="48" t="s">
        <v>498</v>
      </c>
      <c r="F81" s="48"/>
      <c r="G81" s="85">
        <v>1</v>
      </c>
      <c r="H81" s="85">
        <v>0.02</v>
      </c>
      <c r="I81" s="85">
        <v>2.6100000000000001E-5</v>
      </c>
      <c r="J81" s="85">
        <v>8.8100000000000004E-6</v>
      </c>
      <c r="K81" s="85">
        <v>4.3800000000000004E-6</v>
      </c>
      <c r="L81" s="85">
        <v>2.5900000000000002E-6</v>
      </c>
      <c r="M81" s="85">
        <v>1.57E-6</v>
      </c>
      <c r="N81" s="85">
        <v>1.2100000000000001E-6</v>
      </c>
      <c r="O81" s="85">
        <v>1.75E-6</v>
      </c>
      <c r="P81" s="85">
        <v>1.75E-6</v>
      </c>
      <c r="Q81" s="85">
        <v>9.6570000000000003E-2</v>
      </c>
      <c r="R81" s="85">
        <v>3.2597000000000001E-2</v>
      </c>
      <c r="S81" s="85">
        <v>1.6206000000000002E-2</v>
      </c>
      <c r="T81" s="85">
        <v>9.5829999999999995E-3</v>
      </c>
      <c r="U81" s="85">
        <v>5.8089999999999999E-3</v>
      </c>
      <c r="V81" s="85">
        <v>4.4770000000000001E-3</v>
      </c>
      <c r="W81" s="85">
        <v>6.4749999999999999E-3</v>
      </c>
      <c r="X81" s="85">
        <v>6.4749999999999999E-3</v>
      </c>
      <c r="Y81" s="85">
        <v>1.7900000000000001E-5</v>
      </c>
      <c r="Z81" s="85">
        <v>1.38E-5</v>
      </c>
      <c r="AA81" s="85">
        <v>8.6400000000000003E-6</v>
      </c>
      <c r="AB81" s="85">
        <v>5.9200000000000001E-6</v>
      </c>
      <c r="AC81" s="85">
        <v>5.13E-6</v>
      </c>
      <c r="AD81" s="85">
        <v>4.2699999999999998E-6</v>
      </c>
      <c r="AE81" s="85">
        <v>4.6800000000000001E-6</v>
      </c>
      <c r="AF81" s="85">
        <v>4.6800000000000001E-6</v>
      </c>
      <c r="AG81" s="85">
        <v>6.6229999999999997E-2</v>
      </c>
      <c r="AH81" s="85">
        <v>5.1060000000000001E-2</v>
      </c>
      <c r="AI81" s="85">
        <v>3.1968000000000003E-2</v>
      </c>
      <c r="AJ81" s="85">
        <v>2.1904E-2</v>
      </c>
      <c r="AK81" s="85">
        <v>1.8981000000000001E-2</v>
      </c>
      <c r="AL81" s="85">
        <v>1.5799000000000001E-2</v>
      </c>
      <c r="AM81" s="85">
        <v>1.7316000000000002E-2</v>
      </c>
      <c r="AN81" s="85">
        <v>1.7316000000000002E-2</v>
      </c>
      <c r="AO81" s="85">
        <v>3.0199999999999998E-22</v>
      </c>
      <c r="AP81" s="85">
        <v>4.4500000000000004E-19</v>
      </c>
      <c r="AQ81" s="85">
        <v>9.6499999999999995E-22</v>
      </c>
      <c r="AR81" s="85">
        <v>9.2199999999999997E-21</v>
      </c>
      <c r="AS81" s="85">
        <v>5.8599999999999994E-23</v>
      </c>
      <c r="AT81" s="85">
        <v>1.6800000000000001E-22</v>
      </c>
      <c r="AU81" s="85">
        <v>2.6400000000000002E-22</v>
      </c>
      <c r="AV81" s="85">
        <v>5.6413599999999998E-5</v>
      </c>
      <c r="AW81" s="85">
        <v>8.3126000000000005E-2</v>
      </c>
      <c r="AX81" s="85">
        <v>1.8026199999999999E-4</v>
      </c>
      <c r="AY81" s="85">
        <v>1.077818E-5</v>
      </c>
      <c r="AZ81" s="50">
        <v>1.094648E-5</v>
      </c>
      <c r="BA81" s="50">
        <v>3.13824E-5</v>
      </c>
      <c r="BB81" s="50">
        <v>4.9315199999999998E-5</v>
      </c>
      <c r="BC81" s="48">
        <v>210</v>
      </c>
      <c r="BD81" s="85">
        <v>0.37911232876712297</v>
      </c>
      <c r="BE81" s="85">
        <v>1.8279542695265101</v>
      </c>
      <c r="BF81" s="87">
        <f t="shared" si="2"/>
        <v>2.1780601609678234</v>
      </c>
      <c r="BG81" s="88">
        <v>138.376</v>
      </c>
    </row>
    <row r="82" spans="1:59">
      <c r="A82" s="51" t="s">
        <v>87</v>
      </c>
      <c r="B82" s="48" t="s">
        <v>7</v>
      </c>
      <c r="C82" s="48"/>
      <c r="D82" s="48" t="s">
        <v>493</v>
      </c>
      <c r="E82" s="48"/>
      <c r="F82" s="48"/>
      <c r="G82" s="85"/>
      <c r="H82" s="85">
        <v>0</v>
      </c>
      <c r="I82" s="85">
        <v>0</v>
      </c>
      <c r="J82" s="85">
        <v>0</v>
      </c>
      <c r="K82" s="85">
        <v>0</v>
      </c>
      <c r="L82" s="85">
        <v>0</v>
      </c>
      <c r="M82" s="85">
        <v>0</v>
      </c>
      <c r="N82" s="85">
        <v>0</v>
      </c>
      <c r="O82" s="85">
        <v>0</v>
      </c>
      <c r="P82" s="85">
        <v>0</v>
      </c>
      <c r="Q82" s="85">
        <v>0</v>
      </c>
      <c r="R82" s="85">
        <v>0</v>
      </c>
      <c r="S82" s="85">
        <v>0</v>
      </c>
      <c r="T82" s="85">
        <v>0</v>
      </c>
      <c r="U82" s="85">
        <v>0</v>
      </c>
      <c r="V82" s="85">
        <v>0</v>
      </c>
      <c r="W82" s="85">
        <v>0</v>
      </c>
      <c r="X82" s="85">
        <v>0</v>
      </c>
      <c r="Y82" s="85">
        <v>0</v>
      </c>
      <c r="Z82" s="85">
        <v>0</v>
      </c>
      <c r="AA82" s="85">
        <v>0</v>
      </c>
      <c r="AB82" s="85">
        <v>0</v>
      </c>
      <c r="AC82" s="85">
        <v>0</v>
      </c>
      <c r="AD82" s="85">
        <v>0</v>
      </c>
      <c r="AE82" s="85">
        <v>0</v>
      </c>
      <c r="AF82" s="85">
        <v>0</v>
      </c>
      <c r="AG82" s="85">
        <v>0</v>
      </c>
      <c r="AH82" s="85">
        <v>0</v>
      </c>
      <c r="AI82" s="85">
        <v>0</v>
      </c>
      <c r="AJ82" s="85">
        <v>0</v>
      </c>
      <c r="AK82" s="85">
        <v>0</v>
      </c>
      <c r="AL82" s="85">
        <v>0</v>
      </c>
      <c r="AM82" s="85">
        <v>0</v>
      </c>
      <c r="AN82" s="85">
        <v>0</v>
      </c>
      <c r="AO82" s="85">
        <v>1.1600000000000001E-21</v>
      </c>
      <c r="AP82" s="85">
        <v>1.71E-18</v>
      </c>
      <c r="AQ82" s="85">
        <v>3.7100000000000001E-21</v>
      </c>
      <c r="AR82" s="85">
        <v>3.57E-20</v>
      </c>
      <c r="AS82" s="85">
        <v>2.2600000000000001E-22</v>
      </c>
      <c r="AT82" s="85">
        <v>6.4700000000000004E-22</v>
      </c>
      <c r="AU82" s="85">
        <v>1.02E-21</v>
      </c>
      <c r="AV82" s="85">
        <v>2.1668800000000001E-4</v>
      </c>
      <c r="AW82" s="85">
        <v>0.31942799999999999</v>
      </c>
      <c r="AX82" s="85">
        <v>6.9302800000000005E-4</v>
      </c>
      <c r="AY82" s="85">
        <v>4.1733300000000002E-5</v>
      </c>
      <c r="AZ82" s="50">
        <v>4.2216799999999999E-5</v>
      </c>
      <c r="BA82" s="50">
        <v>1.208596E-4</v>
      </c>
      <c r="BB82" s="50">
        <v>1.9053599999999999E-4</v>
      </c>
      <c r="BC82" s="48">
        <v>213</v>
      </c>
      <c r="BD82" s="85">
        <v>1.3318112633181101E-13</v>
      </c>
      <c r="BE82" s="85">
        <v>5203440000000</v>
      </c>
      <c r="BF82" s="87">
        <f t="shared" si="2"/>
        <v>5203440000000</v>
      </c>
      <c r="BG82" s="88">
        <v>4.8611111111111103E-11</v>
      </c>
    </row>
    <row r="83" spans="1:59">
      <c r="A83" s="51" t="s">
        <v>88</v>
      </c>
      <c r="B83" s="53" t="s">
        <v>7</v>
      </c>
      <c r="C83" s="48"/>
      <c r="D83" s="48" t="s">
        <v>493</v>
      </c>
      <c r="E83" s="48"/>
      <c r="F83" s="48"/>
      <c r="G83" s="85"/>
      <c r="H83" s="85">
        <v>0</v>
      </c>
      <c r="I83" s="85">
        <v>0</v>
      </c>
      <c r="J83" s="85">
        <v>0</v>
      </c>
      <c r="K83" s="85">
        <v>0</v>
      </c>
      <c r="L83" s="85">
        <v>0</v>
      </c>
      <c r="M83" s="85">
        <v>0</v>
      </c>
      <c r="N83" s="85">
        <v>0</v>
      </c>
      <c r="O83" s="85">
        <v>0</v>
      </c>
      <c r="P83" s="85">
        <v>0</v>
      </c>
      <c r="Q83" s="85">
        <v>0</v>
      </c>
      <c r="R83" s="85">
        <v>0</v>
      </c>
      <c r="S83" s="85">
        <v>0</v>
      </c>
      <c r="T83" s="85">
        <v>0</v>
      </c>
      <c r="U83" s="85">
        <v>0</v>
      </c>
      <c r="V83" s="85">
        <v>0</v>
      </c>
      <c r="W83" s="85">
        <v>0</v>
      </c>
      <c r="X83" s="85">
        <v>0</v>
      </c>
      <c r="Y83" s="85">
        <v>0</v>
      </c>
      <c r="Z83" s="85">
        <v>0</v>
      </c>
      <c r="AA83" s="85">
        <v>0</v>
      </c>
      <c r="AB83" s="85">
        <v>0</v>
      </c>
      <c r="AC83" s="85">
        <v>0</v>
      </c>
      <c r="AD83" s="85">
        <v>0</v>
      </c>
      <c r="AE83" s="85">
        <v>0</v>
      </c>
      <c r="AF83" s="85">
        <v>0</v>
      </c>
      <c r="AG83" s="85">
        <v>0</v>
      </c>
      <c r="AH83" s="85">
        <v>0</v>
      </c>
      <c r="AI83" s="85">
        <v>0</v>
      </c>
      <c r="AJ83" s="85">
        <v>0</v>
      </c>
      <c r="AK83" s="85">
        <v>0</v>
      </c>
      <c r="AL83" s="85">
        <v>0</v>
      </c>
      <c r="AM83" s="85">
        <v>0</v>
      </c>
      <c r="AN83" s="85">
        <v>0</v>
      </c>
      <c r="AO83" s="85">
        <v>2.5700000000000002E-21</v>
      </c>
      <c r="AP83" s="85">
        <v>3.7999999999999998E-18</v>
      </c>
      <c r="AQ83" s="85">
        <v>8.2300000000000003E-21</v>
      </c>
      <c r="AR83" s="85">
        <v>7.8700000000000001E-20</v>
      </c>
      <c r="AS83" s="85">
        <v>4.9999999999999995E-22</v>
      </c>
      <c r="AT83" s="85">
        <v>1.43E-21</v>
      </c>
      <c r="AU83" s="85">
        <v>2.2600000000000001E-21</v>
      </c>
      <c r="AV83" s="85">
        <v>4.8007600000000002E-4</v>
      </c>
      <c r="AW83" s="85">
        <v>0.70984000000000003</v>
      </c>
      <c r="AX83" s="85">
        <v>1.537364E-3</v>
      </c>
      <c r="AY83" s="85">
        <v>9.2000299999999994E-5</v>
      </c>
      <c r="AZ83" s="50">
        <v>9.3399999999999993E-5</v>
      </c>
      <c r="BA83" s="50">
        <v>2.6712399999999999E-4</v>
      </c>
      <c r="BB83" s="50">
        <v>4.22168E-4</v>
      </c>
      <c r="BC83" s="48">
        <v>214</v>
      </c>
      <c r="BD83" s="85">
        <v>5.20991882293252E-12</v>
      </c>
      <c r="BE83" s="85">
        <v>133015508216.677</v>
      </c>
      <c r="BF83" s="87">
        <f t="shared" si="2"/>
        <v>133015508216.677</v>
      </c>
      <c r="BG83" s="88">
        <v>1.9016203703703698E-9</v>
      </c>
    </row>
    <row r="84" spans="1:59">
      <c r="A84" s="51" t="s">
        <v>89</v>
      </c>
      <c r="B84" s="53" t="s">
        <v>7</v>
      </c>
      <c r="C84" s="48"/>
      <c r="D84" s="48" t="s">
        <v>493</v>
      </c>
      <c r="E84" s="48"/>
      <c r="F84" s="48"/>
      <c r="G84" s="85"/>
      <c r="H84" s="85">
        <v>0</v>
      </c>
      <c r="I84" s="85">
        <v>0</v>
      </c>
      <c r="J84" s="85">
        <v>0</v>
      </c>
      <c r="K84" s="85">
        <v>0</v>
      </c>
      <c r="L84" s="85">
        <v>0</v>
      </c>
      <c r="M84" s="85">
        <v>0</v>
      </c>
      <c r="N84" s="85">
        <v>0</v>
      </c>
      <c r="O84" s="85">
        <v>0</v>
      </c>
      <c r="P84" s="85">
        <v>0</v>
      </c>
      <c r="Q84" s="85">
        <v>0</v>
      </c>
      <c r="R84" s="85">
        <v>0</v>
      </c>
      <c r="S84" s="85">
        <v>0</v>
      </c>
      <c r="T84" s="85">
        <v>0</v>
      </c>
      <c r="U84" s="85">
        <v>0</v>
      </c>
      <c r="V84" s="85">
        <v>0</v>
      </c>
      <c r="W84" s="85">
        <v>0</v>
      </c>
      <c r="X84" s="85">
        <v>0</v>
      </c>
      <c r="Y84" s="85">
        <v>0</v>
      </c>
      <c r="Z84" s="85">
        <v>0</v>
      </c>
      <c r="AA84" s="85">
        <v>0</v>
      </c>
      <c r="AB84" s="85">
        <v>0</v>
      </c>
      <c r="AC84" s="85">
        <v>0</v>
      </c>
      <c r="AD84" s="85">
        <v>0</v>
      </c>
      <c r="AE84" s="85">
        <v>0</v>
      </c>
      <c r="AF84" s="85">
        <v>0</v>
      </c>
      <c r="AG84" s="85">
        <v>0</v>
      </c>
      <c r="AH84" s="85">
        <v>0</v>
      </c>
      <c r="AI84" s="85">
        <v>0</v>
      </c>
      <c r="AJ84" s="85">
        <v>0</v>
      </c>
      <c r="AK84" s="85">
        <v>0</v>
      </c>
      <c r="AL84" s="85">
        <v>0</v>
      </c>
      <c r="AM84" s="85">
        <v>0</v>
      </c>
      <c r="AN84" s="85">
        <v>7.6199999999999999E-6</v>
      </c>
      <c r="AO84" s="85">
        <v>4.9399999999999998E-26</v>
      </c>
      <c r="AP84" s="85">
        <v>2.6199999999999999E-21</v>
      </c>
      <c r="AQ84" s="85">
        <v>2.86E-24</v>
      </c>
      <c r="AR84" s="85">
        <v>6.6500000000000006E-24</v>
      </c>
      <c r="AS84" s="85">
        <v>2.32E-26</v>
      </c>
      <c r="AT84" s="85">
        <v>4.3399999999999998E-26</v>
      </c>
      <c r="AU84" s="85">
        <v>4.9399999999999998E-26</v>
      </c>
      <c r="AV84" s="85">
        <v>9.2279199999999993E-9</v>
      </c>
      <c r="AW84" s="85">
        <v>4.89416E-4</v>
      </c>
      <c r="AX84" s="85">
        <v>5.3424799999999995E-7</v>
      </c>
      <c r="AY84" s="85">
        <v>7.7738500000000008E-9</v>
      </c>
      <c r="AZ84" s="50">
        <v>4.3337599999999997E-9</v>
      </c>
      <c r="BA84" s="50">
        <v>8.1071199999999996E-9</v>
      </c>
      <c r="BB84" s="50">
        <v>9.2279199999999993E-9</v>
      </c>
      <c r="BC84" s="48">
        <v>218</v>
      </c>
      <c r="BD84" s="85">
        <v>5.8980213089802101E-6</v>
      </c>
      <c r="BE84" s="85">
        <v>117497.032258065</v>
      </c>
      <c r="BF84" s="87">
        <f t="shared" si="2"/>
        <v>117497.032258065</v>
      </c>
      <c r="BG84" s="88">
        <v>2.1527777777777799E-3</v>
      </c>
    </row>
    <row r="85" spans="1:59">
      <c r="A85" s="48" t="s">
        <v>90</v>
      </c>
      <c r="B85" s="48"/>
      <c r="C85" s="48"/>
      <c r="D85" s="48" t="s">
        <v>492</v>
      </c>
      <c r="E85" s="48"/>
      <c r="F85" s="48"/>
      <c r="G85" s="85">
        <v>5.0000000000000001E-3</v>
      </c>
      <c r="H85" s="85">
        <v>5.0000000000000001E-3</v>
      </c>
      <c r="I85" s="85">
        <v>4.7400000000000002E-10</v>
      </c>
      <c r="J85" s="85">
        <v>2.7399999999999998E-10</v>
      </c>
      <c r="K85" s="85">
        <v>1.3799999999999999E-10</v>
      </c>
      <c r="L85" s="85">
        <v>8.17E-11</v>
      </c>
      <c r="M85" s="85">
        <v>5.5299999999999999E-11</v>
      </c>
      <c r="N85" s="85">
        <v>4.3499999999999998E-11</v>
      </c>
      <c r="O85" s="85">
        <v>5.7299999999999999E-11</v>
      </c>
      <c r="P85" s="85">
        <v>5.7299999999999999E-11</v>
      </c>
      <c r="Q85" s="85">
        <v>1.7538E-6</v>
      </c>
      <c r="R85" s="85">
        <v>1.0137999999999999E-6</v>
      </c>
      <c r="S85" s="85">
        <v>5.1060000000000003E-7</v>
      </c>
      <c r="T85" s="85">
        <v>3.0228999999999999E-7</v>
      </c>
      <c r="U85" s="85">
        <v>2.0461E-7</v>
      </c>
      <c r="V85" s="85">
        <v>1.6095E-7</v>
      </c>
      <c r="W85" s="85">
        <v>2.1201E-7</v>
      </c>
      <c r="X85" s="85">
        <v>2.1201E-7</v>
      </c>
      <c r="Y85" s="85">
        <v>1.88E-10</v>
      </c>
      <c r="Z85" s="85">
        <v>1.2899999999999999E-10</v>
      </c>
      <c r="AA85" s="85">
        <v>6.0900000000000004E-11</v>
      </c>
      <c r="AB85" s="85">
        <v>3.8600000000000001E-11</v>
      </c>
      <c r="AC85" s="85">
        <v>2.4699999999999999E-11</v>
      </c>
      <c r="AD85" s="85">
        <v>2.05E-11</v>
      </c>
      <c r="AE85" s="85">
        <v>2.4499999999999999E-11</v>
      </c>
      <c r="AF85" s="85">
        <v>2.4499999999999999E-11</v>
      </c>
      <c r="AG85" s="85">
        <v>6.9559999999999996E-7</v>
      </c>
      <c r="AH85" s="85">
        <v>4.7729999999999997E-7</v>
      </c>
      <c r="AI85" s="85">
        <v>2.2532999999999999E-7</v>
      </c>
      <c r="AJ85" s="85">
        <v>1.4282E-7</v>
      </c>
      <c r="AK85" s="85">
        <v>9.139E-8</v>
      </c>
      <c r="AL85" s="85">
        <v>7.5849999999999994E-8</v>
      </c>
      <c r="AM85" s="85">
        <v>9.0649999999999994E-8</v>
      </c>
      <c r="AN85" s="85">
        <v>9.0649999999999994E-8</v>
      </c>
      <c r="AO85" s="85">
        <v>2.5200000000000001E-17</v>
      </c>
      <c r="AP85" s="85">
        <v>3.8899999999999997E-14</v>
      </c>
      <c r="AQ85" s="85">
        <v>8.4200000000000005E-17</v>
      </c>
      <c r="AR85" s="85">
        <v>8.8700000000000002E-16</v>
      </c>
      <c r="AS85" s="85">
        <v>5.2399999999999999E-18</v>
      </c>
      <c r="AT85" s="85">
        <v>1.47E-17</v>
      </c>
      <c r="AU85" s="85">
        <v>2.26E-17</v>
      </c>
      <c r="AV85" s="85">
        <v>4.7073600000000004</v>
      </c>
      <c r="AW85" s="85">
        <v>7266.52</v>
      </c>
      <c r="AX85" s="85">
        <v>15.72856</v>
      </c>
      <c r="AY85" s="85">
        <v>1.0369029999999999</v>
      </c>
      <c r="AZ85" s="50">
        <v>0.97883200000000004</v>
      </c>
      <c r="BA85" s="50">
        <v>2.7459600000000002</v>
      </c>
      <c r="BB85" s="50">
        <v>4.2216800000000001</v>
      </c>
      <c r="BC85" s="48">
        <v>135</v>
      </c>
      <c r="BD85" s="85">
        <v>4.5662100456620999E-5</v>
      </c>
      <c r="BE85" s="85">
        <v>15176.7</v>
      </c>
      <c r="BF85" s="87">
        <f t="shared" si="2"/>
        <v>15176.7</v>
      </c>
      <c r="BG85" s="88">
        <v>1.6666666666666701E-2</v>
      </c>
    </row>
    <row r="86" spans="1:59">
      <c r="A86" s="48" t="s">
        <v>91</v>
      </c>
      <c r="B86" s="48"/>
      <c r="C86" s="48"/>
      <c r="D86" s="48" t="s">
        <v>492</v>
      </c>
      <c r="E86" s="48"/>
      <c r="F86" s="48"/>
      <c r="G86" s="85">
        <v>0.02</v>
      </c>
      <c r="H86" s="85">
        <v>0.02</v>
      </c>
      <c r="I86" s="85">
        <v>2.85E-10</v>
      </c>
      <c r="J86" s="85">
        <v>1.7800000000000001E-10</v>
      </c>
      <c r="K86" s="85">
        <v>9.2899999999999997E-11</v>
      </c>
      <c r="L86" s="85">
        <v>5.72E-11</v>
      </c>
      <c r="M86" s="85">
        <v>3.7599999999999998E-11</v>
      </c>
      <c r="N86" s="85">
        <v>2.9900000000000001E-11</v>
      </c>
      <c r="O86" s="85">
        <v>3.8900000000000003E-11</v>
      </c>
      <c r="P86" s="85">
        <v>3.8900000000000003E-11</v>
      </c>
      <c r="Q86" s="85">
        <v>1.0545E-6</v>
      </c>
      <c r="R86" s="85">
        <v>6.5860000000000003E-7</v>
      </c>
      <c r="S86" s="85">
        <v>3.4373000000000002E-7</v>
      </c>
      <c r="T86" s="85">
        <v>2.1164000000000001E-7</v>
      </c>
      <c r="U86" s="85">
        <v>1.3911999999999999E-7</v>
      </c>
      <c r="V86" s="85">
        <v>1.1063000000000001E-7</v>
      </c>
      <c r="W86" s="85">
        <v>1.4392999999999999E-7</v>
      </c>
      <c r="X86" s="85">
        <v>1.4392999999999999E-7</v>
      </c>
      <c r="Y86" s="85">
        <v>1.9699999999999999E-10</v>
      </c>
      <c r="Z86" s="85">
        <v>1.43E-10</v>
      </c>
      <c r="AA86" s="85">
        <v>7.0899999999999996E-11</v>
      </c>
      <c r="AB86" s="85">
        <v>4.6500000000000001E-11</v>
      </c>
      <c r="AC86" s="85">
        <v>3.1800000000000003E-11</v>
      </c>
      <c r="AD86" s="85">
        <v>2.6099999999999999E-11</v>
      </c>
      <c r="AE86" s="85">
        <v>3.0600000000000003E-11</v>
      </c>
      <c r="AF86" s="85">
        <v>3.0600000000000003E-11</v>
      </c>
      <c r="AG86" s="85">
        <v>7.2890000000000002E-7</v>
      </c>
      <c r="AH86" s="85">
        <v>5.2910000000000005E-7</v>
      </c>
      <c r="AI86" s="85">
        <v>2.6232999999999999E-7</v>
      </c>
      <c r="AJ86" s="85">
        <v>1.7205000000000001E-7</v>
      </c>
      <c r="AK86" s="85">
        <v>1.1766E-7</v>
      </c>
      <c r="AL86" s="85">
        <v>9.6569999999999997E-8</v>
      </c>
      <c r="AM86" s="85">
        <v>1.1322E-7</v>
      </c>
      <c r="AN86" s="85">
        <v>1.1322E-7</v>
      </c>
      <c r="AO86" s="85">
        <v>1.77E-17</v>
      </c>
      <c r="AP86" s="85">
        <v>3.02E-14</v>
      </c>
      <c r="AQ86" s="85">
        <v>6.63E-17</v>
      </c>
      <c r="AR86" s="85">
        <v>6.6800000000000001E-16</v>
      </c>
      <c r="AS86" s="85">
        <v>4.1300000000000004E-18</v>
      </c>
      <c r="AT86" s="85">
        <v>1.12E-17</v>
      </c>
      <c r="AU86" s="85">
        <v>1.6399999999999999E-17</v>
      </c>
      <c r="AV86" s="85">
        <v>3.3063600000000002</v>
      </c>
      <c r="AW86" s="85">
        <v>5641.36</v>
      </c>
      <c r="AX86" s="85">
        <v>12.384840000000001</v>
      </c>
      <c r="AY86" s="85">
        <v>0.78089200000000003</v>
      </c>
      <c r="AZ86" s="50">
        <v>0.77148399999999995</v>
      </c>
      <c r="BA86" s="50">
        <v>2.0921599999999998</v>
      </c>
      <c r="BB86" s="50">
        <v>3.06352</v>
      </c>
      <c r="BC86" s="48">
        <v>184</v>
      </c>
      <c r="BD86" s="85">
        <v>3.2914764079147599E-5</v>
      </c>
      <c r="BE86" s="85">
        <v>21054.381502890199</v>
      </c>
      <c r="BF86" s="87">
        <f t="shared" si="2"/>
        <v>21054.381502890199</v>
      </c>
      <c r="BG86" s="88">
        <v>1.20138888888889E-2</v>
      </c>
    </row>
    <row r="87" spans="1:59">
      <c r="A87" s="48" t="s">
        <v>92</v>
      </c>
      <c r="B87" s="48"/>
      <c r="C87" s="48"/>
      <c r="D87" s="48" t="s">
        <v>494</v>
      </c>
      <c r="E87" s="48"/>
      <c r="F87" s="48"/>
      <c r="G87" s="85">
        <v>5.0000000000000001E-3</v>
      </c>
      <c r="H87" s="85">
        <v>5.0000000000000001E-3</v>
      </c>
      <c r="I87" s="85">
        <v>3.98E-6</v>
      </c>
      <c r="J87" s="85">
        <v>3.9999999999999998E-7</v>
      </c>
      <c r="K87" s="85">
        <v>3.0600000000000001E-7</v>
      </c>
      <c r="L87" s="85">
        <v>2.4400000000000001E-7</v>
      </c>
      <c r="M87" s="85">
        <v>2.2000000000000001E-7</v>
      </c>
      <c r="N87" s="85">
        <v>2.28E-7</v>
      </c>
      <c r="O87" s="85">
        <v>2.6300000000000001E-7</v>
      </c>
      <c r="P87" s="85">
        <v>2.6300000000000001E-7</v>
      </c>
      <c r="Q87" s="85">
        <v>1.4726E-2</v>
      </c>
      <c r="R87" s="85">
        <v>1.48E-3</v>
      </c>
      <c r="S87" s="85">
        <v>1.1322000000000001E-3</v>
      </c>
      <c r="T87" s="85">
        <v>9.0280000000000004E-4</v>
      </c>
      <c r="U87" s="85">
        <v>8.1400000000000005E-4</v>
      </c>
      <c r="V87" s="85">
        <v>8.4360000000000001E-4</v>
      </c>
      <c r="W87" s="85">
        <v>9.7309999999999996E-4</v>
      </c>
      <c r="X87" s="85">
        <v>9.7309999999999996E-4</v>
      </c>
      <c r="Y87" s="85">
        <v>1.9900000000000001E-4</v>
      </c>
      <c r="Z87" s="85">
        <v>1.9100000000000001E-4</v>
      </c>
      <c r="AA87" s="85">
        <v>1.3799999999999999E-4</v>
      </c>
      <c r="AB87" s="85">
        <v>1.12E-4</v>
      </c>
      <c r="AC87" s="85">
        <v>1.01E-4</v>
      </c>
      <c r="AD87" s="85">
        <v>1.08E-4</v>
      </c>
      <c r="AE87" s="85">
        <v>1.1E-4</v>
      </c>
      <c r="AF87" s="85">
        <v>1.1E-4</v>
      </c>
      <c r="AG87" s="85">
        <v>0.73629999999999995</v>
      </c>
      <c r="AH87" s="85">
        <v>0.70669999999999999</v>
      </c>
      <c r="AI87" s="85">
        <v>0.51060000000000005</v>
      </c>
      <c r="AJ87" s="85">
        <v>0.41439999999999999</v>
      </c>
      <c r="AK87" s="85">
        <v>0.37369999999999998</v>
      </c>
      <c r="AL87" s="85">
        <v>0.39960000000000001</v>
      </c>
      <c r="AM87" s="85">
        <v>0.40699999999999997</v>
      </c>
      <c r="AN87" s="85">
        <v>0.40699999999999997</v>
      </c>
      <c r="AO87" s="85">
        <v>5.9500000000000004E-22</v>
      </c>
      <c r="AP87" s="85">
        <v>3.3599999999999998E-18</v>
      </c>
      <c r="AQ87" s="85">
        <v>7.8099999999999993E-21</v>
      </c>
      <c r="AR87" s="85">
        <v>5.9899999999999995E-19</v>
      </c>
      <c r="AS87" s="85">
        <v>4.4799999999999995E-22</v>
      </c>
      <c r="AT87" s="85">
        <v>5.5399999999999999E-22</v>
      </c>
      <c r="AU87" s="85">
        <v>5.9399999999999998E-22</v>
      </c>
      <c r="AV87" s="85">
        <v>1.11146E-4</v>
      </c>
      <c r="AW87" s="85">
        <v>0.62764799999999998</v>
      </c>
      <c r="AX87" s="85">
        <v>1.4589080000000001E-3</v>
      </c>
      <c r="AY87" s="85">
        <v>7.0023100000000005E-4</v>
      </c>
      <c r="AZ87" s="50">
        <v>8.3686399999999999E-5</v>
      </c>
      <c r="BA87" s="50">
        <v>1.0348719999999999E-4</v>
      </c>
      <c r="BB87" s="50">
        <v>1.1095920000000001E-4</v>
      </c>
      <c r="BC87" s="48">
        <v>238</v>
      </c>
      <c r="BD87" s="85">
        <v>87.7</v>
      </c>
      <c r="BE87" s="85">
        <v>7.9019384264538192E-3</v>
      </c>
      <c r="BF87" s="87">
        <f t="shared" si="2"/>
        <v>1.003956172593724</v>
      </c>
      <c r="BG87" s="88">
        <v>32010.5</v>
      </c>
    </row>
    <row r="88" spans="1:59">
      <c r="A88" s="48" t="s">
        <v>93</v>
      </c>
      <c r="B88" s="48"/>
      <c r="C88" s="48"/>
      <c r="D88" s="48" t="s">
        <v>494</v>
      </c>
      <c r="E88" s="48"/>
      <c r="F88" s="48"/>
      <c r="G88" s="85">
        <v>5.0000000000000001E-3</v>
      </c>
      <c r="H88" s="85">
        <v>5.0000000000000001E-3</v>
      </c>
      <c r="I88" s="85">
        <v>4.1899999999999997E-6</v>
      </c>
      <c r="J88" s="85">
        <v>4.2199999999999999E-7</v>
      </c>
      <c r="K88" s="85">
        <v>3.3299999999999998E-7</v>
      </c>
      <c r="L88" s="85">
        <v>2.7099999999999998E-7</v>
      </c>
      <c r="M88" s="85">
        <v>2.4600000000000001E-7</v>
      </c>
      <c r="N88" s="85">
        <v>2.5100000000000001E-7</v>
      </c>
      <c r="O88" s="85">
        <v>2.8799999999999998E-7</v>
      </c>
      <c r="P88" s="85">
        <v>2.8799999999999998E-7</v>
      </c>
      <c r="Q88" s="85">
        <v>1.5502999999999999E-2</v>
      </c>
      <c r="R88" s="85">
        <v>1.5613999999999999E-3</v>
      </c>
      <c r="S88" s="85">
        <v>1.2321000000000001E-3</v>
      </c>
      <c r="T88" s="85">
        <v>1.0027E-3</v>
      </c>
      <c r="U88" s="85">
        <v>9.1020000000000001E-4</v>
      </c>
      <c r="V88" s="85">
        <v>9.2869999999999997E-4</v>
      </c>
      <c r="W88" s="85">
        <v>1.0656000000000001E-3</v>
      </c>
      <c r="X88" s="85">
        <v>1.0656000000000001E-3</v>
      </c>
      <c r="Y88" s="85">
        <v>2.1000000000000001E-4</v>
      </c>
      <c r="Z88" s="85">
        <v>2.04E-4</v>
      </c>
      <c r="AA88" s="85">
        <v>1.5200000000000001E-4</v>
      </c>
      <c r="AB88" s="85">
        <v>1.25E-4</v>
      </c>
      <c r="AC88" s="85">
        <v>1.12E-4</v>
      </c>
      <c r="AD88" s="85">
        <v>1.1900000000000001E-4</v>
      </c>
      <c r="AE88" s="85">
        <v>1.21E-4</v>
      </c>
      <c r="AF88" s="85">
        <v>1.21E-4</v>
      </c>
      <c r="AG88" s="85">
        <v>0.77700000000000002</v>
      </c>
      <c r="AH88" s="85">
        <v>0.75480000000000003</v>
      </c>
      <c r="AI88" s="85">
        <v>0.56240000000000001</v>
      </c>
      <c r="AJ88" s="85">
        <v>0.46250000000000002</v>
      </c>
      <c r="AK88" s="85">
        <v>0.41439999999999999</v>
      </c>
      <c r="AL88" s="85">
        <v>0.44030000000000002</v>
      </c>
      <c r="AM88" s="85">
        <v>0.44769999999999999</v>
      </c>
      <c r="AN88" s="85">
        <v>0.44769999999999999</v>
      </c>
      <c r="AO88" s="85">
        <v>1.48E-21</v>
      </c>
      <c r="AP88" s="85">
        <v>3.77E-18</v>
      </c>
      <c r="AQ88" s="85">
        <v>8.5099999999999999E-21</v>
      </c>
      <c r="AR88" s="85">
        <v>3.06E-19</v>
      </c>
      <c r="AS88" s="85">
        <v>5.17E-22</v>
      </c>
      <c r="AT88" s="85">
        <v>1.0800000000000001E-21</v>
      </c>
      <c r="AU88" s="85">
        <v>1.43E-21</v>
      </c>
      <c r="AV88" s="85">
        <v>2.7646399999999997E-4</v>
      </c>
      <c r="AW88" s="85">
        <v>0.70423599999999997</v>
      </c>
      <c r="AX88" s="85">
        <v>1.589668E-3</v>
      </c>
      <c r="AY88" s="85">
        <v>3.5771400000000002E-4</v>
      </c>
      <c r="AZ88" s="50">
        <v>9.6575600000000004E-5</v>
      </c>
      <c r="BA88" s="50">
        <v>2.0174400000000001E-4</v>
      </c>
      <c r="BB88" s="50">
        <v>2.6712399999999999E-4</v>
      </c>
      <c r="BC88" s="48">
        <v>239</v>
      </c>
      <c r="BD88" s="85">
        <v>24110</v>
      </c>
      <c r="BE88" s="85">
        <v>2.8743260058067199E-5</v>
      </c>
      <c r="BF88" s="87">
        <f t="shared" si="2"/>
        <v>1.0000143716991918</v>
      </c>
      <c r="BG88" s="88">
        <v>8800150</v>
      </c>
    </row>
    <row r="89" spans="1:59">
      <c r="A89" s="48" t="s">
        <v>94</v>
      </c>
      <c r="B89" s="48"/>
      <c r="C89" s="48"/>
      <c r="D89" s="48" t="s">
        <v>494</v>
      </c>
      <c r="E89" s="48"/>
      <c r="F89" s="48"/>
      <c r="G89" s="85">
        <v>5.0000000000000001E-3</v>
      </c>
      <c r="H89" s="85">
        <v>5.0000000000000001E-3</v>
      </c>
      <c r="I89" s="85">
        <v>4.1899999999999997E-6</v>
      </c>
      <c r="J89" s="85">
        <v>4.2199999999999999E-7</v>
      </c>
      <c r="K89" s="85">
        <v>3.3299999999999998E-7</v>
      </c>
      <c r="L89" s="85">
        <v>2.7099999999999998E-7</v>
      </c>
      <c r="M89" s="85">
        <v>2.4600000000000001E-7</v>
      </c>
      <c r="N89" s="85">
        <v>2.5100000000000001E-7</v>
      </c>
      <c r="O89" s="85">
        <v>2.8799999999999998E-7</v>
      </c>
      <c r="P89" s="85">
        <v>2.8799999999999998E-7</v>
      </c>
      <c r="Q89" s="85">
        <v>1.5502999999999999E-2</v>
      </c>
      <c r="R89" s="85">
        <v>1.5613999999999999E-3</v>
      </c>
      <c r="S89" s="85">
        <v>1.2321000000000001E-3</v>
      </c>
      <c r="T89" s="85">
        <v>1.0027E-3</v>
      </c>
      <c r="U89" s="85">
        <v>9.1020000000000001E-4</v>
      </c>
      <c r="V89" s="85">
        <v>9.2869999999999997E-4</v>
      </c>
      <c r="W89" s="85">
        <v>1.0656000000000001E-3</v>
      </c>
      <c r="X89" s="85">
        <v>1.0656000000000001E-3</v>
      </c>
      <c r="Y89" s="85">
        <v>2.1000000000000001E-4</v>
      </c>
      <c r="Z89" s="85">
        <v>2.04E-4</v>
      </c>
      <c r="AA89" s="85">
        <v>1.5200000000000001E-4</v>
      </c>
      <c r="AB89" s="85">
        <v>1.25E-4</v>
      </c>
      <c r="AC89" s="85">
        <v>1.12E-4</v>
      </c>
      <c r="AD89" s="85">
        <v>1.1900000000000001E-4</v>
      </c>
      <c r="AE89" s="85">
        <v>1.21E-4</v>
      </c>
      <c r="AF89" s="85">
        <v>1.21E-4</v>
      </c>
      <c r="AG89" s="85">
        <v>0.77700000000000002</v>
      </c>
      <c r="AH89" s="85">
        <v>0.75480000000000003</v>
      </c>
      <c r="AI89" s="85">
        <v>0.56240000000000001</v>
      </c>
      <c r="AJ89" s="85">
        <v>0.46250000000000002</v>
      </c>
      <c r="AK89" s="85">
        <v>0.41439999999999999</v>
      </c>
      <c r="AL89" s="85">
        <v>0.44030000000000002</v>
      </c>
      <c r="AM89" s="85">
        <v>0.44769999999999999</v>
      </c>
      <c r="AN89" s="85">
        <v>0.44769999999999999</v>
      </c>
      <c r="AO89" s="85">
        <v>6.0500000000000002E-22</v>
      </c>
      <c r="AP89" s="85">
        <v>3.2899999999999998E-18</v>
      </c>
      <c r="AQ89" s="85">
        <v>7.6600000000000003E-21</v>
      </c>
      <c r="AR89" s="85">
        <v>5.6799999999999998E-19</v>
      </c>
      <c r="AS89" s="85">
        <v>4.4099999999999998E-22</v>
      </c>
      <c r="AT89" s="85">
        <v>5.5600000000000002E-22</v>
      </c>
      <c r="AU89" s="85">
        <v>5.9999999999999998E-22</v>
      </c>
      <c r="AV89" s="85">
        <v>1.13014E-4</v>
      </c>
      <c r="AW89" s="85">
        <v>0.61457200000000001</v>
      </c>
      <c r="AX89" s="85">
        <v>1.430888E-3</v>
      </c>
      <c r="AY89" s="85">
        <v>6.6399199999999997E-4</v>
      </c>
      <c r="AZ89" s="50">
        <v>8.2378800000000005E-5</v>
      </c>
      <c r="BA89" s="50">
        <v>1.038608E-4</v>
      </c>
      <c r="BB89" s="50">
        <v>1.1208E-4</v>
      </c>
      <c r="BC89" s="48">
        <v>240</v>
      </c>
      <c r="BD89" s="85">
        <v>6564</v>
      </c>
      <c r="BE89" s="85">
        <v>1.05575868372943E-4</v>
      </c>
      <c r="BF89" s="87">
        <f t="shared" si="2"/>
        <v>1.0000527888626383</v>
      </c>
      <c r="BG89" s="88">
        <v>2395860</v>
      </c>
    </row>
    <row r="90" spans="1:59">
      <c r="A90" s="51" t="s">
        <v>95</v>
      </c>
      <c r="B90" s="48" t="s">
        <v>7</v>
      </c>
      <c r="C90" s="48"/>
      <c r="D90" s="48" t="s">
        <v>492</v>
      </c>
      <c r="E90" s="48"/>
      <c r="F90" s="48"/>
      <c r="G90" s="85">
        <v>0.6</v>
      </c>
      <c r="H90" s="85">
        <v>0.02</v>
      </c>
      <c r="I90" s="85">
        <v>7.0099999999999998E-6</v>
      </c>
      <c r="J90" s="85">
        <v>1.1999999999999999E-6</v>
      </c>
      <c r="K90" s="85">
        <v>6.1699999999999998E-7</v>
      </c>
      <c r="L90" s="85">
        <v>5.0299999999999999E-7</v>
      </c>
      <c r="M90" s="85">
        <v>4.3700000000000001E-7</v>
      </c>
      <c r="N90" s="85">
        <v>9.9600000000000005E-8</v>
      </c>
      <c r="O90" s="85">
        <v>2.3799999999999999E-7</v>
      </c>
      <c r="P90" s="85">
        <v>2.3799999999999999E-7</v>
      </c>
      <c r="Q90" s="85">
        <v>2.5937000000000002E-2</v>
      </c>
      <c r="R90" s="85">
        <v>4.4400000000000004E-3</v>
      </c>
      <c r="S90" s="85">
        <v>2.2829E-3</v>
      </c>
      <c r="T90" s="85">
        <v>1.8611000000000001E-3</v>
      </c>
      <c r="U90" s="85">
        <v>1.6169000000000001E-3</v>
      </c>
      <c r="V90" s="85">
        <v>3.6852E-4</v>
      </c>
      <c r="W90" s="85">
        <v>8.8060000000000005E-4</v>
      </c>
      <c r="X90" s="85">
        <v>8.8060000000000005E-4</v>
      </c>
      <c r="Y90" s="85">
        <v>2.8200000000000001E-5</v>
      </c>
      <c r="Z90" s="85">
        <v>2.1800000000000001E-5</v>
      </c>
      <c r="AA90" s="85">
        <v>1.3900000000000001E-5</v>
      </c>
      <c r="AB90" s="85">
        <v>1.03E-5</v>
      </c>
      <c r="AC90" s="85">
        <v>9.7599999999999997E-6</v>
      </c>
      <c r="AD90" s="85">
        <v>7.7600000000000002E-6</v>
      </c>
      <c r="AE90" s="85">
        <v>8.4100000000000008E-6</v>
      </c>
      <c r="AF90" s="85">
        <v>8.4100000000000008E-6</v>
      </c>
      <c r="AG90" s="85">
        <v>0.10434</v>
      </c>
      <c r="AH90" s="85">
        <v>8.0659999999999996E-2</v>
      </c>
      <c r="AI90" s="85">
        <v>5.1429999999999997E-2</v>
      </c>
      <c r="AJ90" s="85">
        <v>3.8109999999999998E-2</v>
      </c>
      <c r="AK90" s="85">
        <v>3.6111999999999998E-2</v>
      </c>
      <c r="AL90" s="85">
        <v>2.8712000000000001E-2</v>
      </c>
      <c r="AM90" s="85">
        <v>3.1116999999999999E-2</v>
      </c>
      <c r="AN90" s="85">
        <v>3.1116999999999999E-2</v>
      </c>
      <c r="AO90" s="85">
        <v>4.7700000000000001E-20</v>
      </c>
      <c r="AP90" s="85">
        <v>2.4700000000000002E-16</v>
      </c>
      <c r="AQ90" s="85">
        <v>5.4300000000000002E-19</v>
      </c>
      <c r="AR90" s="85">
        <v>1.1E-17</v>
      </c>
      <c r="AS90" s="85">
        <v>3.4599999999999999E-20</v>
      </c>
      <c r="AT90" s="85">
        <v>4.75E-20</v>
      </c>
      <c r="AU90" s="85">
        <v>4.7700000000000001E-20</v>
      </c>
      <c r="AV90" s="85">
        <v>8.9103600000000008E-3</v>
      </c>
      <c r="AW90" s="85">
        <v>46.139600000000002</v>
      </c>
      <c r="AX90" s="85">
        <v>0.10143240000000001</v>
      </c>
      <c r="AY90" s="85">
        <v>1.2859000000000001E-2</v>
      </c>
      <c r="AZ90" s="50">
        <v>6.4632800000000001E-3</v>
      </c>
      <c r="BA90" s="50">
        <v>8.8730000000000007E-3</v>
      </c>
      <c r="BB90" s="50">
        <v>8.9103600000000008E-3</v>
      </c>
      <c r="BC90" s="48">
        <v>225</v>
      </c>
      <c r="BD90" s="85">
        <v>4.0821917808219199E-2</v>
      </c>
      <c r="BE90" s="85">
        <v>16.976174496644301</v>
      </c>
      <c r="BF90" s="87">
        <f t="shared" si="2"/>
        <v>16.976175216393088</v>
      </c>
      <c r="BG90" s="88">
        <v>14.9</v>
      </c>
    </row>
    <row r="91" spans="1:59">
      <c r="A91" s="52" t="s">
        <v>96</v>
      </c>
      <c r="B91" s="53" t="s">
        <v>11</v>
      </c>
      <c r="C91" s="48">
        <v>1</v>
      </c>
      <c r="D91" s="48" t="s">
        <v>492</v>
      </c>
      <c r="E91" s="48"/>
      <c r="F91" s="48"/>
      <c r="G91" s="85">
        <v>0.6</v>
      </c>
      <c r="H91" s="85">
        <v>0.02</v>
      </c>
      <c r="I91" s="85">
        <v>4.6500000000000004E-6</v>
      </c>
      <c r="J91" s="85">
        <v>9.540000000000001E-7</v>
      </c>
      <c r="K91" s="85">
        <v>6.1600000000000001E-7</v>
      </c>
      <c r="L91" s="85">
        <v>8.0200000000000001E-7</v>
      </c>
      <c r="M91" s="85">
        <v>1.5200000000000001E-6</v>
      </c>
      <c r="N91" s="85">
        <v>2.8000000000000002E-7</v>
      </c>
      <c r="O91" s="85">
        <v>4.5299999999999999E-7</v>
      </c>
      <c r="P91" s="85">
        <v>4.5299999999999999E-7</v>
      </c>
      <c r="Q91" s="85">
        <v>1.7205000000000002E-2</v>
      </c>
      <c r="R91" s="85">
        <v>3.5298E-3</v>
      </c>
      <c r="S91" s="85">
        <v>2.2791999999999999E-3</v>
      </c>
      <c r="T91" s="85">
        <v>2.9673999999999998E-3</v>
      </c>
      <c r="U91" s="85">
        <v>5.6239999999999997E-3</v>
      </c>
      <c r="V91" s="85">
        <v>1.036E-3</v>
      </c>
      <c r="W91" s="85">
        <v>1.6761E-3</v>
      </c>
      <c r="X91" s="85">
        <v>1.6761E-3</v>
      </c>
      <c r="Y91" s="85">
        <v>3.3500000000000001E-5</v>
      </c>
      <c r="Z91" s="85">
        <v>2.9200000000000002E-5</v>
      </c>
      <c r="AA91" s="85">
        <v>1.8899999999999999E-5</v>
      </c>
      <c r="AB91" s="85">
        <v>1.2300000000000001E-5</v>
      </c>
      <c r="AC91" s="85">
        <v>1.04E-5</v>
      </c>
      <c r="AD91" s="85">
        <v>9.5100000000000004E-6</v>
      </c>
      <c r="AE91" s="85">
        <v>1.03E-5</v>
      </c>
      <c r="AF91" s="85">
        <v>1.03E-5</v>
      </c>
      <c r="AG91" s="85">
        <v>0.12395</v>
      </c>
      <c r="AH91" s="85">
        <v>0.10804</v>
      </c>
      <c r="AI91" s="85">
        <v>6.9930000000000006E-2</v>
      </c>
      <c r="AJ91" s="85">
        <v>4.5510000000000002E-2</v>
      </c>
      <c r="AK91" s="85">
        <v>3.848E-2</v>
      </c>
      <c r="AL91" s="85">
        <v>3.5187000000000003E-2</v>
      </c>
      <c r="AM91" s="85">
        <v>3.8109999999999998E-2</v>
      </c>
      <c r="AN91" s="85">
        <v>3.8109999999999998E-2</v>
      </c>
      <c r="AO91" s="85">
        <v>1.7000000000000001E-19</v>
      </c>
      <c r="AP91" s="85">
        <v>3.1100000000000002E-16</v>
      </c>
      <c r="AQ91" s="85">
        <v>6.8399999999999998E-19</v>
      </c>
      <c r="AR91" s="85">
        <v>6.6799999999999999E-18</v>
      </c>
      <c r="AS91" s="85">
        <v>4.2399999999999999E-20</v>
      </c>
      <c r="AT91" s="85">
        <v>1.1700000000000001E-19</v>
      </c>
      <c r="AU91" s="85">
        <v>1.66E-19</v>
      </c>
      <c r="AV91" s="85">
        <v>3.1756E-2</v>
      </c>
      <c r="AW91" s="85">
        <v>58.094799999999999</v>
      </c>
      <c r="AX91" s="85">
        <v>0.1277712</v>
      </c>
      <c r="AY91" s="85">
        <v>7.8089199999999996E-3</v>
      </c>
      <c r="AZ91" s="50">
        <v>7.9203199999999998E-3</v>
      </c>
      <c r="BA91" s="50">
        <v>2.1855599999999999E-2</v>
      </c>
      <c r="BB91" s="50">
        <v>3.10088E-2</v>
      </c>
      <c r="BC91" s="48">
        <v>226</v>
      </c>
      <c r="BD91" s="85">
        <v>1600</v>
      </c>
      <c r="BE91" s="85">
        <v>4.3312500000000002E-4</v>
      </c>
      <c r="BF91" s="87">
        <f t="shared" si="2"/>
        <v>1.0002165781331089</v>
      </c>
      <c r="BG91" s="88">
        <v>584000</v>
      </c>
    </row>
    <row r="92" spans="1:59">
      <c r="A92" s="48" t="s">
        <v>97</v>
      </c>
      <c r="B92" s="48"/>
      <c r="C92" s="48"/>
      <c r="D92" s="48" t="s">
        <v>492</v>
      </c>
      <c r="E92" s="48"/>
      <c r="F92" s="48"/>
      <c r="G92" s="85">
        <v>0.6</v>
      </c>
      <c r="H92" s="85">
        <v>0.02</v>
      </c>
      <c r="I92" s="85">
        <v>2.94E-5</v>
      </c>
      <c r="J92" s="85">
        <v>5.66E-6</v>
      </c>
      <c r="K92" s="85">
        <v>3.4300000000000002E-6</v>
      </c>
      <c r="L92" s="85">
        <v>3.9199999999999997E-6</v>
      </c>
      <c r="M92" s="85">
        <v>5.13E-6</v>
      </c>
      <c r="N92" s="85">
        <v>6.9599999999999999E-7</v>
      </c>
      <c r="O92" s="85">
        <v>1.5999999999999999E-6</v>
      </c>
      <c r="P92" s="85">
        <v>1.5999999999999999E-6</v>
      </c>
      <c r="Q92" s="85">
        <v>0.10878</v>
      </c>
      <c r="R92" s="85">
        <v>2.0941999999999999E-2</v>
      </c>
      <c r="S92" s="85">
        <v>1.2690999999999999E-2</v>
      </c>
      <c r="T92" s="85">
        <v>1.4504E-2</v>
      </c>
      <c r="U92" s="85">
        <v>1.8981000000000001E-2</v>
      </c>
      <c r="V92" s="85">
        <v>2.5752000000000001E-3</v>
      </c>
      <c r="W92" s="85">
        <v>5.9199999999999999E-3</v>
      </c>
      <c r="X92" s="85">
        <v>5.9199999999999999E-3</v>
      </c>
      <c r="Y92" s="85">
        <v>4.8300000000000002E-5</v>
      </c>
      <c r="Z92" s="85">
        <v>4.7299999999999998E-5</v>
      </c>
      <c r="AA92" s="85">
        <v>3.1699999999999998E-5</v>
      </c>
      <c r="AB92" s="85">
        <v>1.9700000000000001E-5</v>
      </c>
      <c r="AC92" s="85">
        <v>1.6399999999999999E-5</v>
      </c>
      <c r="AD92" s="85">
        <v>1.6099999999999998E-5</v>
      </c>
      <c r="AE92" s="85">
        <v>1.7099999999999999E-5</v>
      </c>
      <c r="AF92" s="85">
        <v>1.7099999999999999E-5</v>
      </c>
      <c r="AG92" s="85">
        <v>0.17871000000000001</v>
      </c>
      <c r="AH92" s="85">
        <v>0.17501</v>
      </c>
      <c r="AI92" s="85">
        <v>0.11729000000000001</v>
      </c>
      <c r="AJ92" s="85">
        <v>7.2889999999999996E-2</v>
      </c>
      <c r="AK92" s="85">
        <v>6.0679999999999998E-2</v>
      </c>
      <c r="AL92" s="85">
        <v>5.9569999999999998E-2</v>
      </c>
      <c r="AM92" s="85">
        <v>6.3270000000000007E-2</v>
      </c>
      <c r="AN92" s="85">
        <v>6.3270000000000007E-2</v>
      </c>
      <c r="AO92" s="85">
        <v>3.5199999999999999E-22</v>
      </c>
      <c r="AP92" s="85">
        <v>2.89E-18</v>
      </c>
      <c r="AQ92" s="85">
        <v>6.7800000000000003E-21</v>
      </c>
      <c r="AR92" s="85">
        <v>7.34E-19</v>
      </c>
      <c r="AS92" s="85">
        <v>3.5300000000000001E-22</v>
      </c>
      <c r="AT92" s="85">
        <v>3.5199999999999999E-22</v>
      </c>
      <c r="AU92" s="85">
        <v>3.5199999999999999E-22</v>
      </c>
      <c r="AV92" s="85">
        <v>6.5753599999999993E-5</v>
      </c>
      <c r="AW92" s="85">
        <v>0.539852</v>
      </c>
      <c r="AX92" s="85">
        <v>1.2665039999999999E-3</v>
      </c>
      <c r="AY92" s="85">
        <v>8.58046E-4</v>
      </c>
      <c r="AZ92" s="50">
        <v>6.5940399999999996E-5</v>
      </c>
      <c r="BA92" s="50">
        <v>6.5753599999999993E-5</v>
      </c>
      <c r="BB92" s="50">
        <v>6.5753599999999993E-5</v>
      </c>
      <c r="BC92" s="48">
        <v>228</v>
      </c>
      <c r="BD92" s="85">
        <v>5.75</v>
      </c>
      <c r="BE92" s="85">
        <v>0.120521739130435</v>
      </c>
      <c r="BF92" s="87">
        <f t="shared" si="2"/>
        <v>1.0614710340919904</v>
      </c>
      <c r="BG92" s="88">
        <v>2098.75</v>
      </c>
    </row>
    <row r="93" spans="1:59">
      <c r="A93" s="48" t="s">
        <v>98</v>
      </c>
      <c r="B93" s="48"/>
      <c r="C93" s="48"/>
      <c r="D93" s="48" t="s">
        <v>492</v>
      </c>
      <c r="E93" s="48"/>
      <c r="F93" s="48"/>
      <c r="G93" s="85">
        <v>1</v>
      </c>
      <c r="H93" s="85">
        <v>1</v>
      </c>
      <c r="I93" s="85">
        <v>7.8599999999999997E-10</v>
      </c>
      <c r="J93" s="85">
        <v>4.4400000000000002E-10</v>
      </c>
      <c r="K93" s="85">
        <v>2.2100000000000001E-10</v>
      </c>
      <c r="L93" s="85">
        <v>1.2899999999999999E-10</v>
      </c>
      <c r="M93" s="85">
        <v>8.9399999999999996E-11</v>
      </c>
      <c r="N93" s="85">
        <v>7.0699999999999999E-11</v>
      </c>
      <c r="O93" s="85">
        <v>9.2899999999999997E-11</v>
      </c>
      <c r="P93" s="85">
        <v>9.2899999999999997E-11</v>
      </c>
      <c r="Q93" s="85">
        <v>2.9082E-6</v>
      </c>
      <c r="R93" s="85">
        <v>1.6428E-6</v>
      </c>
      <c r="S93" s="85">
        <v>8.1770000000000002E-7</v>
      </c>
      <c r="T93" s="85">
        <v>4.7729999999999997E-7</v>
      </c>
      <c r="U93" s="85">
        <v>3.3078E-7</v>
      </c>
      <c r="V93" s="85">
        <v>2.6159E-7</v>
      </c>
      <c r="W93" s="85">
        <v>3.4373000000000002E-7</v>
      </c>
      <c r="X93" s="85">
        <v>3.4373000000000002E-7</v>
      </c>
      <c r="Y93" s="85">
        <v>2.8300000000000001E-10</v>
      </c>
      <c r="Z93" s="85">
        <v>1.95E-10</v>
      </c>
      <c r="AA93" s="85">
        <v>9.1499999999999994E-11</v>
      </c>
      <c r="AB93" s="85">
        <v>5.7100000000000002E-11</v>
      </c>
      <c r="AC93" s="85">
        <v>3.55E-11</v>
      </c>
      <c r="AD93" s="85">
        <v>2.9400000000000003E-11</v>
      </c>
      <c r="AE93" s="85">
        <v>3.55E-11</v>
      </c>
      <c r="AF93" s="85">
        <v>3.55E-11</v>
      </c>
      <c r="AG93" s="85">
        <v>1.0471000000000001E-6</v>
      </c>
      <c r="AH93" s="85">
        <v>7.215E-7</v>
      </c>
      <c r="AI93" s="85">
        <v>3.3855000000000002E-7</v>
      </c>
      <c r="AJ93" s="85">
        <v>2.1127000000000001E-7</v>
      </c>
      <c r="AK93" s="85">
        <v>1.3134999999999999E-7</v>
      </c>
      <c r="AL93" s="85">
        <v>1.0878E-7</v>
      </c>
      <c r="AM93" s="85">
        <v>1.3134999999999999E-7</v>
      </c>
      <c r="AN93" s="85">
        <v>1.3134999999999999E-7</v>
      </c>
      <c r="AO93" s="85">
        <v>1.3899999999999999E-16</v>
      </c>
      <c r="AP93" s="85">
        <v>2.0399999999999999E-13</v>
      </c>
      <c r="AQ93" s="85">
        <v>4.4100000000000002E-16</v>
      </c>
      <c r="AR93" s="85">
        <v>3.6700000000000001E-15</v>
      </c>
      <c r="AS93" s="85">
        <v>2.3399999999999999E-17</v>
      </c>
      <c r="AT93" s="85">
        <v>6.78E-17</v>
      </c>
      <c r="AU93" s="85">
        <v>1.12E-16</v>
      </c>
      <c r="AV93" s="85">
        <v>25.965199999999999</v>
      </c>
      <c r="AW93" s="85">
        <v>38107.199999999997</v>
      </c>
      <c r="AX93" s="85">
        <v>82.378799999999998</v>
      </c>
      <c r="AY93" s="85">
        <v>4.2902300000000002</v>
      </c>
      <c r="AZ93" s="50">
        <v>4.3711200000000003</v>
      </c>
      <c r="BA93" s="50">
        <v>12.665039999999999</v>
      </c>
      <c r="BB93" s="50">
        <v>20.921600000000002</v>
      </c>
      <c r="BC93" s="48">
        <v>78</v>
      </c>
      <c r="BD93" s="85">
        <v>3.3599695585996999E-5</v>
      </c>
      <c r="BE93" s="85">
        <v>20625.186862967199</v>
      </c>
      <c r="BF93" s="87">
        <f t="shared" si="2"/>
        <v>20625.186862967199</v>
      </c>
      <c r="BG93" s="88">
        <v>1.2263888888888901E-2</v>
      </c>
    </row>
    <row r="94" spans="1:59">
      <c r="A94" s="48" t="s">
        <v>99</v>
      </c>
      <c r="B94" s="48"/>
      <c r="C94" s="48"/>
      <c r="D94" s="48" t="s">
        <v>492</v>
      </c>
      <c r="E94" s="48"/>
      <c r="F94" s="48"/>
      <c r="G94" s="85">
        <v>1</v>
      </c>
      <c r="H94" s="85">
        <v>1</v>
      </c>
      <c r="I94" s="85">
        <v>8.9399999999999993E-9</v>
      </c>
      <c r="J94" s="85">
        <v>5.6400000000000004E-9</v>
      </c>
      <c r="K94" s="85">
        <v>3.0199999999999999E-9</v>
      </c>
      <c r="L94" s="85">
        <v>1.86E-9</v>
      </c>
      <c r="M94" s="85">
        <v>1.27E-9</v>
      </c>
      <c r="N94" s="85">
        <v>1.01E-9</v>
      </c>
      <c r="O94" s="85">
        <v>1.2900000000000001E-9</v>
      </c>
      <c r="P94" s="85">
        <v>1.2900000000000001E-9</v>
      </c>
      <c r="Q94" s="85">
        <v>3.3077999999999997E-5</v>
      </c>
      <c r="R94" s="85">
        <v>2.0868000000000001E-5</v>
      </c>
      <c r="S94" s="85">
        <v>1.1174E-5</v>
      </c>
      <c r="T94" s="85">
        <v>6.8820000000000003E-6</v>
      </c>
      <c r="U94" s="85">
        <v>4.6990000000000002E-6</v>
      </c>
      <c r="V94" s="85">
        <v>3.737E-6</v>
      </c>
      <c r="W94" s="85">
        <v>4.7729999999999999E-6</v>
      </c>
      <c r="X94" s="85">
        <v>4.7729999999999999E-6</v>
      </c>
      <c r="Y94" s="85">
        <v>1.0600000000000001E-8</v>
      </c>
      <c r="Z94" s="85">
        <v>8.0800000000000002E-9</v>
      </c>
      <c r="AA94" s="85">
        <v>4.8099999999999997E-9</v>
      </c>
      <c r="AB94" s="85">
        <v>3.3900000000000001E-9</v>
      </c>
      <c r="AC94" s="85">
        <v>2.8999999999999999E-9</v>
      </c>
      <c r="AD94" s="85">
        <v>2.3199999999999998E-9</v>
      </c>
      <c r="AE94" s="85">
        <v>2.57E-9</v>
      </c>
      <c r="AF94" s="85">
        <v>2.57E-9</v>
      </c>
      <c r="AG94" s="85">
        <v>3.9220000000000001E-5</v>
      </c>
      <c r="AH94" s="85">
        <v>2.9896E-5</v>
      </c>
      <c r="AI94" s="85">
        <v>1.7796999999999999E-5</v>
      </c>
      <c r="AJ94" s="85">
        <v>1.2543E-5</v>
      </c>
      <c r="AK94" s="85">
        <v>1.0730000000000001E-5</v>
      </c>
      <c r="AL94" s="85">
        <v>8.5839999999999995E-6</v>
      </c>
      <c r="AM94" s="85">
        <v>9.5089999999999999E-6</v>
      </c>
      <c r="AN94" s="85">
        <v>9.5089999999999999E-6</v>
      </c>
      <c r="AO94" s="85">
        <v>2.63E-17</v>
      </c>
      <c r="AP94" s="85">
        <v>3.9899999999999999E-14</v>
      </c>
      <c r="AQ94" s="85">
        <v>8.68E-17</v>
      </c>
      <c r="AR94" s="85">
        <v>8.3499999999999996E-16</v>
      </c>
      <c r="AS94" s="85">
        <v>5.2499999999999998E-18</v>
      </c>
      <c r="AT94" s="85">
        <v>1.4800000000000001E-17</v>
      </c>
      <c r="AU94" s="85">
        <v>2.3099999999999999E-17</v>
      </c>
      <c r="AV94" s="85">
        <v>4.9128400000000001</v>
      </c>
      <c r="AW94" s="85">
        <v>7453.32</v>
      </c>
      <c r="AX94" s="85">
        <v>16.21424</v>
      </c>
      <c r="AY94" s="85">
        <v>0.97611499999999995</v>
      </c>
      <c r="AZ94" s="50">
        <v>0.98070000000000002</v>
      </c>
      <c r="BA94" s="50">
        <v>2.76464</v>
      </c>
      <c r="BB94" s="50">
        <v>4.31508</v>
      </c>
      <c r="BC94" s="48">
        <v>184</v>
      </c>
      <c r="BD94" s="85">
        <v>0.104109589041096</v>
      </c>
      <c r="BE94" s="85">
        <v>6.6564473684210501</v>
      </c>
      <c r="BF94" s="87">
        <f t="shared" si="2"/>
        <v>6.6650166196512988</v>
      </c>
      <c r="BG94" s="88">
        <v>38</v>
      </c>
    </row>
    <row r="95" spans="1:59">
      <c r="A95" s="48" t="s">
        <v>100</v>
      </c>
      <c r="B95" s="48"/>
      <c r="C95" s="48"/>
      <c r="D95" s="48" t="s">
        <v>492</v>
      </c>
      <c r="E95" s="48"/>
      <c r="F95" s="48"/>
      <c r="G95" s="85">
        <v>0.1</v>
      </c>
      <c r="H95" s="85">
        <v>0.1</v>
      </c>
      <c r="I95" s="85">
        <v>4.5200000000000001E-9</v>
      </c>
      <c r="J95" s="85">
        <v>3.36E-9</v>
      </c>
      <c r="K95" s="85">
        <v>1.9300000000000002E-9</v>
      </c>
      <c r="L95" s="85">
        <v>1.2900000000000001E-9</v>
      </c>
      <c r="M95" s="85">
        <v>8.4799999999999997E-10</v>
      </c>
      <c r="N95" s="85">
        <v>6.7800000000000004E-10</v>
      </c>
      <c r="O95" s="85">
        <v>8.4799999999999997E-10</v>
      </c>
      <c r="P95" s="85">
        <v>8.4799999999999997E-10</v>
      </c>
      <c r="Q95" s="85">
        <v>1.6724000000000001E-5</v>
      </c>
      <c r="R95" s="85">
        <v>1.2432000000000001E-5</v>
      </c>
      <c r="S95" s="85">
        <v>7.1409999999999999E-6</v>
      </c>
      <c r="T95" s="85">
        <v>4.7729999999999999E-6</v>
      </c>
      <c r="U95" s="85">
        <v>3.1375999999999998E-6</v>
      </c>
      <c r="V95" s="85">
        <v>2.5086E-6</v>
      </c>
      <c r="W95" s="85">
        <v>3.1375999999999998E-6</v>
      </c>
      <c r="X95" s="85">
        <v>3.1375999999999998E-6</v>
      </c>
      <c r="Y95" s="85">
        <v>2.6500000000000002E-9</v>
      </c>
      <c r="Z95" s="85">
        <v>2.1700000000000002E-9</v>
      </c>
      <c r="AA95" s="85">
        <v>1.13E-9</v>
      </c>
      <c r="AB95" s="85">
        <v>7.1300000000000002E-10</v>
      </c>
      <c r="AC95" s="85">
        <v>4.2700000000000002E-10</v>
      </c>
      <c r="AD95" s="85">
        <v>3.4100000000000001E-10</v>
      </c>
      <c r="AE95" s="85">
        <v>4.1500000000000001E-10</v>
      </c>
      <c r="AF95" s="85">
        <v>4.1500000000000001E-10</v>
      </c>
      <c r="AG95" s="85">
        <v>9.8050000000000001E-6</v>
      </c>
      <c r="AH95" s="85">
        <v>8.0290000000000005E-6</v>
      </c>
      <c r="AI95" s="85">
        <v>4.1810000000000003E-6</v>
      </c>
      <c r="AJ95" s="85">
        <v>2.6381000000000002E-6</v>
      </c>
      <c r="AK95" s="85">
        <v>1.5798999999999999E-6</v>
      </c>
      <c r="AL95" s="85">
        <v>1.2616999999999999E-6</v>
      </c>
      <c r="AM95" s="85">
        <v>1.5355E-6</v>
      </c>
      <c r="AN95" s="85">
        <v>1.5355E-6</v>
      </c>
      <c r="AO95" s="85">
        <v>9.0899999999999995E-17</v>
      </c>
      <c r="AP95" s="85">
        <v>1.3199999999999999E-13</v>
      </c>
      <c r="AQ95" s="85">
        <v>2.85E-16</v>
      </c>
      <c r="AR95" s="85">
        <v>2.4600000000000001E-15</v>
      </c>
      <c r="AS95" s="85">
        <v>1.59E-17</v>
      </c>
      <c r="AT95" s="85">
        <v>4.61E-17</v>
      </c>
      <c r="AU95" s="85">
        <v>7.4999999999999998E-17</v>
      </c>
      <c r="AV95" s="85">
        <v>16.980119999999999</v>
      </c>
      <c r="AW95" s="85">
        <v>24657.599999999999</v>
      </c>
      <c r="AX95" s="85">
        <v>53.238</v>
      </c>
      <c r="AY95" s="85">
        <v>2.87574</v>
      </c>
      <c r="AZ95" s="50">
        <v>2.9701200000000001</v>
      </c>
      <c r="BA95" s="50">
        <v>8.6114800000000002</v>
      </c>
      <c r="BB95" s="50">
        <v>14.01</v>
      </c>
      <c r="BC95" s="48">
        <v>100</v>
      </c>
      <c r="BD95" s="85">
        <v>2.37442922374429E-3</v>
      </c>
      <c r="BE95" s="85">
        <v>291.85961538461498</v>
      </c>
      <c r="BF95" s="87">
        <f t="shared" si="2"/>
        <v>291.85961538461498</v>
      </c>
      <c r="BG95" s="88">
        <v>0.86666666666666703</v>
      </c>
    </row>
    <row r="96" spans="1:59">
      <c r="A96" s="51" t="s">
        <v>101</v>
      </c>
      <c r="B96" s="53" t="s">
        <v>7</v>
      </c>
      <c r="C96" s="48"/>
      <c r="D96" s="48" t="s">
        <v>493</v>
      </c>
      <c r="E96" s="48"/>
      <c r="F96" s="48"/>
      <c r="G96" s="85"/>
      <c r="H96" s="85">
        <v>0</v>
      </c>
      <c r="I96" s="85">
        <v>0</v>
      </c>
      <c r="J96" s="85">
        <v>0</v>
      </c>
      <c r="K96" s="85">
        <v>0</v>
      </c>
      <c r="L96" s="85">
        <v>0</v>
      </c>
      <c r="M96" s="85">
        <v>0</v>
      </c>
      <c r="N96" s="85">
        <v>0</v>
      </c>
      <c r="O96" s="85">
        <v>0</v>
      </c>
      <c r="P96" s="85">
        <v>0</v>
      </c>
      <c r="Q96" s="85">
        <v>0</v>
      </c>
      <c r="R96" s="85">
        <v>0</v>
      </c>
      <c r="S96" s="85">
        <v>0</v>
      </c>
      <c r="T96" s="85">
        <v>0</v>
      </c>
      <c r="U96" s="85">
        <v>0</v>
      </c>
      <c r="V96" s="85">
        <v>0</v>
      </c>
      <c r="W96" s="85">
        <v>0</v>
      </c>
      <c r="X96" s="85">
        <v>0</v>
      </c>
      <c r="Y96" s="85">
        <v>0</v>
      </c>
      <c r="Z96" s="85">
        <v>0</v>
      </c>
      <c r="AA96" s="85">
        <v>0</v>
      </c>
      <c r="AB96" s="85">
        <v>0</v>
      </c>
      <c r="AC96" s="85">
        <v>0</v>
      </c>
      <c r="AD96" s="85">
        <v>0</v>
      </c>
      <c r="AE96" s="85">
        <v>0</v>
      </c>
      <c r="AF96" s="85">
        <v>0</v>
      </c>
      <c r="AG96" s="85">
        <v>0</v>
      </c>
      <c r="AH96" s="85">
        <v>0</v>
      </c>
      <c r="AI96" s="85">
        <v>0</v>
      </c>
      <c r="AJ96" s="85">
        <v>0</v>
      </c>
      <c r="AK96" s="85">
        <v>0</v>
      </c>
      <c r="AL96" s="85">
        <v>0</v>
      </c>
      <c r="AM96" s="85">
        <v>0</v>
      </c>
      <c r="AN96" s="85">
        <v>0</v>
      </c>
      <c r="AO96" s="85">
        <v>2.2799999999999999E-20</v>
      </c>
      <c r="AP96" s="85">
        <v>3.3999999999999998E-17</v>
      </c>
      <c r="AQ96" s="85">
        <v>7.3899999999999998E-20</v>
      </c>
      <c r="AR96" s="85">
        <v>7.2399999999999996E-19</v>
      </c>
      <c r="AS96" s="85">
        <v>4.5900000000000001E-21</v>
      </c>
      <c r="AT96" s="85">
        <v>1.31E-20</v>
      </c>
      <c r="AU96" s="85">
        <v>2.04E-20</v>
      </c>
      <c r="AV96" s="85">
        <v>4.2590400000000004E-3</v>
      </c>
      <c r="AW96" s="85">
        <v>6.3512000000000004</v>
      </c>
      <c r="AX96" s="85">
        <v>1.3804520000000001E-2</v>
      </c>
      <c r="AY96" s="85">
        <v>8.4635600000000004E-4</v>
      </c>
      <c r="AZ96" s="50">
        <v>8.57412E-4</v>
      </c>
      <c r="BA96" s="50">
        <v>2.4470799999999999E-3</v>
      </c>
      <c r="BB96" s="50">
        <v>3.8107200000000001E-3</v>
      </c>
      <c r="BC96" s="48">
        <v>218</v>
      </c>
      <c r="BD96" s="85">
        <v>1.1098427194317601E-9</v>
      </c>
      <c r="BE96" s="85">
        <v>624412800</v>
      </c>
      <c r="BF96" s="87">
        <f t="shared" si="2"/>
        <v>624412800</v>
      </c>
      <c r="BG96" s="88">
        <v>4.05092592592593E-7</v>
      </c>
    </row>
    <row r="97" spans="1:59">
      <c r="A97" s="48" t="s">
        <v>102</v>
      </c>
      <c r="B97" s="48"/>
      <c r="C97" s="48">
        <v>1</v>
      </c>
      <c r="D97" s="48" t="s">
        <v>493</v>
      </c>
      <c r="E97" s="48"/>
      <c r="F97" s="48"/>
      <c r="G97" s="85"/>
      <c r="H97" s="85">
        <v>0</v>
      </c>
      <c r="I97" s="85">
        <v>0</v>
      </c>
      <c r="J97" s="85">
        <v>0</v>
      </c>
      <c r="K97" s="85">
        <v>0</v>
      </c>
      <c r="L97" s="85">
        <v>0</v>
      </c>
      <c r="M97" s="85">
        <v>0</v>
      </c>
      <c r="N97" s="85">
        <v>0</v>
      </c>
      <c r="O97" s="85">
        <v>0</v>
      </c>
      <c r="P97" s="85">
        <v>0</v>
      </c>
      <c r="Q97" s="85">
        <v>0</v>
      </c>
      <c r="R97" s="85">
        <v>0</v>
      </c>
      <c r="S97" s="85">
        <v>0</v>
      </c>
      <c r="T97" s="85">
        <v>0</v>
      </c>
      <c r="U97" s="85">
        <v>0</v>
      </c>
      <c r="V97" s="85">
        <v>0</v>
      </c>
      <c r="W97" s="85">
        <v>0</v>
      </c>
      <c r="X97" s="85">
        <v>0</v>
      </c>
      <c r="Y97" s="85">
        <v>0</v>
      </c>
      <c r="Z97" s="85">
        <v>0</v>
      </c>
      <c r="AA97" s="85">
        <v>0</v>
      </c>
      <c r="AB97" s="85">
        <v>0</v>
      </c>
      <c r="AC97" s="85">
        <v>0</v>
      </c>
      <c r="AD97" s="85">
        <v>0</v>
      </c>
      <c r="AE97" s="85">
        <v>0</v>
      </c>
      <c r="AF97" s="85">
        <v>0</v>
      </c>
      <c r="AG97" s="85">
        <v>0</v>
      </c>
      <c r="AH97" s="85">
        <v>0</v>
      </c>
      <c r="AI97" s="85">
        <v>0</v>
      </c>
      <c r="AJ97" s="85">
        <v>0</v>
      </c>
      <c r="AK97" s="85">
        <v>0</v>
      </c>
      <c r="AL97" s="85">
        <v>0</v>
      </c>
      <c r="AM97" s="85">
        <v>0</v>
      </c>
      <c r="AN97" s="85">
        <v>8.1800000000000005E-7</v>
      </c>
      <c r="AO97" s="85">
        <v>1.8600000000000001E-20</v>
      </c>
      <c r="AP97" s="85">
        <v>2.8100000000000003E-17</v>
      </c>
      <c r="AQ97" s="85">
        <v>6.1000000000000003E-20</v>
      </c>
      <c r="AR97" s="85">
        <v>6.0100000000000002E-19</v>
      </c>
      <c r="AS97" s="85">
        <v>3.8200000000000003E-21</v>
      </c>
      <c r="AT97" s="85">
        <v>1.0900000000000001E-20</v>
      </c>
      <c r="AU97" s="85">
        <v>1.6800000000000001E-20</v>
      </c>
      <c r="AV97" s="85">
        <v>3.4744799999999998E-3</v>
      </c>
      <c r="AW97" s="85">
        <v>5.2490800000000002</v>
      </c>
      <c r="AX97" s="85">
        <v>1.13948E-2</v>
      </c>
      <c r="AY97" s="85">
        <v>7.02569E-4</v>
      </c>
      <c r="AZ97" s="50">
        <v>7.1357600000000005E-4</v>
      </c>
      <c r="BA97" s="50">
        <v>2.0361200000000002E-3</v>
      </c>
      <c r="BB97" s="50">
        <v>3.13824E-3</v>
      </c>
      <c r="BC97" s="48">
        <v>220</v>
      </c>
      <c r="BD97" s="85">
        <v>1.7630644342973101E-6</v>
      </c>
      <c r="BE97" s="85">
        <v>393065.611510791</v>
      </c>
      <c r="BF97" s="87">
        <f t="shared" si="2"/>
        <v>393065.611510791</v>
      </c>
      <c r="BG97" s="88">
        <v>6.4351851851851896E-4</v>
      </c>
    </row>
    <row r="98" spans="1:59">
      <c r="A98" s="52" t="s">
        <v>103</v>
      </c>
      <c r="B98" s="53" t="s">
        <v>11</v>
      </c>
      <c r="C98" s="48">
        <v>1</v>
      </c>
      <c r="D98" s="48" t="s">
        <v>493</v>
      </c>
      <c r="E98" s="48"/>
      <c r="F98" s="48"/>
      <c r="G98" s="85"/>
      <c r="H98" s="85">
        <v>0</v>
      </c>
      <c r="I98" s="85">
        <v>0</v>
      </c>
      <c r="J98" s="85">
        <v>0</v>
      </c>
      <c r="K98" s="85">
        <v>0</v>
      </c>
      <c r="L98" s="85">
        <v>0</v>
      </c>
      <c r="M98" s="85">
        <v>0</v>
      </c>
      <c r="N98" s="85">
        <v>0</v>
      </c>
      <c r="O98" s="85">
        <v>0</v>
      </c>
      <c r="P98" s="85">
        <v>0</v>
      </c>
      <c r="Q98" s="85">
        <v>0</v>
      </c>
      <c r="R98" s="85">
        <v>0</v>
      </c>
      <c r="S98" s="85">
        <v>0</v>
      </c>
      <c r="T98" s="85">
        <v>0</v>
      </c>
      <c r="U98" s="85">
        <v>0</v>
      </c>
      <c r="V98" s="85">
        <v>0</v>
      </c>
      <c r="W98" s="85">
        <v>0</v>
      </c>
      <c r="X98" s="85">
        <v>0</v>
      </c>
      <c r="Y98" s="85">
        <v>0</v>
      </c>
      <c r="Z98" s="85">
        <v>0</v>
      </c>
      <c r="AA98" s="85">
        <v>0</v>
      </c>
      <c r="AB98" s="85">
        <v>0</v>
      </c>
      <c r="AC98" s="85">
        <v>0</v>
      </c>
      <c r="AD98" s="85">
        <v>0</v>
      </c>
      <c r="AE98" s="85">
        <v>3.3799999999999998E-8</v>
      </c>
      <c r="AF98" s="85">
        <v>3.3799999999999998E-8</v>
      </c>
      <c r="AG98" s="85">
        <v>0</v>
      </c>
      <c r="AH98" s="85">
        <v>0</v>
      </c>
      <c r="AI98" s="85">
        <v>0</v>
      </c>
      <c r="AJ98" s="85">
        <v>0</v>
      </c>
      <c r="AK98" s="85">
        <v>0</v>
      </c>
      <c r="AL98" s="85">
        <v>0</v>
      </c>
      <c r="AM98" s="85">
        <v>1.25E-4</v>
      </c>
      <c r="AN98" s="85">
        <v>6.55E-6</v>
      </c>
      <c r="AO98" s="85">
        <v>1.1399999999999999E-20</v>
      </c>
      <c r="AP98" s="85">
        <v>1.7299999999999999E-17</v>
      </c>
      <c r="AQ98" s="85">
        <v>3.7600000000000002E-20</v>
      </c>
      <c r="AR98" s="85">
        <v>3.7200000000000002E-19</v>
      </c>
      <c r="AS98" s="85">
        <v>2.36E-21</v>
      </c>
      <c r="AT98" s="85">
        <v>6.7300000000000001E-21</v>
      </c>
      <c r="AU98" s="85">
        <v>1.0400000000000001E-20</v>
      </c>
      <c r="AV98" s="85">
        <v>2.1295200000000002E-3</v>
      </c>
      <c r="AW98" s="85">
        <v>3.2316400000000001</v>
      </c>
      <c r="AX98" s="85">
        <v>7.02368E-3</v>
      </c>
      <c r="AY98" s="85">
        <v>4.3486799999999998E-4</v>
      </c>
      <c r="AZ98" s="50">
        <v>4.4084799999999998E-4</v>
      </c>
      <c r="BA98" s="50">
        <v>1.2571640000000001E-3</v>
      </c>
      <c r="BB98" s="50">
        <v>1.94272E-3</v>
      </c>
      <c r="BC98" s="48">
        <v>222</v>
      </c>
      <c r="BD98" s="85">
        <v>1.04753424657534E-2</v>
      </c>
      <c r="BE98" s="85">
        <v>66.155355041192607</v>
      </c>
      <c r="BF98" s="87">
        <f t="shared" ref="BF98:BF129" si="3">IFERROR((t_com*BE98)/(1-EXP(-BE98*t_com)),".")</f>
        <v>66.155355041192607</v>
      </c>
      <c r="BG98" s="88">
        <v>3.8235000000000001</v>
      </c>
    </row>
    <row r="99" spans="1:59">
      <c r="A99" s="48" t="s">
        <v>104</v>
      </c>
      <c r="B99" s="48"/>
      <c r="C99" s="48"/>
      <c r="D99" s="48" t="s">
        <v>492</v>
      </c>
      <c r="E99" s="48" t="s">
        <v>499</v>
      </c>
      <c r="F99" s="48"/>
      <c r="G99" s="85">
        <v>1</v>
      </c>
      <c r="H99" s="85">
        <v>0.02</v>
      </c>
      <c r="I99" s="85">
        <v>1.27E-9</v>
      </c>
      <c r="J99" s="85">
        <v>8.6500000000000001E-10</v>
      </c>
      <c r="K99" s="85">
        <v>4.4300000000000002E-10</v>
      </c>
      <c r="L99" s="85">
        <v>2.6800000000000001E-10</v>
      </c>
      <c r="M99" s="85">
        <v>1.6200000000000001E-10</v>
      </c>
      <c r="N99" s="85">
        <v>1.3100000000000001E-10</v>
      </c>
      <c r="O99" s="85">
        <v>1.7399999999999999E-10</v>
      </c>
      <c r="P99" s="85">
        <v>1.7399999999999999E-10</v>
      </c>
      <c r="Q99" s="85">
        <v>4.6990000000000002E-6</v>
      </c>
      <c r="R99" s="85">
        <v>3.2005000000000001E-6</v>
      </c>
      <c r="S99" s="85">
        <v>1.6390999999999999E-6</v>
      </c>
      <c r="T99" s="85">
        <v>9.9159999999999996E-7</v>
      </c>
      <c r="U99" s="85">
        <v>5.9940000000000003E-7</v>
      </c>
      <c r="V99" s="85">
        <v>4.8469999999999999E-7</v>
      </c>
      <c r="W99" s="85">
        <v>6.4379999999999998E-7</v>
      </c>
      <c r="X99" s="85">
        <v>6.4379999999999998E-7</v>
      </c>
      <c r="Y99" s="85">
        <v>7.6199999999999997E-9</v>
      </c>
      <c r="Z99" s="85">
        <v>5.8800000000000004E-9</v>
      </c>
      <c r="AA99" s="85">
        <v>3.6E-9</v>
      </c>
      <c r="AB99" s="85">
        <v>2.57E-9</v>
      </c>
      <c r="AC99" s="85">
        <v>2.3100000000000001E-9</v>
      </c>
      <c r="AD99" s="85">
        <v>1.86E-9</v>
      </c>
      <c r="AE99" s="85">
        <v>2.04E-9</v>
      </c>
      <c r="AF99" s="85">
        <v>2.04E-9</v>
      </c>
      <c r="AG99" s="85">
        <v>2.8194000000000001E-5</v>
      </c>
      <c r="AH99" s="85">
        <v>2.1756E-5</v>
      </c>
      <c r="AI99" s="85">
        <v>1.332E-5</v>
      </c>
      <c r="AJ99" s="85">
        <v>9.5089999999999999E-6</v>
      </c>
      <c r="AK99" s="85">
        <v>8.5469999999999997E-6</v>
      </c>
      <c r="AL99" s="85">
        <v>6.8820000000000003E-6</v>
      </c>
      <c r="AM99" s="85">
        <v>7.5480000000000004E-6</v>
      </c>
      <c r="AN99" s="85">
        <v>7.5480000000000004E-6</v>
      </c>
      <c r="AO99" s="85">
        <v>6.5299999999999995E-23</v>
      </c>
      <c r="AP99" s="85">
        <v>3.0699999999999998E-18</v>
      </c>
      <c r="AQ99" s="85">
        <v>3.4E-21</v>
      </c>
      <c r="AR99" s="85">
        <v>1.3300000000000001E-20</v>
      </c>
      <c r="AS99" s="85">
        <v>3.7299999999999998E-23</v>
      </c>
      <c r="AT99" s="85">
        <v>6.0699999999999998E-23</v>
      </c>
      <c r="AU99" s="85">
        <v>6.5299999999999995E-23</v>
      </c>
      <c r="AV99" s="85">
        <v>1.219804E-5</v>
      </c>
      <c r="AW99" s="85">
        <v>0.57347599999999999</v>
      </c>
      <c r="AX99" s="85">
        <v>6.3511999999999998E-4</v>
      </c>
      <c r="AY99" s="85">
        <v>1.55477E-5</v>
      </c>
      <c r="AZ99" s="50">
        <v>6.9676400000000003E-6</v>
      </c>
      <c r="BA99" s="50">
        <v>1.1338759999999999E-5</v>
      </c>
      <c r="BB99" s="50">
        <v>1.219804E-5</v>
      </c>
      <c r="BC99" s="48">
        <v>35</v>
      </c>
      <c r="BD99" s="85">
        <v>0.23975342465753399</v>
      </c>
      <c r="BE99" s="85">
        <v>2.8904696606102198</v>
      </c>
      <c r="BF99" s="87">
        <f t="shared" si="3"/>
        <v>3.0604796633167877</v>
      </c>
      <c r="BG99" s="88">
        <v>87.51</v>
      </c>
    </row>
    <row r="100" spans="1:59">
      <c r="A100" s="48" t="s">
        <v>105</v>
      </c>
      <c r="B100" s="48"/>
      <c r="C100" s="48"/>
      <c r="D100" s="48" t="s">
        <v>492</v>
      </c>
      <c r="E100" s="48"/>
      <c r="F100" s="48"/>
      <c r="G100" s="85">
        <v>0.2</v>
      </c>
      <c r="H100" s="85">
        <v>0.02</v>
      </c>
      <c r="I100" s="85">
        <v>2.4800000000000002E-10</v>
      </c>
      <c r="J100" s="85">
        <v>1.4499999999999999E-10</v>
      </c>
      <c r="K100" s="85">
        <v>7.4399999999999996E-11</v>
      </c>
      <c r="L100" s="85">
        <v>4.46E-11</v>
      </c>
      <c r="M100" s="85">
        <v>3.0499999999999998E-11</v>
      </c>
      <c r="N100" s="85">
        <v>2.4200000000000001E-11</v>
      </c>
      <c r="O100" s="85">
        <v>3.1500000000000001E-11</v>
      </c>
      <c r="P100" s="85">
        <v>3.1500000000000001E-11</v>
      </c>
      <c r="Q100" s="85">
        <v>9.1760000000000001E-7</v>
      </c>
      <c r="R100" s="85">
        <v>5.3649999999999997E-7</v>
      </c>
      <c r="S100" s="85">
        <v>2.7528000000000001E-7</v>
      </c>
      <c r="T100" s="85">
        <v>1.6502E-7</v>
      </c>
      <c r="U100" s="85">
        <v>1.1284999999999999E-7</v>
      </c>
      <c r="V100" s="85">
        <v>8.9540000000000006E-8</v>
      </c>
      <c r="W100" s="85">
        <v>1.1654999999999999E-7</v>
      </c>
      <c r="X100" s="85">
        <v>1.1654999999999999E-7</v>
      </c>
      <c r="Y100" s="85">
        <v>1.21E-10</v>
      </c>
      <c r="Z100" s="85">
        <v>8.6E-11</v>
      </c>
      <c r="AA100" s="85">
        <v>4.1300000000000002E-11</v>
      </c>
      <c r="AB100" s="85">
        <v>2.6099999999999999E-11</v>
      </c>
      <c r="AC100" s="85">
        <v>1.6700000000000001E-11</v>
      </c>
      <c r="AD100" s="85">
        <v>1.36E-11</v>
      </c>
      <c r="AE100" s="85">
        <v>1.6300000000000001E-11</v>
      </c>
      <c r="AF100" s="85">
        <v>1.6300000000000001E-11</v>
      </c>
      <c r="AG100" s="85">
        <v>4.4770000000000002E-7</v>
      </c>
      <c r="AH100" s="85">
        <v>3.1819999999999998E-7</v>
      </c>
      <c r="AI100" s="85">
        <v>1.5281E-7</v>
      </c>
      <c r="AJ100" s="85">
        <v>9.6569999999999997E-8</v>
      </c>
      <c r="AK100" s="85">
        <v>6.1789999999999999E-8</v>
      </c>
      <c r="AL100" s="85">
        <v>5.0320000000000003E-8</v>
      </c>
      <c r="AM100" s="85">
        <v>6.0310000000000002E-8</v>
      </c>
      <c r="AN100" s="85">
        <v>6.0310000000000002E-8</v>
      </c>
      <c r="AO100" s="85">
        <v>2.5899999999999999E-17</v>
      </c>
      <c r="AP100" s="85">
        <v>3.9400000000000001E-14</v>
      </c>
      <c r="AQ100" s="85">
        <v>8.5499999999999996E-17</v>
      </c>
      <c r="AR100" s="85">
        <v>8.7199999999999997E-16</v>
      </c>
      <c r="AS100" s="85">
        <v>5.35E-18</v>
      </c>
      <c r="AT100" s="85">
        <v>1.5199999999999999E-17</v>
      </c>
      <c r="AU100" s="85">
        <v>2.3399999999999999E-17</v>
      </c>
      <c r="AV100" s="85">
        <v>4.83812</v>
      </c>
      <c r="AW100" s="85">
        <v>7359.92</v>
      </c>
      <c r="AX100" s="85">
        <v>15.971399999999999</v>
      </c>
      <c r="AY100" s="85">
        <v>1.0193680000000001</v>
      </c>
      <c r="AZ100" s="50">
        <v>0.99938000000000005</v>
      </c>
      <c r="BA100" s="50">
        <v>2.8393600000000001</v>
      </c>
      <c r="BB100" s="50">
        <v>4.3711200000000003</v>
      </c>
      <c r="BC100" s="48">
        <v>115</v>
      </c>
      <c r="BD100" s="85">
        <v>6.1073059360730594E-5</v>
      </c>
      <c r="BE100" s="85">
        <v>11347.065420560701</v>
      </c>
      <c r="BF100" s="87">
        <f t="shared" si="3"/>
        <v>11347.065420560701</v>
      </c>
      <c r="BG100" s="88">
        <v>2.2291666666666699E-2</v>
      </c>
    </row>
    <row r="101" spans="1:59">
      <c r="A101" s="48" t="s">
        <v>106</v>
      </c>
      <c r="B101" s="48"/>
      <c r="C101" s="48"/>
      <c r="D101" s="48" t="s">
        <v>492</v>
      </c>
      <c r="E101" s="48"/>
      <c r="F101" s="48"/>
      <c r="G101" s="85">
        <v>1E-3</v>
      </c>
      <c r="H101" s="85">
        <v>1E-3</v>
      </c>
      <c r="I101" s="85">
        <v>3.5100000000000001E-9</v>
      </c>
      <c r="J101" s="85">
        <v>2.2499999999999999E-9</v>
      </c>
      <c r="K101" s="85">
        <v>1.1700000000000001E-9</v>
      </c>
      <c r="L101" s="85">
        <v>7.2099999999999999E-10</v>
      </c>
      <c r="M101" s="85">
        <v>4.48E-10</v>
      </c>
      <c r="N101" s="85">
        <v>3.58E-10</v>
      </c>
      <c r="O101" s="85">
        <v>4.7200000000000002E-10</v>
      </c>
      <c r="P101" s="85">
        <v>4.7200000000000002E-10</v>
      </c>
      <c r="Q101" s="85">
        <v>1.2986999999999999E-5</v>
      </c>
      <c r="R101" s="85">
        <v>8.3250000000000008E-6</v>
      </c>
      <c r="S101" s="85">
        <v>4.3290000000000004E-6</v>
      </c>
      <c r="T101" s="85">
        <v>2.6676999999999999E-6</v>
      </c>
      <c r="U101" s="85">
        <v>1.6576E-6</v>
      </c>
      <c r="V101" s="85">
        <v>1.3246E-6</v>
      </c>
      <c r="W101" s="85">
        <v>1.7463999999999999E-6</v>
      </c>
      <c r="X101" s="85">
        <v>1.7463999999999999E-6</v>
      </c>
      <c r="Y101" s="85">
        <v>1.62E-9</v>
      </c>
      <c r="Z101" s="85">
        <v>1.1700000000000001E-9</v>
      </c>
      <c r="AA101" s="85">
        <v>5.7E-10</v>
      </c>
      <c r="AB101" s="85">
        <v>3.6299999999999999E-10</v>
      </c>
      <c r="AC101" s="85">
        <v>2.2799999999999999E-10</v>
      </c>
      <c r="AD101" s="85">
        <v>1.8500000000000001E-10</v>
      </c>
      <c r="AE101" s="85">
        <v>2.2300000000000001E-10</v>
      </c>
      <c r="AF101" s="85">
        <v>2.2300000000000001E-10</v>
      </c>
      <c r="AG101" s="85">
        <v>5.9939999999999997E-6</v>
      </c>
      <c r="AH101" s="85">
        <v>4.3290000000000004E-6</v>
      </c>
      <c r="AI101" s="85">
        <v>2.1090000000000001E-6</v>
      </c>
      <c r="AJ101" s="85">
        <v>1.3430999999999999E-6</v>
      </c>
      <c r="AK101" s="85">
        <v>8.4359999999999996E-7</v>
      </c>
      <c r="AL101" s="85">
        <v>6.8449999999999997E-7</v>
      </c>
      <c r="AM101" s="85">
        <v>8.2510000000000005E-7</v>
      </c>
      <c r="AN101" s="85">
        <v>8.2510000000000005E-7</v>
      </c>
      <c r="AO101" s="85">
        <v>6.66E-17</v>
      </c>
      <c r="AP101" s="85">
        <v>9.8699999999999998E-14</v>
      </c>
      <c r="AQ101" s="85">
        <v>2.14E-16</v>
      </c>
      <c r="AR101" s="85">
        <v>2.0799999999999999E-15</v>
      </c>
      <c r="AS101" s="85">
        <v>1.28E-17</v>
      </c>
      <c r="AT101" s="85">
        <v>3.6800000000000001E-17</v>
      </c>
      <c r="AU101" s="85">
        <v>5.8099999999999997E-17</v>
      </c>
      <c r="AV101" s="85">
        <v>12.44088</v>
      </c>
      <c r="AW101" s="85">
        <v>18437.16</v>
      </c>
      <c r="AX101" s="85">
        <v>39.975200000000001</v>
      </c>
      <c r="AY101" s="85">
        <v>2.4315199999999999</v>
      </c>
      <c r="AZ101" s="50">
        <v>2.3910399999999998</v>
      </c>
      <c r="BA101" s="50">
        <v>6.8742400000000004</v>
      </c>
      <c r="BB101" s="50">
        <v>10.85308</v>
      </c>
      <c r="BC101" s="48">
        <v>44</v>
      </c>
      <c r="BD101" s="85">
        <v>4.5319634703196301E-4</v>
      </c>
      <c r="BE101" s="85">
        <v>1529.13853904282</v>
      </c>
      <c r="BF101" s="87">
        <f t="shared" si="3"/>
        <v>1529.13853904282</v>
      </c>
      <c r="BG101" s="88">
        <v>0.16541666666666699</v>
      </c>
    </row>
    <row r="102" spans="1:59">
      <c r="A102" s="48" t="s">
        <v>107</v>
      </c>
      <c r="B102" s="48"/>
      <c r="C102" s="48"/>
      <c r="D102" s="48" t="s">
        <v>492</v>
      </c>
      <c r="E102" s="48"/>
      <c r="F102" s="48"/>
      <c r="G102" s="85">
        <v>1</v>
      </c>
      <c r="H102" s="85">
        <v>0.02</v>
      </c>
      <c r="I102" s="85">
        <v>8.1099999999999999E-10</v>
      </c>
      <c r="J102" s="85">
        <v>5.7699999999999997E-10</v>
      </c>
      <c r="K102" s="85">
        <v>2.99E-10</v>
      </c>
      <c r="L102" s="85">
        <v>1.8199999999999999E-10</v>
      </c>
      <c r="M102" s="85">
        <v>1.21E-10</v>
      </c>
      <c r="N102" s="85">
        <v>9.6899999999999996E-11</v>
      </c>
      <c r="O102" s="85">
        <v>1.2500000000000001E-10</v>
      </c>
      <c r="P102" s="85">
        <v>1.2500000000000001E-10</v>
      </c>
      <c r="Q102" s="85">
        <v>3.0006999999999999E-6</v>
      </c>
      <c r="R102" s="85">
        <v>2.1349000000000001E-6</v>
      </c>
      <c r="S102" s="85">
        <v>1.1062999999999999E-6</v>
      </c>
      <c r="T102" s="85">
        <v>6.7339999999999998E-7</v>
      </c>
      <c r="U102" s="85">
        <v>4.4770000000000002E-7</v>
      </c>
      <c r="V102" s="85">
        <v>3.5853000000000002E-7</v>
      </c>
      <c r="W102" s="85">
        <v>4.6250000000000002E-7</v>
      </c>
      <c r="X102" s="85">
        <v>4.6250000000000002E-7</v>
      </c>
      <c r="Y102" s="85">
        <v>5.9200000000000002E-10</v>
      </c>
      <c r="Z102" s="85">
        <v>4.2900000000000002E-10</v>
      </c>
      <c r="AA102" s="85">
        <v>2.1E-10</v>
      </c>
      <c r="AB102" s="85">
        <v>1.3200000000000001E-10</v>
      </c>
      <c r="AC102" s="85">
        <v>8.3199999999999994E-11</v>
      </c>
      <c r="AD102" s="85">
        <v>6.75E-11</v>
      </c>
      <c r="AE102" s="85">
        <v>8.1300000000000006E-11</v>
      </c>
      <c r="AF102" s="85">
        <v>8.1300000000000006E-11</v>
      </c>
      <c r="AG102" s="85">
        <v>2.1903999999999998E-6</v>
      </c>
      <c r="AH102" s="85">
        <v>1.5873E-6</v>
      </c>
      <c r="AI102" s="85">
        <v>7.7700000000000004E-7</v>
      </c>
      <c r="AJ102" s="85">
        <v>4.8839999999999995E-7</v>
      </c>
      <c r="AK102" s="85">
        <v>3.0783999999999998E-7</v>
      </c>
      <c r="AL102" s="85">
        <v>2.4975000000000002E-7</v>
      </c>
      <c r="AM102" s="85">
        <v>3.0081E-7</v>
      </c>
      <c r="AN102" s="85">
        <v>3.0081E-7</v>
      </c>
      <c r="AO102" s="85">
        <v>2.02E-17</v>
      </c>
      <c r="AP102" s="85">
        <v>3.1399999999999997E-14</v>
      </c>
      <c r="AQ102" s="85">
        <v>6.8299999999999996E-17</v>
      </c>
      <c r="AR102" s="85">
        <v>6.9599999999999997E-16</v>
      </c>
      <c r="AS102" s="85">
        <v>4.2800000000000003E-18</v>
      </c>
      <c r="AT102" s="85">
        <v>1.21E-17</v>
      </c>
      <c r="AU102" s="85">
        <v>1.8400000000000001E-17</v>
      </c>
      <c r="AV102" s="85">
        <v>3.7733599999999998</v>
      </c>
      <c r="AW102" s="85">
        <v>5865.52</v>
      </c>
      <c r="AX102" s="85">
        <v>12.75844</v>
      </c>
      <c r="AY102" s="85">
        <v>0.81362400000000001</v>
      </c>
      <c r="AZ102" s="50">
        <v>0.79950399999999999</v>
      </c>
      <c r="BA102" s="50">
        <v>2.2602799999999998</v>
      </c>
      <c r="BB102" s="50">
        <v>3.4371200000000002</v>
      </c>
      <c r="BC102" s="48">
        <v>70</v>
      </c>
      <c r="BD102" s="85">
        <v>7.8196347031963504E-5</v>
      </c>
      <c r="BE102" s="85">
        <v>8862.3065693430599</v>
      </c>
      <c r="BF102" s="87">
        <f t="shared" si="3"/>
        <v>8862.3065693430599</v>
      </c>
      <c r="BG102" s="88">
        <v>2.8541666666666701E-2</v>
      </c>
    </row>
    <row r="103" spans="1:59">
      <c r="A103" s="48" t="s">
        <v>108</v>
      </c>
      <c r="B103" s="48"/>
      <c r="C103" s="48"/>
      <c r="D103" s="48" t="s">
        <v>492</v>
      </c>
      <c r="E103" s="48"/>
      <c r="F103" s="48"/>
      <c r="G103" s="85">
        <v>0.02</v>
      </c>
      <c r="H103" s="85">
        <v>0.02</v>
      </c>
      <c r="I103" s="85">
        <v>7.44E-9</v>
      </c>
      <c r="J103" s="85">
        <v>4.1899999999999998E-9</v>
      </c>
      <c r="K103" s="85">
        <v>2.11E-9</v>
      </c>
      <c r="L103" s="85">
        <v>1.25E-9</v>
      </c>
      <c r="M103" s="85">
        <v>7.1500000000000001E-10</v>
      </c>
      <c r="N103" s="85">
        <v>5.7899999999999997E-10</v>
      </c>
      <c r="O103" s="85">
        <v>7.9900000000000003E-10</v>
      </c>
      <c r="P103" s="85">
        <v>7.9900000000000003E-10</v>
      </c>
      <c r="Q103" s="85">
        <v>2.7528000000000001E-5</v>
      </c>
      <c r="R103" s="85">
        <v>1.5503E-5</v>
      </c>
      <c r="S103" s="85">
        <v>7.807E-6</v>
      </c>
      <c r="T103" s="85">
        <v>4.6249999999999998E-6</v>
      </c>
      <c r="U103" s="85">
        <v>2.6454999999999999E-6</v>
      </c>
      <c r="V103" s="85">
        <v>2.1422999999999998E-6</v>
      </c>
      <c r="W103" s="85">
        <v>2.9563E-6</v>
      </c>
      <c r="X103" s="85">
        <v>2.9563E-6</v>
      </c>
      <c r="Y103" s="85">
        <v>2.7799999999999997E-7</v>
      </c>
      <c r="Z103" s="85">
        <v>2.6899999999999999E-7</v>
      </c>
      <c r="AA103" s="85">
        <v>1.86E-7</v>
      </c>
      <c r="AB103" s="85">
        <v>1.2700000000000001E-7</v>
      </c>
      <c r="AC103" s="85">
        <v>1.12E-7</v>
      </c>
      <c r="AD103" s="85">
        <v>1.11E-7</v>
      </c>
      <c r="AE103" s="85">
        <v>1.1600000000000001E-7</v>
      </c>
      <c r="AF103" s="85">
        <v>1.1600000000000001E-7</v>
      </c>
      <c r="AG103" s="85">
        <v>1.0286E-3</v>
      </c>
      <c r="AH103" s="85">
        <v>9.9529999999999996E-4</v>
      </c>
      <c r="AI103" s="85">
        <v>6.8820000000000003E-4</v>
      </c>
      <c r="AJ103" s="85">
        <v>4.6989999999999998E-4</v>
      </c>
      <c r="AK103" s="85">
        <v>4.1439999999999999E-4</v>
      </c>
      <c r="AL103" s="85">
        <v>4.1070000000000001E-4</v>
      </c>
      <c r="AM103" s="85">
        <v>4.2920000000000002E-4</v>
      </c>
      <c r="AN103" s="85">
        <v>4.2920000000000002E-4</v>
      </c>
      <c r="AO103" s="85">
        <v>1.92E-22</v>
      </c>
      <c r="AP103" s="85">
        <v>1.05E-17</v>
      </c>
      <c r="AQ103" s="85">
        <v>1.1399999999999999E-20</v>
      </c>
      <c r="AR103" s="85">
        <v>2.8700000000000002E-20</v>
      </c>
      <c r="AS103" s="85">
        <v>9.5000000000000006E-23</v>
      </c>
      <c r="AT103" s="85">
        <v>1.72E-22</v>
      </c>
      <c r="AU103" s="85">
        <v>1.92E-22</v>
      </c>
      <c r="AV103" s="85">
        <v>3.5865599999999998E-5</v>
      </c>
      <c r="AW103" s="85">
        <v>1.9614</v>
      </c>
      <c r="AX103" s="85">
        <v>2.1295200000000002E-3</v>
      </c>
      <c r="AY103" s="85">
        <v>3.3550300000000003E-5</v>
      </c>
      <c r="AZ103" s="50">
        <v>1.7745999999999999E-5</v>
      </c>
      <c r="BA103" s="50">
        <v>3.2129599999999998E-5</v>
      </c>
      <c r="BB103" s="50">
        <v>3.5865599999999998E-5</v>
      </c>
      <c r="BC103" s="48">
        <v>32</v>
      </c>
      <c r="BD103" s="85">
        <v>132</v>
      </c>
      <c r="BE103" s="85">
        <v>5.2500000000000003E-3</v>
      </c>
      <c r="BF103" s="87">
        <f t="shared" si="3"/>
        <v>1.0026272968739456</v>
      </c>
      <c r="BG103" s="88">
        <v>48180</v>
      </c>
    </row>
    <row r="104" spans="1:59">
      <c r="A104" s="48" t="s">
        <v>109</v>
      </c>
      <c r="B104" s="48"/>
      <c r="C104" s="48"/>
      <c r="D104" s="48" t="s">
        <v>493</v>
      </c>
      <c r="E104" s="48"/>
      <c r="F104" s="48"/>
      <c r="G104" s="85"/>
      <c r="H104" s="85">
        <v>0</v>
      </c>
      <c r="I104" s="85">
        <v>0</v>
      </c>
      <c r="J104" s="85">
        <v>0</v>
      </c>
      <c r="K104" s="85">
        <v>0</v>
      </c>
      <c r="L104" s="85">
        <v>0</v>
      </c>
      <c r="M104" s="85">
        <v>0</v>
      </c>
      <c r="N104" s="85">
        <v>0</v>
      </c>
      <c r="O104" s="85">
        <v>0</v>
      </c>
      <c r="P104" s="85">
        <v>0</v>
      </c>
      <c r="Q104" s="85">
        <v>0</v>
      </c>
      <c r="R104" s="85">
        <v>0</v>
      </c>
      <c r="S104" s="85">
        <v>0</v>
      </c>
      <c r="T104" s="85">
        <v>0</v>
      </c>
      <c r="U104" s="85">
        <v>0</v>
      </c>
      <c r="V104" s="85">
        <v>0</v>
      </c>
      <c r="W104" s="85">
        <v>0</v>
      </c>
      <c r="X104" s="85">
        <v>0</v>
      </c>
      <c r="Y104" s="85">
        <v>0</v>
      </c>
      <c r="Z104" s="85">
        <v>0</v>
      </c>
      <c r="AA104" s="85">
        <v>0</v>
      </c>
      <c r="AB104" s="85">
        <v>0</v>
      </c>
      <c r="AC104" s="85">
        <v>0</v>
      </c>
      <c r="AD104" s="85">
        <v>0</v>
      </c>
      <c r="AE104" s="85">
        <v>0</v>
      </c>
      <c r="AF104" s="85">
        <v>0</v>
      </c>
      <c r="AG104" s="85">
        <v>0</v>
      </c>
      <c r="AH104" s="85">
        <v>0</v>
      </c>
      <c r="AI104" s="85">
        <v>0</v>
      </c>
      <c r="AJ104" s="85">
        <v>0</v>
      </c>
      <c r="AK104" s="85">
        <v>0</v>
      </c>
      <c r="AL104" s="85">
        <v>0</v>
      </c>
      <c r="AM104" s="85">
        <v>0</v>
      </c>
      <c r="AN104" s="85">
        <v>0</v>
      </c>
      <c r="AO104" s="85">
        <v>1.5400000000000001E-17</v>
      </c>
      <c r="AP104" s="85">
        <v>2.3599999999999999E-14</v>
      </c>
      <c r="AQ104" s="85">
        <v>5.1100000000000001E-17</v>
      </c>
      <c r="AR104" s="85">
        <v>5.6100000000000004E-16</v>
      </c>
      <c r="AS104" s="85">
        <v>3.2199999999999998E-18</v>
      </c>
      <c r="AT104" s="85">
        <v>9.0100000000000006E-18</v>
      </c>
      <c r="AU104" s="85">
        <v>1.3900000000000002E-17</v>
      </c>
      <c r="AV104" s="85">
        <v>2.8767200000000002</v>
      </c>
      <c r="AW104" s="85">
        <v>4408.4799999999996</v>
      </c>
      <c r="AX104" s="85">
        <v>9.5454799999999995</v>
      </c>
      <c r="AY104" s="85">
        <v>0.65580899999999998</v>
      </c>
      <c r="AZ104" s="50">
        <v>0.60149600000000003</v>
      </c>
      <c r="BA104" s="50">
        <v>1.683068</v>
      </c>
      <c r="BB104" s="50">
        <v>2.5965199999999999</v>
      </c>
      <c r="BC104" s="48">
        <v>143</v>
      </c>
      <c r="BD104" s="85">
        <v>1.6647640791476401E-5</v>
      </c>
      <c r="BE104" s="85">
        <v>41627.519999999997</v>
      </c>
      <c r="BF104" s="87">
        <f t="shared" si="3"/>
        <v>41627.519999999997</v>
      </c>
      <c r="BG104" s="88">
        <v>6.0763888888888899E-3</v>
      </c>
    </row>
    <row r="105" spans="1:59">
      <c r="A105" s="48" t="s">
        <v>110</v>
      </c>
      <c r="B105" s="48"/>
      <c r="C105" s="48"/>
      <c r="D105" s="48" t="s">
        <v>492</v>
      </c>
      <c r="E105" s="48"/>
      <c r="F105" s="48"/>
      <c r="G105" s="85">
        <v>0.04</v>
      </c>
      <c r="H105" s="85">
        <v>0.04</v>
      </c>
      <c r="I105" s="85">
        <v>3.6399999999999998E-9</v>
      </c>
      <c r="J105" s="85">
        <v>2.4100000000000002E-9</v>
      </c>
      <c r="K105" s="85">
        <v>1.25E-9</v>
      </c>
      <c r="L105" s="85">
        <v>7.6700000000000004E-10</v>
      </c>
      <c r="M105" s="85">
        <v>4.6000000000000001E-10</v>
      </c>
      <c r="N105" s="85">
        <v>3.6800000000000002E-10</v>
      </c>
      <c r="O105" s="85">
        <v>4.9099999999999996E-10</v>
      </c>
      <c r="P105" s="85">
        <v>4.9099999999999996E-10</v>
      </c>
      <c r="Q105" s="85">
        <v>1.3468E-5</v>
      </c>
      <c r="R105" s="85">
        <v>8.9169999999999995E-6</v>
      </c>
      <c r="S105" s="85">
        <v>4.6249999999999998E-6</v>
      </c>
      <c r="T105" s="85">
        <v>2.8379E-6</v>
      </c>
      <c r="U105" s="85">
        <v>1.702E-6</v>
      </c>
      <c r="V105" s="85">
        <v>1.3616E-6</v>
      </c>
      <c r="W105" s="85">
        <v>1.8166999999999999E-6</v>
      </c>
      <c r="X105" s="85">
        <v>1.8166999999999999E-6</v>
      </c>
      <c r="Y105" s="85">
        <v>1.56E-9</v>
      </c>
      <c r="Z105" s="85">
        <v>1.13E-9</v>
      </c>
      <c r="AA105" s="85">
        <v>5.4299999999999999E-10</v>
      </c>
      <c r="AB105" s="85">
        <v>3.4200000000000001E-10</v>
      </c>
      <c r="AC105" s="85">
        <v>2.0499999999999999E-10</v>
      </c>
      <c r="AD105" s="85">
        <v>1.6699999999999999E-10</v>
      </c>
      <c r="AE105" s="85">
        <v>2.0399999999999999E-10</v>
      </c>
      <c r="AF105" s="85">
        <v>2.0399999999999999E-10</v>
      </c>
      <c r="AG105" s="85">
        <v>5.772E-6</v>
      </c>
      <c r="AH105" s="85">
        <v>4.1810000000000003E-6</v>
      </c>
      <c r="AI105" s="85">
        <v>2.0091E-6</v>
      </c>
      <c r="AJ105" s="85">
        <v>1.2654E-6</v>
      </c>
      <c r="AK105" s="85">
        <v>7.5850000000000002E-7</v>
      </c>
      <c r="AL105" s="85">
        <v>6.1790000000000005E-7</v>
      </c>
      <c r="AM105" s="85">
        <v>7.5479999999999996E-7</v>
      </c>
      <c r="AN105" s="85">
        <v>7.5479999999999996E-7</v>
      </c>
      <c r="AO105" s="85">
        <v>7.3799999999999992E-18</v>
      </c>
      <c r="AP105" s="85">
        <v>1.21E-14</v>
      </c>
      <c r="AQ105" s="85">
        <v>2.6499999999999999E-17</v>
      </c>
      <c r="AR105" s="85">
        <v>2.6800000000000002E-16</v>
      </c>
      <c r="AS105" s="85">
        <v>1.66E-18</v>
      </c>
      <c r="AT105" s="85">
        <v>4.7100000000000004E-18</v>
      </c>
      <c r="AU105" s="85">
        <v>6.9799999999999998E-18</v>
      </c>
      <c r="AV105" s="85">
        <v>1.378584</v>
      </c>
      <c r="AW105" s="85">
        <v>2260.2800000000002</v>
      </c>
      <c r="AX105" s="85">
        <v>4.9501999999999997</v>
      </c>
      <c r="AY105" s="85">
        <v>0.31329200000000001</v>
      </c>
      <c r="AZ105" s="50">
        <v>0.31008799999999997</v>
      </c>
      <c r="BA105" s="50">
        <v>0.87982800000000005</v>
      </c>
      <c r="BB105" s="50">
        <v>1.3038639999999999</v>
      </c>
      <c r="BC105" s="48">
        <v>110</v>
      </c>
      <c r="BD105" s="85">
        <v>4.69178082191781E-4</v>
      </c>
      <c r="BE105" s="85">
        <v>1477.0510948905101</v>
      </c>
      <c r="BF105" s="87">
        <f t="shared" si="3"/>
        <v>1477.0510948905101</v>
      </c>
      <c r="BG105" s="88">
        <v>0.17125000000000001</v>
      </c>
    </row>
    <row r="106" spans="1:59">
      <c r="A106" s="48" t="s">
        <v>111</v>
      </c>
      <c r="B106" s="48"/>
      <c r="C106" s="48"/>
      <c r="D106" s="48" t="s">
        <v>493</v>
      </c>
      <c r="E106" s="48"/>
      <c r="F106" s="48"/>
      <c r="G106" s="85"/>
      <c r="H106" s="85">
        <v>0</v>
      </c>
      <c r="I106" s="85">
        <v>0</v>
      </c>
      <c r="J106" s="85">
        <v>0</v>
      </c>
      <c r="K106" s="85">
        <v>0</v>
      </c>
      <c r="L106" s="85">
        <v>0</v>
      </c>
      <c r="M106" s="85">
        <v>0</v>
      </c>
      <c r="N106" s="85">
        <v>0</v>
      </c>
      <c r="O106" s="85">
        <v>0</v>
      </c>
      <c r="P106" s="85">
        <v>0</v>
      </c>
      <c r="Q106" s="85">
        <v>0</v>
      </c>
      <c r="R106" s="85">
        <v>0</v>
      </c>
      <c r="S106" s="85">
        <v>0</v>
      </c>
      <c r="T106" s="85">
        <v>0</v>
      </c>
      <c r="U106" s="85">
        <v>0</v>
      </c>
      <c r="V106" s="85">
        <v>0</v>
      </c>
      <c r="W106" s="85">
        <v>0</v>
      </c>
      <c r="X106" s="85">
        <v>0</v>
      </c>
      <c r="Y106" s="85">
        <v>0</v>
      </c>
      <c r="Z106" s="85">
        <v>0</v>
      </c>
      <c r="AA106" s="85">
        <v>0</v>
      </c>
      <c r="AB106" s="85">
        <v>0</v>
      </c>
      <c r="AC106" s="85">
        <v>0</v>
      </c>
      <c r="AD106" s="85">
        <v>0</v>
      </c>
      <c r="AE106" s="85">
        <v>0</v>
      </c>
      <c r="AF106" s="85">
        <v>0</v>
      </c>
      <c r="AG106" s="85">
        <v>0</v>
      </c>
      <c r="AH106" s="85">
        <v>0</v>
      </c>
      <c r="AI106" s="85">
        <v>0</v>
      </c>
      <c r="AJ106" s="85">
        <v>0</v>
      </c>
      <c r="AK106" s="85">
        <v>0</v>
      </c>
      <c r="AL106" s="85">
        <v>0</v>
      </c>
      <c r="AM106" s="85">
        <v>0</v>
      </c>
      <c r="AN106" s="85">
        <v>0</v>
      </c>
      <c r="AO106" s="85">
        <v>3.45E-17</v>
      </c>
      <c r="AP106" s="85">
        <v>5.3900000000000003E-14</v>
      </c>
      <c r="AQ106" s="85">
        <v>1.1600000000000001E-16</v>
      </c>
      <c r="AR106" s="85">
        <v>1.3E-15</v>
      </c>
      <c r="AS106" s="85">
        <v>7.4800000000000003E-18</v>
      </c>
      <c r="AT106" s="85">
        <v>2.0699999999999999E-17</v>
      </c>
      <c r="AU106" s="85">
        <v>3.15E-17</v>
      </c>
      <c r="AV106" s="85">
        <v>6.4446000000000003</v>
      </c>
      <c r="AW106" s="85">
        <v>10068.52</v>
      </c>
      <c r="AX106" s="85">
        <v>21.668800000000001</v>
      </c>
      <c r="AY106" s="85">
        <v>1.5197000000000001</v>
      </c>
      <c r="AZ106" s="50">
        <v>1.3972640000000001</v>
      </c>
      <c r="BA106" s="50">
        <v>3.8667600000000002</v>
      </c>
      <c r="BB106" s="50">
        <v>5.8841999999999999</v>
      </c>
      <c r="BC106" s="48">
        <v>79</v>
      </c>
      <c r="BD106" s="85">
        <v>4.2808219178082197E-6</v>
      </c>
      <c r="BE106" s="85">
        <v>161884.79999999999</v>
      </c>
      <c r="BF106" s="87">
        <f t="shared" si="3"/>
        <v>161884.79999999999</v>
      </c>
      <c r="BG106" s="88">
        <v>1.5625000000000001E-3</v>
      </c>
    </row>
    <row r="107" spans="1:59">
      <c r="A107" s="48" t="s">
        <v>112</v>
      </c>
      <c r="B107" s="48"/>
      <c r="C107" s="48"/>
      <c r="D107" s="48" t="s">
        <v>492</v>
      </c>
      <c r="E107" s="48"/>
      <c r="F107" s="48"/>
      <c r="G107" s="85">
        <v>0.6</v>
      </c>
      <c r="H107" s="85">
        <v>0.02</v>
      </c>
      <c r="I107" s="85">
        <v>2.2700000000000001E-7</v>
      </c>
      <c r="J107" s="85">
        <v>7.2300000000000006E-8</v>
      </c>
      <c r="K107" s="85">
        <v>4.6700000000000001E-8</v>
      </c>
      <c r="L107" s="85">
        <v>5.9599999999999998E-8</v>
      </c>
      <c r="M107" s="85">
        <v>7.8600000000000002E-8</v>
      </c>
      <c r="N107" s="85">
        <v>2.7599999999999999E-8</v>
      </c>
      <c r="O107" s="85">
        <v>3.5999999999999998E-8</v>
      </c>
      <c r="P107" s="85">
        <v>3.5999999999999998E-8</v>
      </c>
      <c r="Q107" s="85">
        <v>8.3989999999999998E-4</v>
      </c>
      <c r="R107" s="85">
        <v>2.6750999999999999E-4</v>
      </c>
      <c r="S107" s="85">
        <v>1.7279E-4</v>
      </c>
      <c r="T107" s="85">
        <v>2.2052000000000001E-4</v>
      </c>
      <c r="U107" s="85">
        <v>2.9082000000000001E-4</v>
      </c>
      <c r="V107" s="85">
        <v>1.0212E-4</v>
      </c>
      <c r="W107" s="85">
        <v>1.3320000000000001E-4</v>
      </c>
      <c r="X107" s="85">
        <v>1.3320000000000001E-4</v>
      </c>
      <c r="Y107" s="85">
        <v>4.1300000000000001E-7</v>
      </c>
      <c r="Z107" s="85">
        <v>3.9299999999999999E-7</v>
      </c>
      <c r="AA107" s="85">
        <v>2.6800000000000002E-7</v>
      </c>
      <c r="AB107" s="85">
        <v>1.8199999999999999E-7</v>
      </c>
      <c r="AC107" s="85">
        <v>1.5900000000000001E-7</v>
      </c>
      <c r="AD107" s="85">
        <v>1.5599999999999999E-7</v>
      </c>
      <c r="AE107" s="85">
        <v>1.6400000000000001E-7</v>
      </c>
      <c r="AF107" s="85">
        <v>1.6400000000000001E-7</v>
      </c>
      <c r="AG107" s="85">
        <v>1.5280999999999999E-3</v>
      </c>
      <c r="AH107" s="85">
        <v>1.4541000000000001E-3</v>
      </c>
      <c r="AI107" s="85">
        <v>9.9160000000000003E-4</v>
      </c>
      <c r="AJ107" s="85">
        <v>6.734E-4</v>
      </c>
      <c r="AK107" s="85">
        <v>5.8830000000000004E-4</v>
      </c>
      <c r="AL107" s="85">
        <v>5.7720000000000004E-4</v>
      </c>
      <c r="AM107" s="85">
        <v>6.068E-4</v>
      </c>
      <c r="AN107" s="85">
        <v>6.068E-4</v>
      </c>
      <c r="AO107" s="85">
        <v>3.4600000000000001E-21</v>
      </c>
      <c r="AP107" s="85">
        <v>9.8300000000000002E-17</v>
      </c>
      <c r="AQ107" s="85">
        <v>1.0900000000000001E-19</v>
      </c>
      <c r="AR107" s="85">
        <v>1.6399999999999999E-18</v>
      </c>
      <c r="AS107" s="85">
        <v>1.26E-21</v>
      </c>
      <c r="AT107" s="85">
        <v>2.7199999999999999E-21</v>
      </c>
      <c r="AU107" s="85">
        <v>3.4199999999999998E-21</v>
      </c>
      <c r="AV107" s="85">
        <v>6.4632800000000005E-4</v>
      </c>
      <c r="AW107" s="85">
        <v>18.362439999999999</v>
      </c>
      <c r="AX107" s="85">
        <v>2.0361199999999999E-2</v>
      </c>
      <c r="AY107" s="85">
        <v>1.91716E-3</v>
      </c>
      <c r="AZ107" s="50">
        <v>2.3536799999999999E-4</v>
      </c>
      <c r="BA107" s="50">
        <v>5.0809599999999998E-4</v>
      </c>
      <c r="BB107" s="50">
        <v>6.3885600000000004E-4</v>
      </c>
      <c r="BC107" s="48">
        <v>90</v>
      </c>
      <c r="BD107" s="85">
        <v>28.79</v>
      </c>
      <c r="BE107" s="85">
        <v>2.40708579367836E-2</v>
      </c>
      <c r="BF107" s="87">
        <f t="shared" si="3"/>
        <v>1.0120837123522832</v>
      </c>
      <c r="BG107" s="88">
        <v>10508.35</v>
      </c>
    </row>
    <row r="108" spans="1:59">
      <c r="A108" s="48" t="s">
        <v>113</v>
      </c>
      <c r="B108" s="48"/>
      <c r="C108" s="48"/>
      <c r="D108" s="48" t="s">
        <v>492</v>
      </c>
      <c r="E108" s="48"/>
      <c r="F108" s="48"/>
      <c r="G108" s="85">
        <v>0.01</v>
      </c>
      <c r="H108" s="85">
        <v>0.01</v>
      </c>
      <c r="I108" s="85">
        <v>1.8400000000000001E-9</v>
      </c>
      <c r="J108" s="85">
        <v>1.2799999999999999E-9</v>
      </c>
      <c r="K108" s="85">
        <v>7.1400000000000002E-10</v>
      </c>
      <c r="L108" s="85">
        <v>4.6600000000000005E-10</v>
      </c>
      <c r="M108" s="85">
        <v>2.98E-10</v>
      </c>
      <c r="N108" s="85">
        <v>2.39E-10</v>
      </c>
      <c r="O108" s="85">
        <v>3.0399999999999998E-10</v>
      </c>
      <c r="P108" s="85">
        <v>3.0399999999999998E-10</v>
      </c>
      <c r="Q108" s="85">
        <v>6.8079999999999999E-6</v>
      </c>
      <c r="R108" s="85">
        <v>4.7360000000000001E-6</v>
      </c>
      <c r="S108" s="85">
        <v>2.6417999999999998E-6</v>
      </c>
      <c r="T108" s="85">
        <v>1.7241999999999999E-6</v>
      </c>
      <c r="U108" s="85">
        <v>1.1026E-6</v>
      </c>
      <c r="V108" s="85">
        <v>8.8430000000000005E-7</v>
      </c>
      <c r="W108" s="85">
        <v>1.1248E-6</v>
      </c>
      <c r="X108" s="85">
        <v>1.1248E-6</v>
      </c>
      <c r="Y108" s="85">
        <v>1.09E-9</v>
      </c>
      <c r="Z108" s="85">
        <v>8.4399999999999998E-10</v>
      </c>
      <c r="AA108" s="85">
        <v>4.4099999999999998E-10</v>
      </c>
      <c r="AB108" s="85">
        <v>2.8599999999999999E-10</v>
      </c>
      <c r="AC108" s="85">
        <v>1.87E-10</v>
      </c>
      <c r="AD108" s="85">
        <v>1.51E-10</v>
      </c>
      <c r="AE108" s="85">
        <v>1.79E-10</v>
      </c>
      <c r="AF108" s="85">
        <v>1.79E-10</v>
      </c>
      <c r="AG108" s="85">
        <v>4.0330000000000002E-6</v>
      </c>
      <c r="AH108" s="85">
        <v>3.1228E-6</v>
      </c>
      <c r="AI108" s="85">
        <v>1.6317E-6</v>
      </c>
      <c r="AJ108" s="85">
        <v>1.0582000000000001E-6</v>
      </c>
      <c r="AK108" s="85">
        <v>6.919E-7</v>
      </c>
      <c r="AL108" s="85">
        <v>5.5870000000000005E-7</v>
      </c>
      <c r="AM108" s="85">
        <v>6.6229999999999999E-7</v>
      </c>
      <c r="AN108" s="85">
        <v>6.6229999999999999E-7</v>
      </c>
      <c r="AO108" s="85">
        <v>3.36E-17</v>
      </c>
      <c r="AP108" s="85">
        <v>5.0900000000000003E-14</v>
      </c>
      <c r="AQ108" s="85">
        <v>1.11E-16</v>
      </c>
      <c r="AR108" s="85">
        <v>1.01E-15</v>
      </c>
      <c r="AS108" s="85">
        <v>6.3899999999999999E-18</v>
      </c>
      <c r="AT108" s="85">
        <v>1.8100000000000001E-17</v>
      </c>
      <c r="AU108" s="85">
        <v>2.8599999999999999E-17</v>
      </c>
      <c r="AV108" s="85">
        <v>6.2764800000000003</v>
      </c>
      <c r="AW108" s="85">
        <v>9508.1200000000008</v>
      </c>
      <c r="AX108" s="85">
        <v>20.7348</v>
      </c>
      <c r="AY108" s="85">
        <v>1.18069</v>
      </c>
      <c r="AZ108" s="50">
        <v>1.1936519999999999</v>
      </c>
      <c r="BA108" s="50">
        <v>3.3810799999999999</v>
      </c>
      <c r="BB108" s="50">
        <v>5.3424800000000001</v>
      </c>
      <c r="BC108" s="48">
        <v>175</v>
      </c>
      <c r="BD108" s="85">
        <v>1.1986301369862999E-3</v>
      </c>
      <c r="BE108" s="85">
        <v>578.16</v>
      </c>
      <c r="BF108" s="87">
        <f t="shared" si="3"/>
        <v>578.16</v>
      </c>
      <c r="BG108" s="88">
        <v>0.4375</v>
      </c>
    </row>
    <row r="109" spans="1:59">
      <c r="A109" s="48" t="s">
        <v>114</v>
      </c>
      <c r="B109" s="48"/>
      <c r="C109" s="48"/>
      <c r="D109" s="48" t="s">
        <v>492</v>
      </c>
      <c r="E109" s="48"/>
      <c r="F109" s="48"/>
      <c r="G109" s="85">
        <v>5.0000000000000001E-3</v>
      </c>
      <c r="H109" s="85">
        <v>5.0000000000000001E-3</v>
      </c>
      <c r="I109" s="85">
        <v>1.8899999999999999E-9</v>
      </c>
      <c r="J109" s="85">
        <v>1.25E-9</v>
      </c>
      <c r="K109" s="85">
        <v>6.7299999999999995E-10</v>
      </c>
      <c r="L109" s="85">
        <v>4.2599999999999998E-10</v>
      </c>
      <c r="M109" s="85">
        <v>2.7199999999999999E-10</v>
      </c>
      <c r="N109" s="85">
        <v>2.18E-10</v>
      </c>
      <c r="O109" s="85">
        <v>2.8100000000000001E-10</v>
      </c>
      <c r="P109" s="85">
        <v>2.8100000000000001E-10</v>
      </c>
      <c r="Q109" s="85">
        <v>6.9929999999999998E-6</v>
      </c>
      <c r="R109" s="85">
        <v>4.6249999999999998E-6</v>
      </c>
      <c r="S109" s="85">
        <v>2.4901000000000001E-6</v>
      </c>
      <c r="T109" s="85">
        <v>1.5762E-6</v>
      </c>
      <c r="U109" s="85">
        <v>1.0064E-6</v>
      </c>
      <c r="V109" s="85">
        <v>8.0660000000000004E-7</v>
      </c>
      <c r="W109" s="85">
        <v>1.0397E-6</v>
      </c>
      <c r="X109" s="85">
        <v>1.0397E-6</v>
      </c>
      <c r="Y109" s="85">
        <v>9.27E-10</v>
      </c>
      <c r="Z109" s="85">
        <v>7.0199999999999995E-10</v>
      </c>
      <c r="AA109" s="85">
        <v>3.4899999999999998E-10</v>
      </c>
      <c r="AB109" s="85">
        <v>2.1899999999999999E-10</v>
      </c>
      <c r="AC109" s="85">
        <v>1.3100000000000001E-10</v>
      </c>
      <c r="AD109" s="85">
        <v>1.06E-10</v>
      </c>
      <c r="AE109" s="85">
        <v>1.2899999999999999E-10</v>
      </c>
      <c r="AF109" s="85">
        <v>1.2899999999999999E-10</v>
      </c>
      <c r="AG109" s="85">
        <v>3.4299E-6</v>
      </c>
      <c r="AH109" s="85">
        <v>2.5973999999999999E-6</v>
      </c>
      <c r="AI109" s="85">
        <v>1.2913E-6</v>
      </c>
      <c r="AJ109" s="85">
        <v>8.103E-7</v>
      </c>
      <c r="AK109" s="85">
        <v>4.8469999999999999E-7</v>
      </c>
      <c r="AL109" s="85">
        <v>3.9219999999999998E-7</v>
      </c>
      <c r="AM109" s="85">
        <v>4.7729999999999997E-7</v>
      </c>
      <c r="AN109" s="85">
        <v>4.7729999999999997E-7</v>
      </c>
      <c r="AO109" s="85">
        <v>8.0300000000000006E-17</v>
      </c>
      <c r="AP109" s="85">
        <v>1.1700000000000001E-13</v>
      </c>
      <c r="AQ109" s="85">
        <v>2.5399999999999999E-16</v>
      </c>
      <c r="AR109" s="85">
        <v>2.21E-15</v>
      </c>
      <c r="AS109" s="85">
        <v>1.41E-17</v>
      </c>
      <c r="AT109" s="85">
        <v>4.0700000000000001E-17</v>
      </c>
      <c r="AU109" s="85">
        <v>6.6100000000000004E-17</v>
      </c>
      <c r="AV109" s="85">
        <v>15.00004</v>
      </c>
      <c r="AW109" s="85">
        <v>21855.599999999999</v>
      </c>
      <c r="AX109" s="85">
        <v>47.447200000000002</v>
      </c>
      <c r="AY109" s="85">
        <v>2.5834899999999998</v>
      </c>
      <c r="AZ109" s="50">
        <v>2.63388</v>
      </c>
      <c r="BA109" s="50">
        <v>7.60276</v>
      </c>
      <c r="BB109" s="50">
        <v>12.347479999999999</v>
      </c>
      <c r="BC109" s="48">
        <v>150</v>
      </c>
      <c r="BD109" s="85">
        <v>3.9726027397260299E-4</v>
      </c>
      <c r="BE109" s="85">
        <v>1744.44827586207</v>
      </c>
      <c r="BF109" s="87">
        <f t="shared" si="3"/>
        <v>1744.44827586207</v>
      </c>
      <c r="BG109" s="88">
        <v>0.14499999999999999</v>
      </c>
    </row>
    <row r="110" spans="1:59">
      <c r="A110" s="48" t="s">
        <v>115</v>
      </c>
      <c r="B110" s="48"/>
      <c r="C110" s="48"/>
      <c r="D110" s="48" t="s">
        <v>493</v>
      </c>
      <c r="E110" s="48"/>
      <c r="F110" s="48"/>
      <c r="G110" s="85"/>
      <c r="H110" s="85">
        <v>0</v>
      </c>
      <c r="I110" s="85">
        <v>0</v>
      </c>
      <c r="J110" s="85">
        <v>0</v>
      </c>
      <c r="K110" s="85">
        <v>0</v>
      </c>
      <c r="L110" s="85">
        <v>0</v>
      </c>
      <c r="M110" s="85">
        <v>0</v>
      </c>
      <c r="N110" s="85">
        <v>0</v>
      </c>
      <c r="O110" s="85">
        <v>0</v>
      </c>
      <c r="P110" s="85">
        <v>0</v>
      </c>
      <c r="Q110" s="85">
        <v>0</v>
      </c>
      <c r="R110" s="85">
        <v>0</v>
      </c>
      <c r="S110" s="85">
        <v>0</v>
      </c>
      <c r="T110" s="85">
        <v>0</v>
      </c>
      <c r="U110" s="85">
        <v>0</v>
      </c>
      <c r="V110" s="85">
        <v>0</v>
      </c>
      <c r="W110" s="85">
        <v>0</v>
      </c>
      <c r="X110" s="85">
        <v>0</v>
      </c>
      <c r="Y110" s="85">
        <v>0</v>
      </c>
      <c r="Z110" s="85">
        <v>0</v>
      </c>
      <c r="AA110" s="85">
        <v>0</v>
      </c>
      <c r="AB110" s="85">
        <v>0</v>
      </c>
      <c r="AC110" s="85">
        <v>0</v>
      </c>
      <c r="AD110" s="85">
        <v>0</v>
      </c>
      <c r="AE110" s="85">
        <v>0</v>
      </c>
      <c r="AF110" s="85">
        <v>0</v>
      </c>
      <c r="AG110" s="85">
        <v>0</v>
      </c>
      <c r="AH110" s="85">
        <v>0</v>
      </c>
      <c r="AI110" s="85">
        <v>0</v>
      </c>
      <c r="AJ110" s="85">
        <v>0</v>
      </c>
      <c r="AK110" s="85">
        <v>0</v>
      </c>
      <c r="AL110" s="85">
        <v>0</v>
      </c>
      <c r="AM110" s="85">
        <v>0</v>
      </c>
      <c r="AN110" s="85">
        <v>0</v>
      </c>
      <c r="AO110" s="85">
        <v>8.1899999999999997E-17</v>
      </c>
      <c r="AP110" s="85">
        <v>1.1999999999999999E-13</v>
      </c>
      <c r="AQ110" s="85">
        <v>2.5999999999999998E-16</v>
      </c>
      <c r="AR110" s="85">
        <v>2.4100000000000001E-15</v>
      </c>
      <c r="AS110" s="85">
        <v>1.4800000000000001E-17</v>
      </c>
      <c r="AT110" s="85">
        <v>4.25E-17</v>
      </c>
      <c r="AU110" s="85">
        <v>6.84E-17</v>
      </c>
      <c r="AV110" s="85">
        <v>15.298920000000001</v>
      </c>
      <c r="AW110" s="85">
        <v>22416</v>
      </c>
      <c r="AX110" s="85">
        <v>48.567999999999998</v>
      </c>
      <c r="AY110" s="85">
        <v>2.8172899999999998</v>
      </c>
      <c r="AZ110" s="50">
        <v>2.76464</v>
      </c>
      <c r="BA110" s="50">
        <v>7.9390000000000001</v>
      </c>
      <c r="BB110" s="50">
        <v>12.77712</v>
      </c>
      <c r="BC110" s="48">
        <v>91</v>
      </c>
      <c r="BD110" s="85">
        <v>5.9741248097412502E-6</v>
      </c>
      <c r="BE110" s="85">
        <v>116000.25477707</v>
      </c>
      <c r="BF110" s="87">
        <f t="shared" si="3"/>
        <v>116000.25477707</v>
      </c>
      <c r="BG110" s="88">
        <v>2.1805555555555601E-3</v>
      </c>
    </row>
    <row r="111" spans="1:59">
      <c r="A111" s="48" t="s">
        <v>116</v>
      </c>
      <c r="B111" s="48"/>
      <c r="C111" s="48"/>
      <c r="D111" s="48" t="s">
        <v>492</v>
      </c>
      <c r="E111" s="48"/>
      <c r="F111" s="48"/>
      <c r="G111" s="85">
        <v>1</v>
      </c>
      <c r="H111" s="85">
        <v>0.02</v>
      </c>
      <c r="I111" s="85">
        <v>1.03E-8</v>
      </c>
      <c r="J111" s="85">
        <v>4.7699999999999999E-9</v>
      </c>
      <c r="K111" s="85">
        <v>2.2999999999999999E-9</v>
      </c>
      <c r="L111" s="85">
        <v>1.31E-9</v>
      </c>
      <c r="M111" s="85">
        <v>8.2400000000000005E-10</v>
      </c>
      <c r="N111" s="85">
        <v>6.4199999999999995E-10</v>
      </c>
      <c r="O111" s="85">
        <v>8.9999999999999999E-10</v>
      </c>
      <c r="P111" s="85">
        <v>8.9999999999999999E-10</v>
      </c>
      <c r="Q111" s="85">
        <v>3.8109999999999999E-5</v>
      </c>
      <c r="R111" s="85">
        <v>1.7649E-5</v>
      </c>
      <c r="S111" s="85">
        <v>8.5099999999999998E-6</v>
      </c>
      <c r="T111" s="85">
        <v>4.8470000000000003E-6</v>
      </c>
      <c r="U111" s="85">
        <v>3.0487999999999999E-6</v>
      </c>
      <c r="V111" s="85">
        <v>2.3754000000000002E-6</v>
      </c>
      <c r="W111" s="85">
        <v>3.3299999999999999E-6</v>
      </c>
      <c r="X111" s="85">
        <v>3.3299999999999999E-6</v>
      </c>
      <c r="Y111" s="85">
        <v>4.0499999999999999E-8</v>
      </c>
      <c r="Z111" s="85">
        <v>3.6500000000000003E-8</v>
      </c>
      <c r="AA111" s="85">
        <v>2.4100000000000001E-8</v>
      </c>
      <c r="AB111" s="85">
        <v>1.6400000000000001E-8</v>
      </c>
      <c r="AC111" s="85">
        <v>1.4500000000000001E-8</v>
      </c>
      <c r="AD111" s="85">
        <v>1.33E-8</v>
      </c>
      <c r="AE111" s="85">
        <v>1.42E-8</v>
      </c>
      <c r="AF111" s="85">
        <v>1.42E-8</v>
      </c>
      <c r="AG111" s="85">
        <v>1.4985000000000001E-4</v>
      </c>
      <c r="AH111" s="85">
        <v>1.3505E-4</v>
      </c>
      <c r="AI111" s="85">
        <v>8.9170000000000002E-5</v>
      </c>
      <c r="AJ111" s="85">
        <v>6.0680000000000002E-5</v>
      </c>
      <c r="AK111" s="85">
        <v>5.3650000000000003E-5</v>
      </c>
      <c r="AL111" s="85">
        <v>4.9209999999999998E-5</v>
      </c>
      <c r="AM111" s="85">
        <v>5.2540000000000002E-5</v>
      </c>
      <c r="AN111" s="85">
        <v>5.2540000000000002E-5</v>
      </c>
      <c r="AO111" s="85">
        <v>5.9099999999999998E-22</v>
      </c>
      <c r="AP111" s="85">
        <v>2.8800000000000001E-17</v>
      </c>
      <c r="AQ111" s="85">
        <v>3.1400000000000001E-20</v>
      </c>
      <c r="AR111" s="85">
        <v>6.5499999999999996E-20</v>
      </c>
      <c r="AS111" s="85">
        <v>2.5299999999999998E-22</v>
      </c>
      <c r="AT111" s="85">
        <v>5.0299999999999996E-22</v>
      </c>
      <c r="AU111" s="85">
        <v>5.8900000000000004E-22</v>
      </c>
      <c r="AV111" s="85">
        <v>1.103988E-4</v>
      </c>
      <c r="AW111" s="85">
        <v>5.3798399999999997</v>
      </c>
      <c r="AX111" s="85">
        <v>5.8655199999999999E-3</v>
      </c>
      <c r="AY111" s="85">
        <v>7.6569499999999999E-5</v>
      </c>
      <c r="AZ111" s="50">
        <v>4.7260399999999999E-5</v>
      </c>
      <c r="BA111" s="50">
        <v>9.3960400000000003E-5</v>
      </c>
      <c r="BB111" s="50">
        <v>1.100252E-4</v>
      </c>
      <c r="BC111" s="48">
        <v>99</v>
      </c>
      <c r="BD111" s="85">
        <v>211100</v>
      </c>
      <c r="BE111" s="85">
        <v>3.2828043581241099E-6</v>
      </c>
      <c r="BF111" s="87">
        <f t="shared" si="3"/>
        <v>1.0000016413894326</v>
      </c>
      <c r="BG111" s="88">
        <v>77051500</v>
      </c>
    </row>
    <row r="112" spans="1:59">
      <c r="A112" s="48" t="s">
        <v>117</v>
      </c>
      <c r="B112" s="48"/>
      <c r="C112" s="48"/>
      <c r="D112" s="48" t="s">
        <v>496</v>
      </c>
      <c r="E112" s="48"/>
      <c r="F112" s="48"/>
      <c r="G112" s="85">
        <v>0.6</v>
      </c>
      <c r="H112" s="85">
        <v>0.6</v>
      </c>
      <c r="I112" s="85">
        <v>7.2299999999999998E-10</v>
      </c>
      <c r="J112" s="85">
        <v>4.1300000000000002E-10</v>
      </c>
      <c r="K112" s="85">
        <v>2.0700000000000001E-10</v>
      </c>
      <c r="L112" s="85">
        <v>1.2199999999999999E-10</v>
      </c>
      <c r="M112" s="85">
        <v>8.4299999999999996E-11</v>
      </c>
      <c r="N112" s="85">
        <v>6.6399999999999998E-11</v>
      </c>
      <c r="O112" s="85">
        <v>8.7100000000000002E-11</v>
      </c>
      <c r="P112" s="85">
        <v>8.7100000000000002E-11</v>
      </c>
      <c r="Q112" s="85">
        <v>2.6751E-6</v>
      </c>
      <c r="R112" s="85">
        <v>1.5281E-6</v>
      </c>
      <c r="S112" s="85">
        <v>7.6590000000000005E-7</v>
      </c>
      <c r="T112" s="85">
        <v>4.5139999999999998E-7</v>
      </c>
      <c r="U112" s="85">
        <v>3.1190999999999999E-7</v>
      </c>
      <c r="V112" s="85">
        <v>2.4568000000000001E-7</v>
      </c>
      <c r="W112" s="85">
        <v>3.2226999999999999E-7</v>
      </c>
      <c r="X112" s="85">
        <v>3.2226999999999999E-7</v>
      </c>
      <c r="Y112" s="85">
        <v>2.1999999999999999E-10</v>
      </c>
      <c r="Z112" s="85">
        <v>1.5400000000000001E-10</v>
      </c>
      <c r="AA112" s="85">
        <v>8.7799999999999997E-11</v>
      </c>
      <c r="AB112" s="85">
        <v>5.6300000000000002E-11</v>
      </c>
      <c r="AC112" s="85">
        <v>3.9700000000000002E-11</v>
      </c>
      <c r="AD112" s="85">
        <v>3.3199999999999999E-11</v>
      </c>
      <c r="AE112" s="85">
        <v>3.8200000000000001E-11</v>
      </c>
      <c r="AF112" s="85">
        <v>3.8200000000000001E-11</v>
      </c>
      <c r="AG112" s="85">
        <v>8.1399999999999996E-7</v>
      </c>
      <c r="AH112" s="85">
        <v>5.6980000000000003E-7</v>
      </c>
      <c r="AI112" s="85">
        <v>3.2486000000000001E-7</v>
      </c>
      <c r="AJ112" s="85">
        <v>2.0830999999999999E-7</v>
      </c>
      <c r="AK112" s="85">
        <v>1.4688999999999999E-7</v>
      </c>
      <c r="AL112" s="85">
        <v>1.2284000000000001E-7</v>
      </c>
      <c r="AM112" s="85">
        <v>1.4133999999999999E-7</v>
      </c>
      <c r="AN112" s="85">
        <v>1.4133999999999999E-7</v>
      </c>
      <c r="AO112" s="85">
        <v>4.0199999999999999E-17</v>
      </c>
      <c r="AP112" s="85">
        <v>5.9200000000000003E-14</v>
      </c>
      <c r="AQ112" s="85">
        <v>1.2800000000000001E-16</v>
      </c>
      <c r="AR112" s="85">
        <v>1.18E-15</v>
      </c>
      <c r="AS112" s="85">
        <v>7.4200000000000006E-18</v>
      </c>
      <c r="AT112" s="85">
        <v>2.1299999999999999E-17</v>
      </c>
      <c r="AU112" s="85">
        <v>3.4100000000000002E-17</v>
      </c>
      <c r="AV112" s="85">
        <v>7.50936</v>
      </c>
      <c r="AW112" s="85">
        <v>11058.56</v>
      </c>
      <c r="AX112" s="85">
        <v>23.910399999999999</v>
      </c>
      <c r="AY112" s="85">
        <v>1.3794200000000001</v>
      </c>
      <c r="AZ112" s="50">
        <v>1.386056</v>
      </c>
      <c r="BA112" s="50">
        <v>3.9788399999999999</v>
      </c>
      <c r="BB112" s="50">
        <v>6.3698800000000002</v>
      </c>
      <c r="BC112" s="48">
        <v>114</v>
      </c>
      <c r="BD112" s="85">
        <v>2.8919330289193299E-5</v>
      </c>
      <c r="BE112" s="85">
        <v>23963.210526315801</v>
      </c>
      <c r="BF112" s="87">
        <f t="shared" si="3"/>
        <v>23963.210526315801</v>
      </c>
      <c r="BG112" s="88">
        <v>1.0555555555555599E-2</v>
      </c>
    </row>
    <row r="113" spans="1:59">
      <c r="A113" s="48" t="s">
        <v>118</v>
      </c>
      <c r="B113" s="48"/>
      <c r="C113" s="48"/>
      <c r="D113" s="48" t="s">
        <v>492</v>
      </c>
      <c r="E113" s="48"/>
      <c r="F113" s="48"/>
      <c r="G113" s="85">
        <v>5.0000000000000001E-3</v>
      </c>
      <c r="H113" s="85">
        <v>5.0000000000000001E-3</v>
      </c>
      <c r="I113" s="85">
        <v>3.7000000000000002E-6</v>
      </c>
      <c r="J113" s="85">
        <v>3.7E-7</v>
      </c>
      <c r="K113" s="85">
        <v>2.1899999999999999E-7</v>
      </c>
      <c r="L113" s="85">
        <v>1.37E-7</v>
      </c>
      <c r="M113" s="85">
        <v>9.3600000000000004E-8</v>
      </c>
      <c r="N113" s="85">
        <v>7.1999999999999996E-8</v>
      </c>
      <c r="O113" s="85">
        <v>1.1600000000000001E-7</v>
      </c>
      <c r="P113" s="85">
        <v>1.1600000000000001E-7</v>
      </c>
      <c r="Q113" s="85">
        <v>1.3690000000000001E-2</v>
      </c>
      <c r="R113" s="85">
        <v>1.369E-3</v>
      </c>
      <c r="S113" s="85">
        <v>8.1030000000000002E-4</v>
      </c>
      <c r="T113" s="85">
        <v>5.0690000000000002E-4</v>
      </c>
      <c r="U113" s="85">
        <v>3.4632E-4</v>
      </c>
      <c r="V113" s="85">
        <v>2.6640000000000002E-4</v>
      </c>
      <c r="W113" s="85">
        <v>4.2920000000000002E-4</v>
      </c>
      <c r="X113" s="85">
        <v>4.2920000000000002E-4</v>
      </c>
      <c r="Y113" s="85">
        <v>1.5699999999999999E-4</v>
      </c>
      <c r="Z113" s="85">
        <v>1.3100000000000001E-4</v>
      </c>
      <c r="AA113" s="85">
        <v>8.2200000000000006E-5</v>
      </c>
      <c r="AB113" s="85">
        <v>5.52E-5</v>
      </c>
      <c r="AC113" s="85">
        <v>4.71E-5</v>
      </c>
      <c r="AD113" s="85">
        <v>3.9700000000000003E-5</v>
      </c>
      <c r="AE113" s="85">
        <v>4.35E-5</v>
      </c>
      <c r="AF113" s="85">
        <v>4.35E-5</v>
      </c>
      <c r="AG113" s="85">
        <v>0.58089999999999997</v>
      </c>
      <c r="AH113" s="85">
        <v>0.48470000000000002</v>
      </c>
      <c r="AI113" s="85">
        <v>0.30414000000000002</v>
      </c>
      <c r="AJ113" s="85">
        <v>0.20424</v>
      </c>
      <c r="AK113" s="85">
        <v>0.17427000000000001</v>
      </c>
      <c r="AL113" s="85">
        <v>0.14688999999999999</v>
      </c>
      <c r="AM113" s="85">
        <v>0.16095000000000001</v>
      </c>
      <c r="AN113" s="85">
        <v>0.16095000000000001</v>
      </c>
      <c r="AO113" s="85">
        <v>3.88E-20</v>
      </c>
      <c r="AP113" s="85">
        <v>8.2499999999999997E-17</v>
      </c>
      <c r="AQ113" s="85">
        <v>1.8399999999999999E-19</v>
      </c>
      <c r="AR113" s="85">
        <v>2.1600000000000001E-18</v>
      </c>
      <c r="AS113" s="85">
        <v>1.1399999999999999E-20</v>
      </c>
      <c r="AT113" s="85">
        <v>2.9E-20</v>
      </c>
      <c r="AU113" s="85">
        <v>3.8100000000000001E-20</v>
      </c>
      <c r="AV113" s="85">
        <v>7.2478400000000002E-3</v>
      </c>
      <c r="AW113" s="85">
        <v>15.411</v>
      </c>
      <c r="AX113" s="85">
        <v>3.4371199999999998E-2</v>
      </c>
      <c r="AY113" s="85">
        <v>2.5250400000000001E-3</v>
      </c>
      <c r="AZ113" s="50">
        <v>2.1295200000000002E-3</v>
      </c>
      <c r="BA113" s="50">
        <v>5.4171999999999996E-3</v>
      </c>
      <c r="BB113" s="50">
        <v>7.1170799999999996E-3</v>
      </c>
      <c r="BC113" s="48">
        <v>228</v>
      </c>
      <c r="BD113" s="85">
        <v>1.9116</v>
      </c>
      <c r="BE113" s="85">
        <v>0.36252354048964203</v>
      </c>
      <c r="BF113" s="87">
        <f t="shared" si="3"/>
        <v>1.1921897991694794</v>
      </c>
      <c r="BG113" s="88">
        <v>697.73400000000004</v>
      </c>
    </row>
    <row r="114" spans="1:59">
      <c r="A114" s="51" t="s">
        <v>119</v>
      </c>
      <c r="B114" s="48" t="s">
        <v>7</v>
      </c>
      <c r="C114" s="48"/>
      <c r="D114" s="48" t="s">
        <v>492</v>
      </c>
      <c r="E114" s="48"/>
      <c r="F114" s="48"/>
      <c r="G114" s="85">
        <v>5.0000000000000001E-3</v>
      </c>
      <c r="H114" s="85">
        <v>5.0000000000000001E-3</v>
      </c>
      <c r="I114" s="85">
        <v>1.0900000000000001E-5</v>
      </c>
      <c r="J114" s="85">
        <v>1.04E-6</v>
      </c>
      <c r="K114" s="85">
        <v>7.8899999999999998E-7</v>
      </c>
      <c r="L114" s="85">
        <v>6.2500000000000005E-7</v>
      </c>
      <c r="M114" s="85">
        <v>5.4000000000000002E-7</v>
      </c>
      <c r="N114" s="85">
        <v>4.9900000000000001E-7</v>
      </c>
      <c r="O114" s="85">
        <v>6.0900000000000001E-7</v>
      </c>
      <c r="P114" s="85">
        <v>6.0900000000000001E-7</v>
      </c>
      <c r="Q114" s="85">
        <v>4.0329999999999998E-2</v>
      </c>
      <c r="R114" s="85">
        <v>3.8479999999999999E-3</v>
      </c>
      <c r="S114" s="85">
        <v>2.9193000000000001E-3</v>
      </c>
      <c r="T114" s="85">
        <v>2.3124999999999999E-3</v>
      </c>
      <c r="U114" s="85">
        <v>1.9980000000000002E-3</v>
      </c>
      <c r="V114" s="85">
        <v>1.8462999999999999E-3</v>
      </c>
      <c r="W114" s="85">
        <v>2.2533000000000002E-3</v>
      </c>
      <c r="X114" s="85">
        <v>2.2533000000000002E-3</v>
      </c>
      <c r="Y114" s="85">
        <v>2.1100000000000001E-4</v>
      </c>
      <c r="Z114" s="85">
        <v>1.92E-4</v>
      </c>
      <c r="AA114" s="85">
        <v>1.2899999999999999E-4</v>
      </c>
      <c r="AB114" s="85">
        <v>8.6899999999999998E-5</v>
      </c>
      <c r="AC114" s="85">
        <v>7.5900000000000002E-5</v>
      </c>
      <c r="AD114" s="85">
        <v>7.1099999999999994E-5</v>
      </c>
      <c r="AE114" s="85">
        <v>7.5500000000000006E-5</v>
      </c>
      <c r="AF114" s="85">
        <v>7.5500000000000006E-5</v>
      </c>
      <c r="AG114" s="85">
        <v>0.78069999999999995</v>
      </c>
      <c r="AH114" s="85">
        <v>0.71040000000000003</v>
      </c>
      <c r="AI114" s="85">
        <v>0.4773</v>
      </c>
      <c r="AJ114" s="85">
        <v>0.32152999999999998</v>
      </c>
      <c r="AK114" s="85">
        <v>0.28083000000000002</v>
      </c>
      <c r="AL114" s="85">
        <v>0.26307000000000003</v>
      </c>
      <c r="AM114" s="85">
        <v>0.27934999999999999</v>
      </c>
      <c r="AN114" s="85">
        <v>0.27934999999999999</v>
      </c>
      <c r="AO114" s="85">
        <v>1.5400000000000001E-18</v>
      </c>
      <c r="AP114" s="85">
        <v>3.3199999999999999E-15</v>
      </c>
      <c r="AQ114" s="85">
        <v>7.4000000000000007E-18</v>
      </c>
      <c r="AR114" s="85">
        <v>7.7500000000000002E-17</v>
      </c>
      <c r="AS114" s="85">
        <v>4.5900000000000002E-19</v>
      </c>
      <c r="AT114" s="85">
        <v>1.1699999999999999E-18</v>
      </c>
      <c r="AU114" s="85">
        <v>1.52E-18</v>
      </c>
      <c r="AV114" s="85">
        <v>0.28767199999999998</v>
      </c>
      <c r="AW114" s="85">
        <v>620.17600000000004</v>
      </c>
      <c r="AX114" s="85">
        <v>1.38232</v>
      </c>
      <c r="AY114" s="85">
        <v>9.0597499999999997E-2</v>
      </c>
      <c r="AZ114" s="50">
        <v>8.5741200000000004E-2</v>
      </c>
      <c r="BA114" s="50">
        <v>0.218556</v>
      </c>
      <c r="BB114" s="50">
        <v>0.28393600000000002</v>
      </c>
      <c r="BC114" s="48">
        <v>229</v>
      </c>
      <c r="BD114" s="85">
        <v>7340</v>
      </c>
      <c r="BE114" s="85">
        <v>9.4414168937329696E-5</v>
      </c>
      <c r="BF114" s="87">
        <f t="shared" si="3"/>
        <v>1.0000472078269109</v>
      </c>
      <c r="BG114" s="88">
        <v>2679100</v>
      </c>
    </row>
    <row r="115" spans="1:59">
      <c r="A115" s="48" t="s">
        <v>120</v>
      </c>
      <c r="B115" s="48"/>
      <c r="C115" s="48"/>
      <c r="D115" s="48" t="s">
        <v>494</v>
      </c>
      <c r="E115" s="48"/>
      <c r="F115" s="48"/>
      <c r="G115" s="85">
        <v>5.0000000000000001E-3</v>
      </c>
      <c r="H115" s="85">
        <v>5.0000000000000001E-3</v>
      </c>
      <c r="I115" s="85">
        <v>4.1400000000000002E-6</v>
      </c>
      <c r="J115" s="85">
        <v>4.0999999999999999E-7</v>
      </c>
      <c r="K115" s="85">
        <v>3.0899999999999997E-7</v>
      </c>
      <c r="L115" s="85">
        <v>2.4600000000000001E-7</v>
      </c>
      <c r="M115" s="85">
        <v>2.1899999999999999E-7</v>
      </c>
      <c r="N115" s="85">
        <v>2.1400000000000001E-7</v>
      </c>
      <c r="O115" s="85">
        <v>2.53E-7</v>
      </c>
      <c r="P115" s="85">
        <v>2.53E-7</v>
      </c>
      <c r="Q115" s="85">
        <v>1.5318E-2</v>
      </c>
      <c r="R115" s="85">
        <v>1.5169999999999999E-3</v>
      </c>
      <c r="S115" s="85">
        <v>1.1433000000000001E-3</v>
      </c>
      <c r="T115" s="85">
        <v>9.1020000000000001E-4</v>
      </c>
      <c r="U115" s="85">
        <v>8.1030000000000002E-4</v>
      </c>
      <c r="V115" s="85">
        <v>7.9179999999999995E-4</v>
      </c>
      <c r="W115" s="85">
        <v>9.3610000000000004E-4</v>
      </c>
      <c r="X115" s="85">
        <v>9.3610000000000004E-4</v>
      </c>
      <c r="Y115" s="85">
        <v>2.0699999999999999E-4</v>
      </c>
      <c r="Z115" s="85">
        <v>1.9900000000000001E-4</v>
      </c>
      <c r="AA115" s="85">
        <v>1.4100000000000001E-4</v>
      </c>
      <c r="AB115" s="85">
        <v>1.13E-4</v>
      </c>
      <c r="AC115" s="85">
        <v>1E-4</v>
      </c>
      <c r="AD115" s="85">
        <v>1.02E-4</v>
      </c>
      <c r="AE115" s="85">
        <v>1.0399999999999999E-4</v>
      </c>
      <c r="AF115" s="85">
        <v>1.0399999999999999E-4</v>
      </c>
      <c r="AG115" s="85">
        <v>0.76590000000000003</v>
      </c>
      <c r="AH115" s="85">
        <v>0.73629999999999995</v>
      </c>
      <c r="AI115" s="85">
        <v>0.52170000000000005</v>
      </c>
      <c r="AJ115" s="85">
        <v>0.41810000000000003</v>
      </c>
      <c r="AK115" s="85">
        <v>0.37</v>
      </c>
      <c r="AL115" s="85">
        <v>0.37740000000000001</v>
      </c>
      <c r="AM115" s="85">
        <v>0.38479999999999998</v>
      </c>
      <c r="AN115" s="85">
        <v>0.38479999999999998</v>
      </c>
      <c r="AO115" s="85">
        <v>5.92E-21</v>
      </c>
      <c r="AP115" s="85">
        <v>1.5199999999999999E-17</v>
      </c>
      <c r="AQ115" s="85">
        <v>3.4199999999999998E-20</v>
      </c>
      <c r="AR115" s="85">
        <v>6.41E-19</v>
      </c>
      <c r="AS115" s="85">
        <v>2.11E-21</v>
      </c>
      <c r="AT115" s="85">
        <v>4.7499999999999997E-21</v>
      </c>
      <c r="AU115" s="85">
        <v>5.8400000000000002E-21</v>
      </c>
      <c r="AV115" s="85">
        <v>1.1058559999999999E-3</v>
      </c>
      <c r="AW115" s="85">
        <v>2.8393600000000001</v>
      </c>
      <c r="AX115" s="85">
        <v>6.3885599999999997E-3</v>
      </c>
      <c r="AY115" s="85">
        <v>7.4932899999999997E-4</v>
      </c>
      <c r="AZ115" s="50">
        <v>3.9414799999999998E-4</v>
      </c>
      <c r="BA115" s="50">
        <v>8.8730000000000005E-4</v>
      </c>
      <c r="BB115" s="50">
        <v>1.0909120000000001E-3</v>
      </c>
      <c r="BC115" s="48">
        <v>230</v>
      </c>
      <c r="BD115" s="85">
        <v>75380</v>
      </c>
      <c r="BE115" s="85">
        <v>9.1934200053064501E-6</v>
      </c>
      <c r="BF115" s="87">
        <f t="shared" si="3"/>
        <v>1.0000045967155431</v>
      </c>
      <c r="BG115" s="88">
        <v>27513700</v>
      </c>
    </row>
    <row r="116" spans="1:59">
      <c r="A116" s="48" t="s">
        <v>121</v>
      </c>
      <c r="B116" s="48"/>
      <c r="C116" s="48"/>
      <c r="D116" s="48" t="s">
        <v>492</v>
      </c>
      <c r="E116" s="48"/>
      <c r="F116" s="48"/>
      <c r="G116" s="85">
        <v>5.0000000000000001E-3</v>
      </c>
      <c r="H116" s="85">
        <v>5.0000000000000001E-3</v>
      </c>
      <c r="I116" s="85">
        <v>4.6299999999999997E-6</v>
      </c>
      <c r="J116" s="85">
        <v>4.5699999999999998E-7</v>
      </c>
      <c r="K116" s="85">
        <v>3.58E-7</v>
      </c>
      <c r="L116" s="85">
        <v>2.8900000000000001E-7</v>
      </c>
      <c r="M116" s="85">
        <v>2.53E-7</v>
      </c>
      <c r="N116" s="85">
        <v>2.3099999999999999E-7</v>
      </c>
      <c r="O116" s="85">
        <v>2.7799999999999997E-7</v>
      </c>
      <c r="P116" s="85">
        <v>2.7799999999999997E-7</v>
      </c>
      <c r="Q116" s="85">
        <v>1.7131E-2</v>
      </c>
      <c r="R116" s="85">
        <v>1.6909E-3</v>
      </c>
      <c r="S116" s="85">
        <v>1.3246E-3</v>
      </c>
      <c r="T116" s="85">
        <v>1.0693E-3</v>
      </c>
      <c r="U116" s="85">
        <v>9.3610000000000004E-4</v>
      </c>
      <c r="V116" s="85">
        <v>8.5470000000000001E-4</v>
      </c>
      <c r="W116" s="85">
        <v>1.0286E-3</v>
      </c>
      <c r="X116" s="85">
        <v>1.0286E-3</v>
      </c>
      <c r="Y116" s="85">
        <v>5.3600000000000002E-5</v>
      </c>
      <c r="Z116" s="85">
        <v>5.0399999999999999E-5</v>
      </c>
      <c r="AA116" s="85">
        <v>3.6699999999999998E-5</v>
      </c>
      <c r="AB116" s="85">
        <v>2.65E-5</v>
      </c>
      <c r="AC116" s="85">
        <v>2.5000000000000001E-5</v>
      </c>
      <c r="AD116" s="85">
        <v>2.48E-5</v>
      </c>
      <c r="AE116" s="85">
        <v>2.5599999999999999E-5</v>
      </c>
      <c r="AF116" s="85">
        <v>2.5599999999999999E-5</v>
      </c>
      <c r="AG116" s="85">
        <v>0.19832</v>
      </c>
      <c r="AH116" s="85">
        <v>0.18648000000000001</v>
      </c>
      <c r="AI116" s="85">
        <v>0.13578999999999999</v>
      </c>
      <c r="AJ116" s="85">
        <v>9.8049999999999998E-2</v>
      </c>
      <c r="AK116" s="85">
        <v>9.2499999999999999E-2</v>
      </c>
      <c r="AL116" s="85">
        <v>9.1759999999999994E-2</v>
      </c>
      <c r="AM116" s="85">
        <v>9.4719999999999999E-2</v>
      </c>
      <c r="AN116" s="85">
        <v>9.4719999999999999E-2</v>
      </c>
      <c r="AO116" s="85">
        <v>2.5599999999999999E-21</v>
      </c>
      <c r="AP116" s="85">
        <v>7.8999999999999996E-18</v>
      </c>
      <c r="AQ116" s="85">
        <v>1.7999999999999999E-20</v>
      </c>
      <c r="AR116" s="85">
        <v>4.5300000000000002E-19</v>
      </c>
      <c r="AS116" s="85">
        <v>1.1E-21</v>
      </c>
      <c r="AT116" s="85">
        <v>2.2199999999999998E-21</v>
      </c>
      <c r="AU116" s="85">
        <v>2.55E-21</v>
      </c>
      <c r="AV116" s="85">
        <v>4.7820799999999999E-4</v>
      </c>
      <c r="AW116" s="85">
        <v>1.4757199999999999</v>
      </c>
      <c r="AX116" s="85">
        <v>3.3624000000000002E-3</v>
      </c>
      <c r="AY116" s="85">
        <v>5.2955700000000005E-4</v>
      </c>
      <c r="AZ116" s="50">
        <v>2.0547999999999999E-4</v>
      </c>
      <c r="BA116" s="50">
        <v>4.1469599999999999E-4</v>
      </c>
      <c r="BB116" s="50">
        <v>4.7634000000000001E-4</v>
      </c>
      <c r="BC116" s="48">
        <v>232</v>
      </c>
      <c r="BD116" s="85">
        <v>14050000000</v>
      </c>
      <c r="BE116" s="85">
        <v>4.9323843416370098E-11</v>
      </c>
      <c r="BF116" s="87">
        <f t="shared" si="3"/>
        <v>0.99999929245929309</v>
      </c>
      <c r="BG116" s="88">
        <v>5128250000000</v>
      </c>
    </row>
    <row r="117" spans="1:59">
      <c r="A117" s="48" t="s">
        <v>122</v>
      </c>
      <c r="B117" s="48"/>
      <c r="C117" s="48"/>
      <c r="D117" s="48" t="s">
        <v>492</v>
      </c>
      <c r="E117" s="48"/>
      <c r="F117" s="48"/>
      <c r="G117" s="85">
        <v>0.02</v>
      </c>
      <c r="H117" s="85">
        <v>0.02</v>
      </c>
      <c r="I117" s="85">
        <v>5.5000000000000003E-8</v>
      </c>
      <c r="J117" s="85">
        <v>3.1200000000000001E-8</v>
      </c>
      <c r="K117" s="85">
        <v>1.7299999999999999E-8</v>
      </c>
      <c r="L117" s="85">
        <v>1.0800000000000001E-8</v>
      </c>
      <c r="M117" s="85">
        <v>6.8999999999999997E-9</v>
      </c>
      <c r="N117" s="85">
        <v>5.7999999999999998E-9</v>
      </c>
      <c r="O117" s="85">
        <v>7.4099999999999998E-9</v>
      </c>
      <c r="P117" s="85">
        <v>7.4099999999999998E-9</v>
      </c>
      <c r="Q117" s="85">
        <v>2.0350000000000001E-4</v>
      </c>
      <c r="R117" s="85">
        <v>1.1544000000000001E-4</v>
      </c>
      <c r="S117" s="85">
        <v>6.4010000000000005E-5</v>
      </c>
      <c r="T117" s="85">
        <v>3.9959999999999997E-5</v>
      </c>
      <c r="U117" s="85">
        <v>2.5530000000000001E-5</v>
      </c>
      <c r="V117" s="85">
        <v>2.1460000000000001E-5</v>
      </c>
      <c r="W117" s="85">
        <v>2.7416999999999999E-5</v>
      </c>
      <c r="X117" s="85">
        <v>2.7416999999999999E-5</v>
      </c>
      <c r="Y117" s="85">
        <v>3.2399999999999999E-7</v>
      </c>
      <c r="Z117" s="85">
        <v>3.0800000000000001E-7</v>
      </c>
      <c r="AA117" s="85">
        <v>2.1400000000000001E-7</v>
      </c>
      <c r="AB117" s="85">
        <v>1.48E-7</v>
      </c>
      <c r="AC117" s="85">
        <v>1.29E-7</v>
      </c>
      <c r="AD117" s="85">
        <v>1.2700000000000001E-7</v>
      </c>
      <c r="AE117" s="85">
        <v>1.3300000000000001E-7</v>
      </c>
      <c r="AF117" s="85">
        <v>1.3300000000000001E-7</v>
      </c>
      <c r="AG117" s="85">
        <v>1.1988000000000001E-3</v>
      </c>
      <c r="AH117" s="85">
        <v>1.1395999999999999E-3</v>
      </c>
      <c r="AI117" s="85">
        <v>7.9179999999999995E-4</v>
      </c>
      <c r="AJ117" s="85">
        <v>5.4759999999999997E-4</v>
      </c>
      <c r="AK117" s="85">
        <v>4.773E-4</v>
      </c>
      <c r="AL117" s="85">
        <v>4.6989999999999998E-4</v>
      </c>
      <c r="AM117" s="85">
        <v>4.9209999999999998E-4</v>
      </c>
      <c r="AN117" s="85">
        <v>4.9209999999999998E-4</v>
      </c>
      <c r="AO117" s="85">
        <v>1.74E-18</v>
      </c>
      <c r="AP117" s="85">
        <v>4.8799999999999996E-15</v>
      </c>
      <c r="AQ117" s="85">
        <v>1.1E-17</v>
      </c>
      <c r="AR117" s="85">
        <v>1.23E-16</v>
      </c>
      <c r="AS117" s="85">
        <v>6.9199999999999996E-19</v>
      </c>
      <c r="AT117" s="85">
        <v>1.52E-18</v>
      </c>
      <c r="AU117" s="85">
        <v>1.74E-18</v>
      </c>
      <c r="AV117" s="85">
        <v>0.32503199999999999</v>
      </c>
      <c r="AW117" s="85">
        <v>911.58399999999995</v>
      </c>
      <c r="AX117" s="85">
        <v>2.0548000000000002</v>
      </c>
      <c r="AY117" s="85">
        <v>0.143787</v>
      </c>
      <c r="AZ117" s="50">
        <v>0.12926560000000001</v>
      </c>
      <c r="BA117" s="50">
        <v>0.28393600000000002</v>
      </c>
      <c r="BB117" s="50">
        <v>0.32503199999999999</v>
      </c>
      <c r="BC117" s="48">
        <v>44</v>
      </c>
      <c r="BD117" s="85">
        <v>60</v>
      </c>
      <c r="BE117" s="85">
        <v>1.155E-2</v>
      </c>
      <c r="BF117" s="87">
        <f t="shared" si="3"/>
        <v>1.0057861168502846</v>
      </c>
      <c r="BG117" s="88">
        <v>21900</v>
      </c>
    </row>
    <row r="118" spans="1:59">
      <c r="A118" s="48" t="s">
        <v>123</v>
      </c>
      <c r="B118" s="48"/>
      <c r="C118" s="48"/>
      <c r="D118" s="48" t="s">
        <v>492</v>
      </c>
      <c r="E118" s="48"/>
      <c r="F118" s="48"/>
      <c r="G118" s="85">
        <v>1</v>
      </c>
      <c r="H118" s="85">
        <v>1</v>
      </c>
      <c r="I118" s="85">
        <v>1.2799999999999999E-9</v>
      </c>
      <c r="J118" s="85">
        <v>8.99E-10</v>
      </c>
      <c r="K118" s="85">
        <v>5.3600000000000001E-10</v>
      </c>
      <c r="L118" s="85">
        <v>3.5200000000000003E-10</v>
      </c>
      <c r="M118" s="85">
        <v>2.4099999999999999E-10</v>
      </c>
      <c r="N118" s="85">
        <v>2.02E-10</v>
      </c>
      <c r="O118" s="85">
        <v>2.4699999999999997E-10</v>
      </c>
      <c r="P118" s="85">
        <v>2.4699999999999997E-10</v>
      </c>
      <c r="Q118" s="85">
        <v>4.7360000000000001E-6</v>
      </c>
      <c r="R118" s="85">
        <v>3.3262999999999998E-6</v>
      </c>
      <c r="S118" s="85">
        <v>1.9831999999999999E-6</v>
      </c>
      <c r="T118" s="85">
        <v>1.3024E-6</v>
      </c>
      <c r="U118" s="85">
        <v>8.9169999999999997E-7</v>
      </c>
      <c r="V118" s="85">
        <v>7.4740000000000004E-7</v>
      </c>
      <c r="W118" s="85">
        <v>9.1390000000000005E-7</v>
      </c>
      <c r="X118" s="85">
        <v>9.1390000000000005E-7</v>
      </c>
      <c r="Y118" s="85">
        <v>1.2400000000000001E-9</v>
      </c>
      <c r="Z118" s="85">
        <v>1.02E-9</v>
      </c>
      <c r="AA118" s="85">
        <v>5.5099999999999996E-10</v>
      </c>
      <c r="AB118" s="85">
        <v>3.44E-10</v>
      </c>
      <c r="AC118" s="85">
        <v>2.25E-10</v>
      </c>
      <c r="AD118" s="85">
        <v>1.8E-10</v>
      </c>
      <c r="AE118" s="85">
        <v>2.1400000000000001E-10</v>
      </c>
      <c r="AF118" s="85">
        <v>2.1400000000000001E-10</v>
      </c>
      <c r="AG118" s="85">
        <v>4.5879999999999999E-6</v>
      </c>
      <c r="AH118" s="85">
        <v>3.7740000000000002E-6</v>
      </c>
      <c r="AI118" s="85">
        <v>2.0387000000000001E-6</v>
      </c>
      <c r="AJ118" s="85">
        <v>1.2727999999999999E-6</v>
      </c>
      <c r="AK118" s="85">
        <v>8.3249999999999997E-7</v>
      </c>
      <c r="AL118" s="85">
        <v>6.6599999999999996E-7</v>
      </c>
      <c r="AM118" s="85">
        <v>7.9179999999999998E-7</v>
      </c>
      <c r="AN118" s="85">
        <v>7.9179999999999998E-7</v>
      </c>
      <c r="AO118" s="85">
        <v>3.9700000000000003E-17</v>
      </c>
      <c r="AP118" s="85">
        <v>5.9799999999999995E-14</v>
      </c>
      <c r="AQ118" s="85">
        <v>1.2999999999999999E-16</v>
      </c>
      <c r="AR118" s="85">
        <v>1.2199999999999999E-15</v>
      </c>
      <c r="AS118" s="85">
        <v>7.7299999999999997E-18</v>
      </c>
      <c r="AT118" s="85">
        <v>2.2E-17</v>
      </c>
      <c r="AU118" s="85">
        <v>3.4599999999999998E-17</v>
      </c>
      <c r="AV118" s="85">
        <v>7.4159600000000001</v>
      </c>
      <c r="AW118" s="85">
        <v>11170.64</v>
      </c>
      <c r="AX118" s="85">
        <v>24.283999999999999</v>
      </c>
      <c r="AY118" s="85">
        <v>1.42618</v>
      </c>
      <c r="AZ118" s="50">
        <v>1.443964</v>
      </c>
      <c r="BA118" s="50">
        <v>4.1096000000000004</v>
      </c>
      <c r="BB118" s="50">
        <v>6.4632800000000001</v>
      </c>
      <c r="BC118" s="48">
        <v>200</v>
      </c>
      <c r="BD118" s="85">
        <v>2.9794520547945201E-3</v>
      </c>
      <c r="BE118" s="85">
        <v>232.593103448276</v>
      </c>
      <c r="BF118" s="87">
        <f t="shared" si="3"/>
        <v>232.593103448276</v>
      </c>
      <c r="BG118" s="88">
        <v>1.0874999999999999</v>
      </c>
    </row>
    <row r="119" spans="1:59">
      <c r="A119" s="51" t="s">
        <v>124</v>
      </c>
      <c r="B119" s="53" t="s">
        <v>7</v>
      </c>
      <c r="C119" s="48"/>
      <c r="D119" s="48" t="s">
        <v>493</v>
      </c>
      <c r="E119" s="48"/>
      <c r="F119" s="48"/>
      <c r="G119" s="85"/>
      <c r="H119" s="85">
        <v>0</v>
      </c>
      <c r="I119" s="85">
        <v>0</v>
      </c>
      <c r="J119" s="85">
        <v>0</v>
      </c>
      <c r="K119" s="85">
        <v>0</v>
      </c>
      <c r="L119" s="85">
        <v>0</v>
      </c>
      <c r="M119" s="85">
        <v>0</v>
      </c>
      <c r="N119" s="85">
        <v>0</v>
      </c>
      <c r="O119" s="85">
        <v>0</v>
      </c>
      <c r="P119" s="85">
        <v>0</v>
      </c>
      <c r="Q119" s="85">
        <v>0</v>
      </c>
      <c r="R119" s="85">
        <v>0</v>
      </c>
      <c r="S119" s="85">
        <v>0</v>
      </c>
      <c r="T119" s="85">
        <v>0</v>
      </c>
      <c r="U119" s="85">
        <v>0</v>
      </c>
      <c r="V119" s="85">
        <v>0</v>
      </c>
      <c r="W119" s="85">
        <v>0</v>
      </c>
      <c r="X119" s="85">
        <v>0</v>
      </c>
      <c r="Y119" s="85">
        <v>0</v>
      </c>
      <c r="Z119" s="85">
        <v>0</v>
      </c>
      <c r="AA119" s="85">
        <v>0</v>
      </c>
      <c r="AB119" s="85">
        <v>0</v>
      </c>
      <c r="AC119" s="85">
        <v>0</v>
      </c>
      <c r="AD119" s="85">
        <v>0</v>
      </c>
      <c r="AE119" s="85">
        <v>0</v>
      </c>
      <c r="AF119" s="85">
        <v>0</v>
      </c>
      <c r="AG119" s="85">
        <v>0</v>
      </c>
      <c r="AH119" s="85">
        <v>0</v>
      </c>
      <c r="AI119" s="85">
        <v>0</v>
      </c>
      <c r="AJ119" s="85">
        <v>0</v>
      </c>
      <c r="AK119" s="85">
        <v>0</v>
      </c>
      <c r="AL119" s="85">
        <v>0</v>
      </c>
      <c r="AM119" s="85">
        <v>0</v>
      </c>
      <c r="AN119" s="85">
        <v>0</v>
      </c>
      <c r="AO119" s="85">
        <v>6.8399999999999996E-20</v>
      </c>
      <c r="AP119" s="85">
        <v>3.9699999999999999E-16</v>
      </c>
      <c r="AQ119" s="85">
        <v>4.7499999999999998E-19</v>
      </c>
      <c r="AR119" s="85">
        <v>6.1200000000000001E-17</v>
      </c>
      <c r="AS119" s="85">
        <v>4.06E-20</v>
      </c>
      <c r="AT119" s="85">
        <v>5.6600000000000001E-20</v>
      </c>
      <c r="AU119" s="85">
        <v>6.6699999999999999E-20</v>
      </c>
      <c r="AV119" s="85">
        <v>1.2777119999999999E-2</v>
      </c>
      <c r="AW119" s="85">
        <v>74.159599999999998</v>
      </c>
      <c r="AX119" s="85">
        <v>8.8730000000000003E-2</v>
      </c>
      <c r="AY119" s="85">
        <v>7.1542800000000004E-2</v>
      </c>
      <c r="AZ119" s="50">
        <v>7.58408E-3</v>
      </c>
      <c r="BA119" s="50">
        <v>1.057288E-2</v>
      </c>
      <c r="BB119" s="50">
        <v>1.245956E-2</v>
      </c>
      <c r="BC119" s="48">
        <v>206</v>
      </c>
      <c r="BD119" s="85">
        <v>7.9908675799086794E-6</v>
      </c>
      <c r="BE119" s="85">
        <v>86724</v>
      </c>
      <c r="BF119" s="87">
        <f t="shared" si="3"/>
        <v>86724</v>
      </c>
      <c r="BG119" s="88">
        <v>2.9166666666666698E-3</v>
      </c>
    </row>
    <row r="120" spans="1:59">
      <c r="A120" s="51" t="s">
        <v>125</v>
      </c>
      <c r="B120" s="48" t="s">
        <v>7</v>
      </c>
      <c r="C120" s="48"/>
      <c r="D120" s="48" t="s">
        <v>493</v>
      </c>
      <c r="E120" s="48"/>
      <c r="F120" s="48"/>
      <c r="G120" s="85"/>
      <c r="H120" s="85">
        <v>0</v>
      </c>
      <c r="I120" s="85">
        <v>0</v>
      </c>
      <c r="J120" s="85">
        <v>0</v>
      </c>
      <c r="K120" s="85">
        <v>0</v>
      </c>
      <c r="L120" s="85">
        <v>0</v>
      </c>
      <c r="M120" s="85">
        <v>0</v>
      </c>
      <c r="N120" s="85">
        <v>0</v>
      </c>
      <c r="O120" s="85">
        <v>0</v>
      </c>
      <c r="P120" s="85">
        <v>0</v>
      </c>
      <c r="Q120" s="85">
        <v>0</v>
      </c>
      <c r="R120" s="85">
        <v>0</v>
      </c>
      <c r="S120" s="85">
        <v>0</v>
      </c>
      <c r="T120" s="85">
        <v>0</v>
      </c>
      <c r="U120" s="85">
        <v>0</v>
      </c>
      <c r="V120" s="85">
        <v>0</v>
      </c>
      <c r="W120" s="85">
        <v>0</v>
      </c>
      <c r="X120" s="85">
        <v>0</v>
      </c>
      <c r="Y120" s="85">
        <v>0</v>
      </c>
      <c r="Z120" s="85">
        <v>0</v>
      </c>
      <c r="AA120" s="85">
        <v>0</v>
      </c>
      <c r="AB120" s="85">
        <v>0</v>
      </c>
      <c r="AC120" s="85">
        <v>0</v>
      </c>
      <c r="AD120" s="85">
        <v>0</v>
      </c>
      <c r="AE120" s="85">
        <v>0</v>
      </c>
      <c r="AF120" s="85">
        <v>0</v>
      </c>
      <c r="AG120" s="85">
        <v>0</v>
      </c>
      <c r="AH120" s="85">
        <v>0</v>
      </c>
      <c r="AI120" s="85">
        <v>0</v>
      </c>
      <c r="AJ120" s="85">
        <v>0</v>
      </c>
      <c r="AK120" s="85">
        <v>0</v>
      </c>
      <c r="AL120" s="85">
        <v>0</v>
      </c>
      <c r="AM120" s="85">
        <v>0</v>
      </c>
      <c r="AN120" s="85">
        <v>0</v>
      </c>
      <c r="AO120" s="85">
        <v>6.8899999999999995E-17</v>
      </c>
      <c r="AP120" s="85">
        <v>1.0199999999999999E-13</v>
      </c>
      <c r="AQ120" s="85">
        <v>2.2E-16</v>
      </c>
      <c r="AR120" s="85">
        <v>2.0200000000000001E-15</v>
      </c>
      <c r="AS120" s="85">
        <v>1.2600000000000001E-17</v>
      </c>
      <c r="AT120" s="85">
        <v>3.6200000000000002E-17</v>
      </c>
      <c r="AU120" s="85">
        <v>5.7900000000000002E-17</v>
      </c>
      <c r="AV120" s="85">
        <v>12.870520000000001</v>
      </c>
      <c r="AW120" s="85">
        <v>19053.599999999999</v>
      </c>
      <c r="AX120" s="85">
        <v>41.095999999999997</v>
      </c>
      <c r="AY120" s="85">
        <v>2.36138</v>
      </c>
      <c r="AZ120" s="50">
        <v>2.3536800000000002</v>
      </c>
      <c r="BA120" s="50">
        <v>6.7621599999999997</v>
      </c>
      <c r="BB120" s="50">
        <v>10.815720000000001</v>
      </c>
      <c r="BC120" s="48">
        <v>209</v>
      </c>
      <c r="BD120" s="85">
        <v>4.1114916286149197E-6</v>
      </c>
      <c r="BE120" s="85">
        <v>168551.966682092</v>
      </c>
      <c r="BF120" s="87">
        <f t="shared" si="3"/>
        <v>168551.966682092</v>
      </c>
      <c r="BG120" s="88">
        <v>1.5006944444444399E-3</v>
      </c>
    </row>
    <row r="121" spans="1:59">
      <c r="A121" s="51" t="s">
        <v>126</v>
      </c>
      <c r="B121" s="53" t="s">
        <v>7</v>
      </c>
      <c r="C121" s="48"/>
      <c r="D121" s="48" t="s">
        <v>493</v>
      </c>
      <c r="E121" s="48"/>
      <c r="F121" s="48"/>
      <c r="G121" s="85"/>
      <c r="H121" s="85">
        <v>0</v>
      </c>
      <c r="I121" s="85">
        <v>0</v>
      </c>
      <c r="J121" s="85">
        <v>0</v>
      </c>
      <c r="K121" s="85">
        <v>0</v>
      </c>
      <c r="L121" s="85">
        <v>0</v>
      </c>
      <c r="M121" s="85">
        <v>0</v>
      </c>
      <c r="N121" s="85">
        <v>0</v>
      </c>
      <c r="O121" s="85">
        <v>0</v>
      </c>
      <c r="P121" s="85">
        <v>0</v>
      </c>
      <c r="Q121" s="85">
        <v>0</v>
      </c>
      <c r="R121" s="85">
        <v>0</v>
      </c>
      <c r="S121" s="85">
        <v>0</v>
      </c>
      <c r="T121" s="85">
        <v>0</v>
      </c>
      <c r="U121" s="85">
        <v>0</v>
      </c>
      <c r="V121" s="85">
        <v>0</v>
      </c>
      <c r="W121" s="85">
        <v>0</v>
      </c>
      <c r="X121" s="85">
        <v>0</v>
      </c>
      <c r="Y121" s="85">
        <v>0</v>
      </c>
      <c r="Z121" s="85">
        <v>0</v>
      </c>
      <c r="AA121" s="85">
        <v>0</v>
      </c>
      <c r="AB121" s="85">
        <v>0</v>
      </c>
      <c r="AC121" s="85">
        <v>0</v>
      </c>
      <c r="AD121" s="85">
        <v>0</v>
      </c>
      <c r="AE121" s="85">
        <v>0</v>
      </c>
      <c r="AF121" s="85">
        <v>0</v>
      </c>
      <c r="AG121" s="85">
        <v>0</v>
      </c>
      <c r="AH121" s="85">
        <v>0</v>
      </c>
      <c r="AI121" s="85">
        <v>0</v>
      </c>
      <c r="AJ121" s="85">
        <v>0</v>
      </c>
      <c r="AK121" s="85">
        <v>0</v>
      </c>
      <c r="AL121" s="85">
        <v>0</v>
      </c>
      <c r="AM121" s="85">
        <v>0</v>
      </c>
      <c r="AN121" s="85">
        <v>0</v>
      </c>
      <c r="AO121" s="85">
        <v>8.98E-17</v>
      </c>
      <c r="AP121" s="85">
        <v>1.3199999999999999E-13</v>
      </c>
      <c r="AQ121" s="85">
        <v>2.85E-16</v>
      </c>
      <c r="AR121" s="85">
        <v>2.6399999999999999E-15</v>
      </c>
      <c r="AS121" s="85">
        <v>1.6399999999999999E-17</v>
      </c>
      <c r="AT121" s="85">
        <v>4.7099999999999997E-17</v>
      </c>
      <c r="AU121" s="85">
        <v>7.5700000000000002E-17</v>
      </c>
      <c r="AV121" s="85">
        <v>16.774640000000002</v>
      </c>
      <c r="AW121" s="85">
        <v>24657.599999999999</v>
      </c>
      <c r="AX121" s="85">
        <v>53.238</v>
      </c>
      <c r="AY121" s="85">
        <v>3.08616</v>
      </c>
      <c r="AZ121" s="50">
        <v>3.06352</v>
      </c>
      <c r="BA121" s="50">
        <v>8.7982800000000001</v>
      </c>
      <c r="BB121" s="50">
        <v>14.14076</v>
      </c>
      <c r="BC121" s="48">
        <v>210</v>
      </c>
      <c r="BD121" s="85">
        <v>2.4733637747336398E-6</v>
      </c>
      <c r="BE121" s="85">
        <v>280185.23076923098</v>
      </c>
      <c r="BF121" s="87">
        <f t="shared" si="3"/>
        <v>280185.23076923098</v>
      </c>
      <c r="BG121" s="88">
        <v>9.0277777777777795E-4</v>
      </c>
    </row>
    <row r="122" spans="1:59">
      <c r="A122" s="48" t="s">
        <v>127</v>
      </c>
      <c r="B122" s="48"/>
      <c r="C122" s="48"/>
      <c r="D122" s="48" t="s">
        <v>492</v>
      </c>
      <c r="E122" s="48"/>
      <c r="F122" s="48"/>
      <c r="G122" s="85">
        <v>5.0000000000000001E-3</v>
      </c>
      <c r="H122" s="85">
        <v>5.0000000000000001E-3</v>
      </c>
      <c r="I122" s="85">
        <v>3.0399999999999998E-9</v>
      </c>
      <c r="J122" s="85">
        <v>2.09E-9</v>
      </c>
      <c r="K122" s="85">
        <v>1.13E-9</v>
      </c>
      <c r="L122" s="85">
        <v>7.2299999999999998E-10</v>
      </c>
      <c r="M122" s="85">
        <v>4.49E-10</v>
      </c>
      <c r="N122" s="85">
        <v>3.58E-10</v>
      </c>
      <c r="O122" s="85">
        <v>4.65E-10</v>
      </c>
      <c r="P122" s="85">
        <v>4.65E-10</v>
      </c>
      <c r="Q122" s="85">
        <v>1.1248E-5</v>
      </c>
      <c r="R122" s="85">
        <v>7.7330000000000003E-6</v>
      </c>
      <c r="S122" s="85">
        <v>4.1810000000000003E-6</v>
      </c>
      <c r="T122" s="85">
        <v>2.6751E-6</v>
      </c>
      <c r="U122" s="85">
        <v>1.6613000000000001E-6</v>
      </c>
      <c r="V122" s="85">
        <v>1.3246E-6</v>
      </c>
      <c r="W122" s="85">
        <v>1.7205000000000001E-6</v>
      </c>
      <c r="X122" s="85">
        <v>1.7205000000000001E-6</v>
      </c>
      <c r="Y122" s="85">
        <v>1.67E-9</v>
      </c>
      <c r="Z122" s="85">
        <v>1.25E-9</v>
      </c>
      <c r="AA122" s="85">
        <v>6.4900000000000003E-10</v>
      </c>
      <c r="AB122" s="85">
        <v>4.2700000000000002E-10</v>
      </c>
      <c r="AC122" s="85">
        <v>2.8899999999999998E-10</v>
      </c>
      <c r="AD122" s="85">
        <v>2.3400000000000002E-10</v>
      </c>
      <c r="AE122" s="85">
        <v>2.7399999999999998E-10</v>
      </c>
      <c r="AF122" s="85">
        <v>2.7399999999999998E-10</v>
      </c>
      <c r="AG122" s="85">
        <v>6.1789999999999996E-6</v>
      </c>
      <c r="AH122" s="85">
        <v>4.6249999999999998E-6</v>
      </c>
      <c r="AI122" s="85">
        <v>2.4013000000000002E-6</v>
      </c>
      <c r="AJ122" s="85">
        <v>1.5798999999999999E-6</v>
      </c>
      <c r="AK122" s="85">
        <v>1.0693000000000001E-6</v>
      </c>
      <c r="AL122" s="85">
        <v>8.6580000000000004E-7</v>
      </c>
      <c r="AM122" s="85">
        <v>1.0137999999999999E-6</v>
      </c>
      <c r="AN122" s="85">
        <v>1.0137999999999999E-6</v>
      </c>
      <c r="AO122" s="85">
        <v>1.4899999999999999E-17</v>
      </c>
      <c r="AP122" s="85">
        <v>2.3999999999999999E-14</v>
      </c>
      <c r="AQ122" s="85">
        <v>5.2300000000000001E-17</v>
      </c>
      <c r="AR122" s="85">
        <v>5.2300000000000002E-16</v>
      </c>
      <c r="AS122" s="85">
        <v>3.2300000000000001E-18</v>
      </c>
      <c r="AT122" s="85">
        <v>8.9200000000000003E-18</v>
      </c>
      <c r="AU122" s="85">
        <v>1.3500000000000001E-17</v>
      </c>
      <c r="AV122" s="85">
        <v>2.7833199999999998</v>
      </c>
      <c r="AW122" s="85">
        <v>4483.2</v>
      </c>
      <c r="AX122" s="85">
        <v>9.7696400000000008</v>
      </c>
      <c r="AY122" s="85">
        <v>0.61138700000000001</v>
      </c>
      <c r="AZ122" s="50">
        <v>0.60336400000000001</v>
      </c>
      <c r="BA122" s="50">
        <v>1.666256</v>
      </c>
      <c r="BB122" s="50">
        <v>2.5217999999999998</v>
      </c>
      <c r="BC122" s="48">
        <v>165</v>
      </c>
      <c r="BD122" s="85">
        <v>3.4315068493150701E-3</v>
      </c>
      <c r="BE122" s="85">
        <v>201.95209580838301</v>
      </c>
      <c r="BF122" s="87">
        <f t="shared" si="3"/>
        <v>201.95209580838301</v>
      </c>
      <c r="BG122" s="88">
        <v>1.2524999999999999</v>
      </c>
    </row>
    <row r="123" spans="1:59">
      <c r="A123" s="51" t="s">
        <v>128</v>
      </c>
      <c r="B123" s="48" t="s">
        <v>7</v>
      </c>
      <c r="C123" s="48"/>
      <c r="D123" s="48" t="s">
        <v>492</v>
      </c>
      <c r="E123" s="48"/>
      <c r="F123" s="48"/>
      <c r="G123" s="85">
        <v>0.04</v>
      </c>
      <c r="H123" s="85">
        <v>0.02</v>
      </c>
      <c r="I123" s="85">
        <v>3.8000000000000001E-7</v>
      </c>
      <c r="J123" s="85">
        <v>1.3799999999999999E-7</v>
      </c>
      <c r="K123" s="85">
        <v>9.1699999999999994E-8</v>
      </c>
      <c r="L123" s="85">
        <v>7.7999999999999997E-8</v>
      </c>
      <c r="M123" s="85">
        <v>7.7999999999999997E-8</v>
      </c>
      <c r="N123" s="85">
        <v>5.1200000000000002E-8</v>
      </c>
      <c r="O123" s="85">
        <v>6.0199999999999996E-8</v>
      </c>
      <c r="P123" s="85">
        <v>6.0199999999999996E-8</v>
      </c>
      <c r="Q123" s="85">
        <v>1.4059999999999999E-3</v>
      </c>
      <c r="R123" s="85">
        <v>5.1060000000000005E-4</v>
      </c>
      <c r="S123" s="85">
        <v>3.3929000000000001E-4</v>
      </c>
      <c r="T123" s="85">
        <v>2.8860000000000002E-4</v>
      </c>
      <c r="U123" s="85">
        <v>2.8860000000000002E-4</v>
      </c>
      <c r="V123" s="85">
        <v>1.8944E-4</v>
      </c>
      <c r="W123" s="85">
        <v>2.2274E-4</v>
      </c>
      <c r="X123" s="85">
        <v>2.2274E-4</v>
      </c>
      <c r="Y123" s="85">
        <v>3.3699999999999999E-5</v>
      </c>
      <c r="Z123" s="85">
        <v>2.9300000000000001E-5</v>
      </c>
      <c r="AA123" s="85">
        <v>1.9000000000000001E-5</v>
      </c>
      <c r="AB123" s="85">
        <v>1.24E-5</v>
      </c>
      <c r="AC123" s="85">
        <v>1.0499999999999999E-5</v>
      </c>
      <c r="AD123" s="85">
        <v>9.5899999999999997E-6</v>
      </c>
      <c r="AE123" s="85">
        <v>1.03E-5</v>
      </c>
      <c r="AF123" s="85">
        <v>1.03E-5</v>
      </c>
      <c r="AG123" s="85">
        <v>0.12469</v>
      </c>
      <c r="AH123" s="85">
        <v>0.10841000000000001</v>
      </c>
      <c r="AI123" s="85">
        <v>7.0300000000000001E-2</v>
      </c>
      <c r="AJ123" s="85">
        <v>4.5879999999999997E-2</v>
      </c>
      <c r="AK123" s="85">
        <v>3.8850000000000003E-2</v>
      </c>
      <c r="AL123" s="85">
        <v>3.5483000000000001E-2</v>
      </c>
      <c r="AM123" s="85">
        <v>3.8109999999999998E-2</v>
      </c>
      <c r="AN123" s="85">
        <v>3.8109999999999998E-2</v>
      </c>
      <c r="AO123" s="85">
        <v>4.9199999999999999E-21</v>
      </c>
      <c r="AP123" s="85">
        <v>1.0600000000000001E-17</v>
      </c>
      <c r="AQ123" s="85">
        <v>2.3500000000000001E-20</v>
      </c>
      <c r="AR123" s="85">
        <v>4.7600000000000001E-19</v>
      </c>
      <c r="AS123" s="85">
        <v>1.45E-21</v>
      </c>
      <c r="AT123" s="85">
        <v>3.5100000000000002E-21</v>
      </c>
      <c r="AU123" s="85">
        <v>4.7600000000000003E-21</v>
      </c>
      <c r="AV123" s="85">
        <v>9.1905600000000002E-4</v>
      </c>
      <c r="AW123" s="85">
        <v>1.9800800000000001</v>
      </c>
      <c r="AX123" s="85">
        <v>4.3898000000000001E-3</v>
      </c>
      <c r="AY123" s="85">
        <v>5.5644400000000001E-4</v>
      </c>
      <c r="AZ123" s="50">
        <v>2.7085999999999999E-4</v>
      </c>
      <c r="BA123" s="50">
        <v>6.5566799999999998E-4</v>
      </c>
      <c r="BB123" s="50">
        <v>8.8916799999999997E-4</v>
      </c>
      <c r="BC123" s="48">
        <v>233</v>
      </c>
      <c r="BD123" s="85">
        <v>159200</v>
      </c>
      <c r="BE123" s="85">
        <v>4.3530150753768799E-6</v>
      </c>
      <c r="BF123" s="87">
        <f t="shared" si="3"/>
        <v>1.0000021765191975</v>
      </c>
      <c r="BG123" s="88">
        <v>58108000</v>
      </c>
    </row>
    <row r="124" spans="1:59">
      <c r="A124" s="48" t="s">
        <v>129</v>
      </c>
      <c r="B124" s="48"/>
      <c r="C124" s="48"/>
      <c r="D124" s="48" t="s">
        <v>492</v>
      </c>
      <c r="E124" s="48"/>
      <c r="F124" s="48"/>
      <c r="G124" s="85">
        <v>0.04</v>
      </c>
      <c r="H124" s="85">
        <v>0.02</v>
      </c>
      <c r="I124" s="85">
        <v>3.6899999999999998E-7</v>
      </c>
      <c r="J124" s="85">
        <v>1.3400000000000001E-7</v>
      </c>
      <c r="K124" s="85">
        <v>8.8399999999999997E-8</v>
      </c>
      <c r="L124" s="85">
        <v>7.4499999999999999E-8</v>
      </c>
      <c r="M124" s="85">
        <v>7.4499999999999999E-8</v>
      </c>
      <c r="N124" s="85">
        <v>4.95E-8</v>
      </c>
      <c r="O124" s="85">
        <v>5.8099999999999997E-8</v>
      </c>
      <c r="P124" s="85">
        <v>5.8099999999999997E-8</v>
      </c>
      <c r="Q124" s="85">
        <v>1.3653000000000001E-3</v>
      </c>
      <c r="R124" s="85">
        <v>4.9580000000000002E-4</v>
      </c>
      <c r="S124" s="85">
        <v>3.2707999999999999E-4</v>
      </c>
      <c r="T124" s="85">
        <v>2.7565000000000001E-4</v>
      </c>
      <c r="U124" s="85">
        <v>2.7565000000000001E-4</v>
      </c>
      <c r="V124" s="85">
        <v>1.8315000000000001E-4</v>
      </c>
      <c r="W124" s="85">
        <v>2.1497000000000001E-4</v>
      </c>
      <c r="X124" s="85">
        <v>2.1497000000000001E-4</v>
      </c>
      <c r="Y124" s="85">
        <v>3.3099999999999998E-5</v>
      </c>
      <c r="Z124" s="85">
        <v>2.8799999999999999E-5</v>
      </c>
      <c r="AA124" s="85">
        <v>1.8700000000000001E-5</v>
      </c>
      <c r="AB124" s="85">
        <v>1.22E-5</v>
      </c>
      <c r="AC124" s="85">
        <v>1.03E-5</v>
      </c>
      <c r="AD124" s="85">
        <v>9.4099999999999997E-6</v>
      </c>
      <c r="AE124" s="85">
        <v>1.01E-5</v>
      </c>
      <c r="AF124" s="85">
        <v>1.01E-5</v>
      </c>
      <c r="AG124" s="85">
        <v>0.12247</v>
      </c>
      <c r="AH124" s="85">
        <v>0.10656</v>
      </c>
      <c r="AI124" s="85">
        <v>6.9190000000000002E-2</v>
      </c>
      <c r="AJ124" s="85">
        <v>4.514E-2</v>
      </c>
      <c r="AK124" s="85">
        <v>3.8109999999999998E-2</v>
      </c>
      <c r="AL124" s="85">
        <v>3.4817000000000001E-2</v>
      </c>
      <c r="AM124" s="85">
        <v>3.737E-2</v>
      </c>
      <c r="AN124" s="85">
        <v>3.737E-2</v>
      </c>
      <c r="AO124" s="85">
        <v>1.8500000000000001E-21</v>
      </c>
      <c r="AP124" s="85">
        <v>6.1399999999999997E-18</v>
      </c>
      <c r="AQ124" s="85">
        <v>1.4000000000000001E-20</v>
      </c>
      <c r="AR124" s="85">
        <v>5.8E-19</v>
      </c>
      <c r="AS124" s="85">
        <v>8.3899999999999997E-22</v>
      </c>
      <c r="AT124" s="85">
        <v>1.56E-21</v>
      </c>
      <c r="AU124" s="85">
        <v>1.8399999999999998E-21</v>
      </c>
      <c r="AV124" s="85">
        <v>3.4558000000000001E-4</v>
      </c>
      <c r="AW124" s="85">
        <v>1.146952</v>
      </c>
      <c r="AX124" s="85">
        <v>2.6151999999999998E-3</v>
      </c>
      <c r="AY124" s="85">
        <v>6.7801999999999999E-4</v>
      </c>
      <c r="AZ124" s="50">
        <v>1.5672519999999999E-4</v>
      </c>
      <c r="BA124" s="50">
        <v>2.91408E-4</v>
      </c>
      <c r="BB124" s="50">
        <v>3.4371199999999998E-4</v>
      </c>
      <c r="BC124" s="48">
        <v>234</v>
      </c>
      <c r="BD124" s="85">
        <v>245500</v>
      </c>
      <c r="BE124" s="85">
        <v>2.8228105906313601E-6</v>
      </c>
      <c r="BF124" s="87">
        <f t="shared" si="3"/>
        <v>1.0000014114213938</v>
      </c>
      <c r="BG124" s="88">
        <v>89607500</v>
      </c>
    </row>
    <row r="125" spans="1:59">
      <c r="A125" s="48" t="s">
        <v>130</v>
      </c>
      <c r="B125" s="48"/>
      <c r="C125" s="48"/>
      <c r="D125" s="48" t="s">
        <v>492</v>
      </c>
      <c r="E125" s="48"/>
      <c r="F125" s="48"/>
      <c r="G125" s="85">
        <v>0.04</v>
      </c>
      <c r="H125" s="85">
        <v>0.02</v>
      </c>
      <c r="I125" s="85">
        <v>3.5199999999999998E-7</v>
      </c>
      <c r="J125" s="85">
        <v>1.29E-7</v>
      </c>
      <c r="K125" s="85">
        <v>8.4999999999999994E-8</v>
      </c>
      <c r="L125" s="85">
        <v>7.1299999999999997E-8</v>
      </c>
      <c r="M125" s="85">
        <v>7.0200000000000007E-8</v>
      </c>
      <c r="N125" s="85">
        <v>4.6700000000000001E-8</v>
      </c>
      <c r="O125" s="85">
        <v>5.4900000000000002E-8</v>
      </c>
      <c r="P125" s="85">
        <v>5.4900000000000002E-8</v>
      </c>
      <c r="Q125" s="85">
        <v>1.3024E-3</v>
      </c>
      <c r="R125" s="85">
        <v>4.773E-4</v>
      </c>
      <c r="S125" s="85">
        <v>3.145E-4</v>
      </c>
      <c r="T125" s="85">
        <v>2.6381000000000001E-4</v>
      </c>
      <c r="U125" s="85">
        <v>2.5974E-4</v>
      </c>
      <c r="V125" s="85">
        <v>1.7279E-4</v>
      </c>
      <c r="W125" s="85">
        <v>2.0312999999999999E-4</v>
      </c>
      <c r="X125" s="85">
        <v>2.0312999999999999E-4</v>
      </c>
      <c r="Y125" s="85">
        <v>3.01E-5</v>
      </c>
      <c r="Z125" s="85">
        <v>2.62E-5</v>
      </c>
      <c r="AA125" s="85">
        <v>1.7E-5</v>
      </c>
      <c r="AB125" s="85">
        <v>1.1E-5</v>
      </c>
      <c r="AC125" s="85">
        <v>9.1900000000000001E-6</v>
      </c>
      <c r="AD125" s="85">
        <v>8.4700000000000002E-6</v>
      </c>
      <c r="AE125" s="85">
        <v>9.1300000000000007E-6</v>
      </c>
      <c r="AF125" s="85">
        <v>9.1300000000000007E-6</v>
      </c>
      <c r="AG125" s="85">
        <v>0.11137</v>
      </c>
      <c r="AH125" s="85">
        <v>9.6939999999999998E-2</v>
      </c>
      <c r="AI125" s="85">
        <v>6.2899999999999998E-2</v>
      </c>
      <c r="AJ125" s="85">
        <v>4.07E-2</v>
      </c>
      <c r="AK125" s="85">
        <v>3.4002999999999999E-2</v>
      </c>
      <c r="AL125" s="85">
        <v>3.1338999999999999E-2</v>
      </c>
      <c r="AM125" s="85">
        <v>3.3780999999999999E-2</v>
      </c>
      <c r="AN125" s="85">
        <v>3.3780999999999999E-2</v>
      </c>
      <c r="AO125" s="85">
        <v>3.7500000000000001E-18</v>
      </c>
      <c r="AP125" s="85">
        <v>6.87E-15</v>
      </c>
      <c r="AQ125" s="85">
        <v>1.5100000000000001E-17</v>
      </c>
      <c r="AR125" s="85">
        <v>1.4900000000000001E-16</v>
      </c>
      <c r="AS125" s="85">
        <v>9.4100000000000004E-19</v>
      </c>
      <c r="AT125" s="85">
        <v>2.6E-18</v>
      </c>
      <c r="AU125" s="85">
        <v>3.6499999999999998E-18</v>
      </c>
      <c r="AV125" s="85">
        <v>0.70050000000000001</v>
      </c>
      <c r="AW125" s="85">
        <v>1283.316</v>
      </c>
      <c r="AX125" s="85">
        <v>2.8206799999999999</v>
      </c>
      <c r="AY125" s="85">
        <v>0.174181</v>
      </c>
      <c r="AZ125" s="50">
        <v>0.17577880000000001</v>
      </c>
      <c r="BA125" s="50">
        <v>0.48568</v>
      </c>
      <c r="BB125" s="50">
        <v>0.68181999999999998</v>
      </c>
      <c r="BC125" s="48">
        <v>235</v>
      </c>
      <c r="BD125" s="85">
        <v>704000000</v>
      </c>
      <c r="BE125" s="85">
        <v>9.8437499999999992E-10</v>
      </c>
      <c r="BF125" s="87">
        <f t="shared" si="3"/>
        <v>0.99999997365191018</v>
      </c>
      <c r="BG125" s="88">
        <v>256960000000</v>
      </c>
    </row>
    <row r="126" spans="1:59">
      <c r="A126" s="48" t="s">
        <v>131</v>
      </c>
      <c r="B126" s="48"/>
      <c r="C126" s="48"/>
      <c r="D126" s="48" t="s">
        <v>492</v>
      </c>
      <c r="E126" s="48"/>
      <c r="F126" s="48"/>
      <c r="G126" s="85">
        <v>0.04</v>
      </c>
      <c r="H126" s="85">
        <v>0.02</v>
      </c>
      <c r="I126" s="85">
        <v>3.3500000000000002E-7</v>
      </c>
      <c r="J126" s="85">
        <v>1.2100000000000001E-7</v>
      </c>
      <c r="K126" s="85">
        <v>8.0200000000000003E-8</v>
      </c>
      <c r="L126" s="85">
        <v>6.7700000000000004E-8</v>
      </c>
      <c r="M126" s="85">
        <v>6.7200000000000006E-8</v>
      </c>
      <c r="N126" s="85">
        <v>4.4600000000000002E-8</v>
      </c>
      <c r="O126" s="85">
        <v>5.2399999999999999E-8</v>
      </c>
      <c r="P126" s="85">
        <v>5.2399999999999999E-8</v>
      </c>
      <c r="Q126" s="85">
        <v>1.2394999999999999E-3</v>
      </c>
      <c r="R126" s="85">
        <v>4.4769999999999999E-4</v>
      </c>
      <c r="S126" s="85">
        <v>2.9673999999999998E-4</v>
      </c>
      <c r="T126" s="85">
        <v>2.5049000000000002E-4</v>
      </c>
      <c r="U126" s="85">
        <v>2.4864E-4</v>
      </c>
      <c r="V126" s="85">
        <v>1.6501999999999999E-4</v>
      </c>
      <c r="W126" s="85">
        <v>1.9388000000000001E-4</v>
      </c>
      <c r="X126" s="85">
        <v>1.9388000000000001E-4</v>
      </c>
      <c r="Y126" s="85">
        <v>2.8500000000000002E-5</v>
      </c>
      <c r="Z126" s="85">
        <v>2.4899999999999999E-5</v>
      </c>
      <c r="AA126" s="85">
        <v>1.6099999999999998E-5</v>
      </c>
      <c r="AB126" s="85">
        <v>1.04E-5</v>
      </c>
      <c r="AC126" s="85">
        <v>8.6999999999999997E-6</v>
      </c>
      <c r="AD126" s="85">
        <v>8.0499999999999992E-6</v>
      </c>
      <c r="AE126" s="85">
        <v>8.6799999999999999E-6</v>
      </c>
      <c r="AF126" s="85">
        <v>8.6799999999999999E-6</v>
      </c>
      <c r="AG126" s="85">
        <v>0.10545</v>
      </c>
      <c r="AH126" s="85">
        <v>9.2130000000000004E-2</v>
      </c>
      <c r="AI126" s="85">
        <v>5.9569999999999998E-2</v>
      </c>
      <c r="AJ126" s="85">
        <v>3.848E-2</v>
      </c>
      <c r="AK126" s="85">
        <v>3.2190000000000003E-2</v>
      </c>
      <c r="AL126" s="85">
        <v>2.9784999999999999E-2</v>
      </c>
      <c r="AM126" s="85">
        <v>3.2115999999999999E-2</v>
      </c>
      <c r="AN126" s="85">
        <v>3.2115999999999999E-2</v>
      </c>
      <c r="AO126" s="85">
        <v>9.1699999999999992E-22</v>
      </c>
      <c r="AP126" s="85">
        <v>3.1999999999999999E-18</v>
      </c>
      <c r="AQ126" s="85">
        <v>7.3199999999999999E-21</v>
      </c>
      <c r="AR126" s="85">
        <v>3.9099999999999998E-19</v>
      </c>
      <c r="AS126" s="85">
        <v>4.2599999999999997E-22</v>
      </c>
      <c r="AT126" s="85">
        <v>7.1500000000000002E-22</v>
      </c>
      <c r="AU126" s="85">
        <v>8.6600000000000008E-22</v>
      </c>
      <c r="AV126" s="85">
        <v>1.7129560000000001E-4</v>
      </c>
      <c r="AW126" s="85">
        <v>0.59775999999999996</v>
      </c>
      <c r="AX126" s="85">
        <v>1.367376E-3</v>
      </c>
      <c r="AY126" s="85">
        <v>4.5707899999999999E-4</v>
      </c>
      <c r="AZ126" s="50">
        <v>7.95768E-5</v>
      </c>
      <c r="BA126" s="50">
        <v>1.3356199999999999E-4</v>
      </c>
      <c r="BB126" s="50">
        <v>1.6176879999999999E-4</v>
      </c>
      <c r="BC126" s="48">
        <v>238</v>
      </c>
      <c r="BD126" s="85">
        <v>4468000000</v>
      </c>
      <c r="BE126" s="85">
        <v>1.5510295434198699E-10</v>
      </c>
      <c r="BF126" s="87">
        <f t="shared" si="3"/>
        <v>1.0000001537227354</v>
      </c>
      <c r="BG126" s="88">
        <v>1630820000000</v>
      </c>
    </row>
    <row r="127" spans="1:59">
      <c r="A127" s="48" t="s">
        <v>132</v>
      </c>
      <c r="B127" s="48"/>
      <c r="C127" s="48"/>
      <c r="D127" s="48" t="s">
        <v>494</v>
      </c>
      <c r="E127" s="48"/>
      <c r="F127" s="48"/>
      <c r="G127" s="85">
        <v>0.02</v>
      </c>
      <c r="H127" s="85">
        <v>0.02</v>
      </c>
      <c r="I127" s="85">
        <v>1.4300000000000001E-8</v>
      </c>
      <c r="J127" s="85">
        <v>8.0100000000000003E-9</v>
      </c>
      <c r="K127" s="85">
        <v>5.7399999999999996E-9</v>
      </c>
      <c r="L127" s="85">
        <v>4.5299999999999999E-9</v>
      </c>
      <c r="M127" s="85">
        <v>3.7600000000000003E-9</v>
      </c>
      <c r="N127" s="85">
        <v>3.41E-9</v>
      </c>
      <c r="O127" s="85">
        <v>3.7499999999999997E-9</v>
      </c>
      <c r="P127" s="85">
        <v>3.7499999999999997E-9</v>
      </c>
      <c r="Q127" s="85">
        <v>5.291E-5</v>
      </c>
      <c r="R127" s="85">
        <v>2.9637000000000001E-5</v>
      </c>
      <c r="S127" s="85">
        <v>2.1237999999999999E-5</v>
      </c>
      <c r="T127" s="85">
        <v>1.6761000000000001E-5</v>
      </c>
      <c r="U127" s="85">
        <v>1.3912E-5</v>
      </c>
      <c r="V127" s="85">
        <v>1.2617E-5</v>
      </c>
      <c r="W127" s="85">
        <v>1.3875E-5</v>
      </c>
      <c r="X127" s="85">
        <v>1.3875E-5</v>
      </c>
      <c r="Y127" s="85">
        <v>1.2200000000000001E-7</v>
      </c>
      <c r="Z127" s="85">
        <v>1.18E-7</v>
      </c>
      <c r="AA127" s="85">
        <v>8.8899999999999995E-8</v>
      </c>
      <c r="AB127" s="85">
        <v>7.5300000000000006E-8</v>
      </c>
      <c r="AC127" s="85">
        <v>6.6699999999999995E-8</v>
      </c>
      <c r="AD127" s="85">
        <v>6.4900000000000005E-8</v>
      </c>
      <c r="AE127" s="85">
        <v>6.6899999999999997E-8</v>
      </c>
      <c r="AF127" s="85">
        <v>6.6899999999999997E-8</v>
      </c>
      <c r="AG127" s="85">
        <v>4.5140000000000002E-4</v>
      </c>
      <c r="AH127" s="85">
        <v>4.3659999999999999E-4</v>
      </c>
      <c r="AI127" s="85">
        <v>3.2893000000000001E-4</v>
      </c>
      <c r="AJ127" s="85">
        <v>2.7860999999999999E-4</v>
      </c>
      <c r="AK127" s="85">
        <v>2.4678999999999999E-4</v>
      </c>
      <c r="AL127" s="85">
        <v>2.4012999999999999E-4</v>
      </c>
      <c r="AM127" s="85">
        <v>2.4752999999999998E-4</v>
      </c>
      <c r="AN127" s="85">
        <v>2.4752999999999998E-4</v>
      </c>
      <c r="AO127" s="85">
        <v>4.7899999999999999E-17</v>
      </c>
      <c r="AP127" s="85">
        <v>6.87E-14</v>
      </c>
      <c r="AQ127" s="85">
        <v>1.4900000000000001E-16</v>
      </c>
      <c r="AR127" s="85">
        <v>1.2800000000000001E-15</v>
      </c>
      <c r="AS127" s="85">
        <v>8.2800000000000006E-18</v>
      </c>
      <c r="AT127" s="85">
        <v>2.41E-17</v>
      </c>
      <c r="AU127" s="85">
        <v>3.9400000000000003E-17</v>
      </c>
      <c r="AV127" s="85">
        <v>8.9477200000000003</v>
      </c>
      <c r="AW127" s="85">
        <v>12833.16</v>
      </c>
      <c r="AX127" s="85">
        <v>27.833200000000001</v>
      </c>
      <c r="AY127" s="85">
        <v>1.4963200000000001</v>
      </c>
      <c r="AZ127" s="50">
        <v>1.5467040000000001</v>
      </c>
      <c r="BA127" s="50">
        <v>4.5018799999999999</v>
      </c>
      <c r="BB127" s="50">
        <v>7.3599199999999998</v>
      </c>
      <c r="BC127" s="48">
        <v>50</v>
      </c>
      <c r="BD127" s="85">
        <v>1.5E+17</v>
      </c>
      <c r="BE127" s="85">
        <v>4.6200000000000001E-18</v>
      </c>
      <c r="BF127" s="87" t="str">
        <f t="shared" si="3"/>
        <v>.</v>
      </c>
      <c r="BG127" s="88">
        <v>5.475E+19</v>
      </c>
    </row>
    <row r="128" spans="1:59">
      <c r="A128" s="48" t="s">
        <v>133</v>
      </c>
      <c r="B128" s="48"/>
      <c r="C128" s="48"/>
      <c r="D128" s="48" t="s">
        <v>492</v>
      </c>
      <c r="E128" s="48"/>
      <c r="F128" s="48"/>
      <c r="G128" s="85">
        <v>0.6</v>
      </c>
      <c r="H128" s="85">
        <v>0.6</v>
      </c>
      <c r="I128" s="85">
        <v>4.4100000000000003E-9</v>
      </c>
      <c r="J128" s="85">
        <v>3.2799999999999998E-9</v>
      </c>
      <c r="K128" s="85">
        <v>1.6399999999999999E-9</v>
      </c>
      <c r="L128" s="85">
        <v>9.7100000000000006E-10</v>
      </c>
      <c r="M128" s="85">
        <v>5.5299999999999995E-10</v>
      </c>
      <c r="N128" s="85">
        <v>4.4400000000000002E-10</v>
      </c>
      <c r="O128" s="85">
        <v>6.0599999999999998E-10</v>
      </c>
      <c r="P128" s="85">
        <v>6.0599999999999998E-10</v>
      </c>
      <c r="Q128" s="85">
        <v>1.6317E-5</v>
      </c>
      <c r="R128" s="85">
        <v>1.2136E-5</v>
      </c>
      <c r="S128" s="85">
        <v>6.0680000000000002E-6</v>
      </c>
      <c r="T128" s="85">
        <v>3.5926999999999999E-6</v>
      </c>
      <c r="U128" s="85">
        <v>2.0461000000000002E-6</v>
      </c>
      <c r="V128" s="85">
        <v>1.6428E-6</v>
      </c>
      <c r="W128" s="85">
        <v>2.2421999999999999E-6</v>
      </c>
      <c r="X128" s="85">
        <v>2.2421999999999999E-6</v>
      </c>
      <c r="Y128" s="85">
        <v>1.5399999999999999E-8</v>
      </c>
      <c r="Z128" s="85">
        <v>1.2299999999999999E-8</v>
      </c>
      <c r="AA128" s="85">
        <v>7.44E-9</v>
      </c>
      <c r="AB128" s="85">
        <v>5.38E-9</v>
      </c>
      <c r="AC128" s="85">
        <v>4.8399999999999998E-9</v>
      </c>
      <c r="AD128" s="85">
        <v>3.8700000000000001E-9</v>
      </c>
      <c r="AE128" s="85">
        <v>4.2400000000000002E-9</v>
      </c>
      <c r="AF128" s="85">
        <v>4.2400000000000002E-9</v>
      </c>
      <c r="AG128" s="85">
        <v>5.698E-5</v>
      </c>
      <c r="AH128" s="85">
        <v>4.5510000000000003E-5</v>
      </c>
      <c r="AI128" s="85">
        <v>2.7528000000000001E-5</v>
      </c>
      <c r="AJ128" s="85">
        <v>1.9905999999999999E-5</v>
      </c>
      <c r="AK128" s="85">
        <v>1.7907999999999999E-5</v>
      </c>
      <c r="AL128" s="85">
        <v>1.4319E-5</v>
      </c>
      <c r="AM128" s="85">
        <v>1.5688E-5</v>
      </c>
      <c r="AN128" s="85">
        <v>1.5688E-5</v>
      </c>
      <c r="AO128" s="85">
        <v>1.9800000000000001E-21</v>
      </c>
      <c r="AP128" s="85">
        <v>4.9600000000000001E-17</v>
      </c>
      <c r="AQ128" s="85">
        <v>5.6700000000000005E-20</v>
      </c>
      <c r="AR128" s="85">
        <v>1.6700000000000001E-19</v>
      </c>
      <c r="AS128" s="85">
        <v>7.2700000000000003E-22</v>
      </c>
      <c r="AT128" s="85">
        <v>1.6000000000000001E-21</v>
      </c>
      <c r="AU128" s="85">
        <v>1.9599999999999999E-21</v>
      </c>
      <c r="AV128" s="85">
        <v>3.6986400000000002E-4</v>
      </c>
      <c r="AW128" s="85">
        <v>9.2652800000000006</v>
      </c>
      <c r="AX128" s="85">
        <v>1.059156E-2</v>
      </c>
      <c r="AY128" s="85">
        <v>1.9522300000000001E-4</v>
      </c>
      <c r="AZ128" s="50">
        <v>1.358036E-4</v>
      </c>
      <c r="BA128" s="50">
        <v>2.9888000000000001E-4</v>
      </c>
      <c r="BB128" s="50">
        <v>3.6612800000000002E-4</v>
      </c>
      <c r="BC128" s="48">
        <v>185</v>
      </c>
      <c r="BD128" s="85">
        <v>0.20575342465753399</v>
      </c>
      <c r="BE128" s="85">
        <v>3.3681091877496701</v>
      </c>
      <c r="BF128" s="87">
        <f t="shared" si="3"/>
        <v>3.488297513014579</v>
      </c>
      <c r="BG128" s="88">
        <v>75.099999999999994</v>
      </c>
    </row>
    <row r="129" spans="1:59">
      <c r="A129" s="48" t="s">
        <v>134</v>
      </c>
      <c r="B129" s="48"/>
      <c r="C129" s="48"/>
      <c r="D129" s="48" t="s">
        <v>493</v>
      </c>
      <c r="E129" s="48"/>
      <c r="F129" s="48"/>
      <c r="G129" s="85"/>
      <c r="H129" s="85">
        <v>0</v>
      </c>
      <c r="I129" s="85">
        <v>0</v>
      </c>
      <c r="J129" s="85">
        <v>0</v>
      </c>
      <c r="K129" s="85">
        <v>0</v>
      </c>
      <c r="L129" s="85">
        <v>0</v>
      </c>
      <c r="M129" s="85">
        <v>0</v>
      </c>
      <c r="N129" s="85">
        <v>0</v>
      </c>
      <c r="O129" s="85">
        <v>0</v>
      </c>
      <c r="P129" s="85">
        <v>0</v>
      </c>
      <c r="Q129" s="85">
        <v>0</v>
      </c>
      <c r="R129" s="85">
        <v>0</v>
      </c>
      <c r="S129" s="85">
        <v>0</v>
      </c>
      <c r="T129" s="85">
        <v>0</v>
      </c>
      <c r="U129" s="85">
        <v>0</v>
      </c>
      <c r="V129" s="85">
        <v>0</v>
      </c>
      <c r="W129" s="85">
        <v>0</v>
      </c>
      <c r="X129" s="85">
        <v>0</v>
      </c>
      <c r="Y129" s="85">
        <v>0</v>
      </c>
      <c r="Z129" s="85">
        <v>0</v>
      </c>
      <c r="AA129" s="85">
        <v>0</v>
      </c>
      <c r="AB129" s="85">
        <v>0</v>
      </c>
      <c r="AC129" s="85">
        <v>0</v>
      </c>
      <c r="AD129" s="85">
        <v>0</v>
      </c>
      <c r="AE129" s="85">
        <v>0</v>
      </c>
      <c r="AF129" s="85">
        <v>0</v>
      </c>
      <c r="AG129" s="85">
        <v>0</v>
      </c>
      <c r="AH129" s="85">
        <v>0</v>
      </c>
      <c r="AI129" s="85">
        <v>0</v>
      </c>
      <c r="AJ129" s="85">
        <v>0</v>
      </c>
      <c r="AK129" s="85">
        <v>0</v>
      </c>
      <c r="AL129" s="85">
        <v>0</v>
      </c>
      <c r="AM129" s="85">
        <v>0</v>
      </c>
      <c r="AN129" s="85">
        <v>0</v>
      </c>
      <c r="AO129" s="85">
        <v>1.05E-17</v>
      </c>
      <c r="AP129" s="85">
        <v>1.6499999999999999E-14</v>
      </c>
      <c r="AQ129" s="85">
        <v>3.5999999999999999E-17</v>
      </c>
      <c r="AR129" s="85">
        <v>3.7100000000000001E-16</v>
      </c>
      <c r="AS129" s="85">
        <v>2.2200000000000001E-18</v>
      </c>
      <c r="AT129" s="85">
        <v>6.1900000000000002E-18</v>
      </c>
      <c r="AU129" s="85">
        <v>9.4699999999999997E-18</v>
      </c>
      <c r="AV129" s="85">
        <v>1.9614</v>
      </c>
      <c r="AW129" s="85">
        <v>3082.2</v>
      </c>
      <c r="AX129" s="85">
        <v>6.7248000000000001</v>
      </c>
      <c r="AY129" s="85">
        <v>0.433699</v>
      </c>
      <c r="AZ129" s="50">
        <v>0.41469600000000001</v>
      </c>
      <c r="BA129" s="50">
        <v>1.1562920000000001</v>
      </c>
      <c r="BB129" s="50">
        <v>1.768996</v>
      </c>
      <c r="BC129" s="48">
        <v>120</v>
      </c>
      <c r="BD129" s="85">
        <v>7.6103500761035001E-5</v>
      </c>
      <c r="BE129" s="85">
        <v>9106.02</v>
      </c>
      <c r="BF129" s="87">
        <f t="shared" si="3"/>
        <v>9106.02</v>
      </c>
      <c r="BG129" s="88">
        <v>2.7777777777777801E-2</v>
      </c>
    </row>
    <row r="130" spans="1:59">
      <c r="A130" s="48" t="s">
        <v>135</v>
      </c>
      <c r="B130" s="48"/>
      <c r="C130" s="48"/>
      <c r="D130" s="48" t="s">
        <v>492</v>
      </c>
      <c r="E130" s="48"/>
      <c r="F130" s="48"/>
      <c r="G130" s="85">
        <v>1E-3</v>
      </c>
      <c r="H130" s="85">
        <v>1E-3</v>
      </c>
      <c r="I130" s="85">
        <v>1.87E-9</v>
      </c>
      <c r="J130" s="85">
        <v>1.1700000000000001E-9</v>
      </c>
      <c r="K130" s="85">
        <v>6.0399999999999998E-10</v>
      </c>
      <c r="L130" s="85">
        <v>3.6599999999999998E-10</v>
      </c>
      <c r="M130" s="85">
        <v>2.3000000000000001E-10</v>
      </c>
      <c r="N130" s="85">
        <v>1.8299999999999999E-10</v>
      </c>
      <c r="O130" s="85">
        <v>2.4299999999999999E-10</v>
      </c>
      <c r="P130" s="85">
        <v>2.4299999999999999E-10</v>
      </c>
      <c r="Q130" s="85">
        <v>6.9190000000000002E-6</v>
      </c>
      <c r="R130" s="85">
        <v>4.3290000000000004E-6</v>
      </c>
      <c r="S130" s="85">
        <v>2.2348000000000002E-6</v>
      </c>
      <c r="T130" s="85">
        <v>1.3542000000000001E-6</v>
      </c>
      <c r="U130" s="85">
        <v>8.5099999999999998E-7</v>
      </c>
      <c r="V130" s="85">
        <v>6.7710000000000005E-7</v>
      </c>
      <c r="W130" s="85">
        <v>8.991E-7</v>
      </c>
      <c r="X130" s="85">
        <v>8.991E-7</v>
      </c>
      <c r="Y130" s="85">
        <v>8.5800000000000004E-10</v>
      </c>
      <c r="Z130" s="85">
        <v>6.0799999999999997E-10</v>
      </c>
      <c r="AA130" s="85">
        <v>2.9400000000000002E-10</v>
      </c>
      <c r="AB130" s="85">
        <v>1.87E-10</v>
      </c>
      <c r="AC130" s="85">
        <v>1.1800000000000001E-10</v>
      </c>
      <c r="AD130" s="85">
        <v>9.6399999999999998E-11</v>
      </c>
      <c r="AE130" s="85">
        <v>1.16E-10</v>
      </c>
      <c r="AF130" s="85">
        <v>1.16E-10</v>
      </c>
      <c r="AG130" s="85">
        <v>3.1746000000000001E-6</v>
      </c>
      <c r="AH130" s="85">
        <v>2.2496E-6</v>
      </c>
      <c r="AI130" s="85">
        <v>1.0878E-6</v>
      </c>
      <c r="AJ130" s="85">
        <v>6.919E-7</v>
      </c>
      <c r="AK130" s="85">
        <v>4.3659999999999998E-7</v>
      </c>
      <c r="AL130" s="85">
        <v>3.5667999999999999E-7</v>
      </c>
      <c r="AM130" s="85">
        <v>4.2920000000000001E-7</v>
      </c>
      <c r="AN130" s="85">
        <v>4.2920000000000001E-7</v>
      </c>
      <c r="AO130" s="85">
        <v>3.1899999999999998E-17</v>
      </c>
      <c r="AP130" s="85">
        <v>4.8500000000000002E-14</v>
      </c>
      <c r="AQ130" s="85">
        <v>1.0500000000000001E-16</v>
      </c>
      <c r="AR130" s="85">
        <v>1.09E-15</v>
      </c>
      <c r="AS130" s="85">
        <v>6.5799999999999997E-18</v>
      </c>
      <c r="AT130" s="85">
        <v>1.8700000000000001E-17</v>
      </c>
      <c r="AU130" s="85">
        <v>2.8800000000000001E-17</v>
      </c>
      <c r="AV130" s="85">
        <v>5.95892</v>
      </c>
      <c r="AW130" s="85">
        <v>9059.7999999999993</v>
      </c>
      <c r="AX130" s="85">
        <v>19.614000000000001</v>
      </c>
      <c r="AY130" s="85">
        <v>1.2742100000000001</v>
      </c>
      <c r="AZ130" s="50">
        <v>1.229144</v>
      </c>
      <c r="BA130" s="50">
        <v>3.49316</v>
      </c>
      <c r="BB130" s="50">
        <v>5.3798399999999997</v>
      </c>
      <c r="BC130" s="48">
        <v>85</v>
      </c>
      <c r="BD130" s="85">
        <v>3.05936073059361E-4</v>
      </c>
      <c r="BE130" s="85">
        <v>2265.1791044776101</v>
      </c>
      <c r="BF130" s="87">
        <f t="shared" ref="BF130:BF134" si="4">IFERROR((t_com*BE130)/(1-EXP(-BE130*t_com)),".")</f>
        <v>2265.1791044776101</v>
      </c>
      <c r="BG130" s="88">
        <v>0.111666666666667</v>
      </c>
    </row>
    <row r="131" spans="1:59">
      <c r="A131" s="48" t="s">
        <v>136</v>
      </c>
      <c r="B131" s="48"/>
      <c r="C131" s="48"/>
      <c r="D131" s="48" t="s">
        <v>492</v>
      </c>
      <c r="E131" s="48"/>
      <c r="F131" s="48"/>
      <c r="G131" s="85">
        <v>5.0000000000000001E-3</v>
      </c>
      <c r="H131" s="85">
        <v>5.0000000000000001E-3</v>
      </c>
      <c r="I131" s="85">
        <v>1.02E-9</v>
      </c>
      <c r="J131" s="85">
        <v>6.0399999999999998E-10</v>
      </c>
      <c r="K131" s="85">
        <v>3.0199999999999999E-10</v>
      </c>
      <c r="L131" s="85">
        <v>1.7800000000000001E-10</v>
      </c>
      <c r="M131" s="85">
        <v>1.16E-10</v>
      </c>
      <c r="N131" s="85">
        <v>9.1599999999999999E-11</v>
      </c>
      <c r="O131" s="85">
        <v>1.2199999999999999E-10</v>
      </c>
      <c r="P131" s="85">
        <v>1.2199999999999999E-10</v>
      </c>
      <c r="Q131" s="85">
        <v>3.7740000000000002E-6</v>
      </c>
      <c r="R131" s="85">
        <v>2.2348000000000002E-6</v>
      </c>
      <c r="S131" s="85">
        <v>1.1174000000000001E-6</v>
      </c>
      <c r="T131" s="85">
        <v>6.5860000000000003E-7</v>
      </c>
      <c r="U131" s="85">
        <v>4.2920000000000001E-7</v>
      </c>
      <c r="V131" s="85">
        <v>3.3892000000000002E-7</v>
      </c>
      <c r="W131" s="85">
        <v>4.5139999999999998E-7</v>
      </c>
      <c r="X131" s="85">
        <v>4.5139999999999998E-7</v>
      </c>
      <c r="Y131" s="85">
        <v>4.2E-10</v>
      </c>
      <c r="Z131" s="85">
        <v>2.8000000000000002E-10</v>
      </c>
      <c r="AA131" s="85">
        <v>1.3200000000000001E-10</v>
      </c>
      <c r="AB131" s="85">
        <v>8.3400000000000004E-11</v>
      </c>
      <c r="AC131" s="85">
        <v>5.3600000000000001E-11</v>
      </c>
      <c r="AD131" s="85">
        <v>4.4400000000000003E-11</v>
      </c>
      <c r="AE131" s="85">
        <v>5.3100000000000003E-11</v>
      </c>
      <c r="AF131" s="85">
        <v>5.3100000000000003E-11</v>
      </c>
      <c r="AG131" s="85">
        <v>1.5540000000000001E-6</v>
      </c>
      <c r="AH131" s="85">
        <v>1.0359999999999999E-6</v>
      </c>
      <c r="AI131" s="85">
        <v>4.8839999999999995E-7</v>
      </c>
      <c r="AJ131" s="85">
        <v>3.0857999999999997E-7</v>
      </c>
      <c r="AK131" s="85">
        <v>1.9831999999999999E-7</v>
      </c>
      <c r="AL131" s="85">
        <v>1.6428000000000001E-7</v>
      </c>
      <c r="AM131" s="85">
        <v>1.9647000000000001E-7</v>
      </c>
      <c r="AN131" s="85">
        <v>1.9647000000000001E-7</v>
      </c>
      <c r="AO131" s="85">
        <v>6.3099999999999996E-19</v>
      </c>
      <c r="AP131" s="85">
        <v>1.6099999999999999E-15</v>
      </c>
      <c r="AQ131" s="85">
        <v>3.6399999999999999E-18</v>
      </c>
      <c r="AR131" s="85">
        <v>4.7699999999999997E-17</v>
      </c>
      <c r="AS131" s="85">
        <v>2.3400000000000002E-19</v>
      </c>
      <c r="AT131" s="85">
        <v>4.8000000000000005E-19</v>
      </c>
      <c r="AU131" s="85">
        <v>5.9899999999999995E-19</v>
      </c>
      <c r="AV131" s="85">
        <v>0.1178708</v>
      </c>
      <c r="AW131" s="85">
        <v>300.74799999999999</v>
      </c>
      <c r="AX131" s="85">
        <v>0.679952</v>
      </c>
      <c r="AY131" s="85">
        <v>5.57613E-2</v>
      </c>
      <c r="AZ131" s="50">
        <v>4.3711199999999999E-2</v>
      </c>
      <c r="BA131" s="50">
        <v>8.9663999999999994E-2</v>
      </c>
      <c r="BB131" s="50">
        <v>0.1118932</v>
      </c>
      <c r="BC131" s="48">
        <v>164</v>
      </c>
      <c r="BD131" s="85">
        <v>1.4421613394216101E-4</v>
      </c>
      <c r="BE131" s="85">
        <v>4805.2875989445902</v>
      </c>
      <c r="BF131" s="87">
        <f t="shared" si="4"/>
        <v>4805.2875989445902</v>
      </c>
      <c r="BG131" s="88">
        <v>5.2638888888888902E-2</v>
      </c>
    </row>
    <row r="132" spans="1:59">
      <c r="A132" s="48" t="s">
        <v>137</v>
      </c>
      <c r="B132" s="48"/>
      <c r="C132" s="48"/>
      <c r="D132" s="48" t="s">
        <v>494</v>
      </c>
      <c r="E132" s="48"/>
      <c r="F132" s="48"/>
      <c r="G132" s="85">
        <v>1</v>
      </c>
      <c r="H132" s="85">
        <v>1</v>
      </c>
      <c r="I132" s="85">
        <v>3.62E-8</v>
      </c>
      <c r="J132" s="85">
        <v>1.5600000000000001E-8</v>
      </c>
      <c r="K132" s="85">
        <v>9.7200000000000003E-9</v>
      </c>
      <c r="L132" s="85">
        <v>6.4199999999999998E-9</v>
      </c>
      <c r="M132" s="85">
        <v>4.5100000000000003E-9</v>
      </c>
      <c r="N132" s="85">
        <v>3.9199999999999997E-9</v>
      </c>
      <c r="O132" s="85">
        <v>4.7699999999999999E-9</v>
      </c>
      <c r="P132" s="85">
        <v>4.7699999999999999E-9</v>
      </c>
      <c r="Q132" s="85">
        <v>1.3394000000000001E-4</v>
      </c>
      <c r="R132" s="85">
        <v>5.7720000000000003E-5</v>
      </c>
      <c r="S132" s="85">
        <v>3.5964000000000003E-5</v>
      </c>
      <c r="T132" s="85">
        <v>2.3754E-5</v>
      </c>
      <c r="U132" s="85">
        <v>1.6687000000000001E-5</v>
      </c>
      <c r="V132" s="85">
        <v>1.4504E-5</v>
      </c>
      <c r="W132" s="85">
        <v>1.7649E-5</v>
      </c>
      <c r="X132" s="85">
        <v>1.7649E-5</v>
      </c>
      <c r="Y132" s="85">
        <v>1.46E-8</v>
      </c>
      <c r="Z132" s="85">
        <v>1.02E-8</v>
      </c>
      <c r="AA132" s="85">
        <v>5.7200000000000001E-9</v>
      </c>
      <c r="AB132" s="85">
        <v>3.7600000000000003E-9</v>
      </c>
      <c r="AC132" s="85">
        <v>2.4899999999999999E-9</v>
      </c>
      <c r="AD132" s="85">
        <v>2.2400000000000001E-9</v>
      </c>
      <c r="AE132" s="85">
        <v>2.5599999999999998E-9</v>
      </c>
      <c r="AF132" s="85">
        <v>2.5599999999999998E-9</v>
      </c>
      <c r="AG132" s="85">
        <v>5.4020000000000001E-5</v>
      </c>
      <c r="AH132" s="85">
        <v>3.7740000000000001E-5</v>
      </c>
      <c r="AI132" s="85">
        <v>2.1163999999999999E-5</v>
      </c>
      <c r="AJ132" s="85">
        <v>1.3912E-5</v>
      </c>
      <c r="AK132" s="85">
        <v>9.2129999999999997E-6</v>
      </c>
      <c r="AL132" s="85">
        <v>8.2879999999999993E-6</v>
      </c>
      <c r="AM132" s="85">
        <v>9.4720000000000001E-6</v>
      </c>
      <c r="AN132" s="85">
        <v>9.4720000000000001E-6</v>
      </c>
      <c r="AO132" s="85">
        <v>1.8700000000000001E-17</v>
      </c>
      <c r="AP132" s="85">
        <v>2.72E-14</v>
      </c>
      <c r="AQ132" s="85">
        <v>5.8800000000000001E-17</v>
      </c>
      <c r="AR132" s="85">
        <v>5.3700000000000005E-16</v>
      </c>
      <c r="AS132" s="85">
        <v>3.4299999999999999E-18</v>
      </c>
      <c r="AT132" s="85">
        <v>9.9100000000000004E-18</v>
      </c>
      <c r="AU132" s="85">
        <v>1.59E-17</v>
      </c>
      <c r="AV132" s="85">
        <v>3.49316</v>
      </c>
      <c r="AW132" s="85">
        <v>5080.96</v>
      </c>
      <c r="AX132" s="85">
        <v>10.983840000000001</v>
      </c>
      <c r="AY132" s="85">
        <v>0.62775300000000001</v>
      </c>
      <c r="AZ132" s="50">
        <v>0.64072399999999996</v>
      </c>
      <c r="BA132" s="50">
        <v>1.8511880000000001</v>
      </c>
      <c r="BB132" s="50">
        <v>2.9701200000000001</v>
      </c>
      <c r="BC132" s="48">
        <v>65</v>
      </c>
      <c r="BD132" s="85">
        <v>0.66865753424657504</v>
      </c>
      <c r="BE132" s="85">
        <v>1.0364049823813799</v>
      </c>
      <c r="BF132" s="87">
        <f t="shared" si="4"/>
        <v>1.6061512222570515</v>
      </c>
      <c r="BG132" s="88">
        <v>244.06</v>
      </c>
    </row>
    <row r="133" spans="1:59">
      <c r="A133" s="48" t="s">
        <v>138</v>
      </c>
      <c r="B133" s="48"/>
      <c r="C133" s="48"/>
      <c r="D133" s="48" t="s">
        <v>494</v>
      </c>
      <c r="E133" s="48"/>
      <c r="F133" s="48"/>
      <c r="G133" s="85">
        <v>0.02</v>
      </c>
      <c r="H133" s="85">
        <v>0.02</v>
      </c>
      <c r="I133" s="85">
        <v>1.14E-9</v>
      </c>
      <c r="J133" s="85">
        <v>7.48E-10</v>
      </c>
      <c r="K133" s="85">
        <v>5.0000000000000003E-10</v>
      </c>
      <c r="L133" s="85">
        <v>5.7099999999999999E-10</v>
      </c>
      <c r="M133" s="85">
        <v>8.5299999999999995E-10</v>
      </c>
      <c r="N133" s="85">
        <v>1.07E-9</v>
      </c>
      <c r="O133" s="85">
        <v>1.0000000000000001E-9</v>
      </c>
      <c r="P133" s="85">
        <v>1.0000000000000001E-9</v>
      </c>
      <c r="Q133" s="85">
        <v>4.2180000000000001E-6</v>
      </c>
      <c r="R133" s="85">
        <v>2.7676E-6</v>
      </c>
      <c r="S133" s="85">
        <v>1.8500000000000001E-6</v>
      </c>
      <c r="T133" s="85">
        <v>2.1127000000000001E-6</v>
      </c>
      <c r="U133" s="85">
        <v>3.1561000000000002E-6</v>
      </c>
      <c r="V133" s="85">
        <v>3.9589999999999997E-6</v>
      </c>
      <c r="W133" s="85">
        <v>3.7000000000000002E-6</v>
      </c>
      <c r="X133" s="85">
        <v>3.7000000000000002E-6</v>
      </c>
      <c r="Y133" s="85">
        <v>3.4299999999999999E-9</v>
      </c>
      <c r="Z133" s="85">
        <v>4.6800000000000004E-9</v>
      </c>
      <c r="AA133" s="85">
        <v>5.1799999999999999E-9</v>
      </c>
      <c r="AB133" s="85">
        <v>9.5900000000000002E-9</v>
      </c>
      <c r="AC133" s="85">
        <v>1.77E-8</v>
      </c>
      <c r="AD133" s="85">
        <v>2.4100000000000001E-8</v>
      </c>
      <c r="AE133" s="85">
        <v>2.1999999999999998E-8</v>
      </c>
      <c r="AF133" s="85">
        <v>2.1999999999999998E-8</v>
      </c>
      <c r="AG133" s="85">
        <v>1.2690999999999999E-5</v>
      </c>
      <c r="AH133" s="85">
        <v>1.7316000000000002E-5</v>
      </c>
      <c r="AI133" s="85">
        <v>1.9165999999999999E-5</v>
      </c>
      <c r="AJ133" s="85">
        <v>3.5482999999999999E-5</v>
      </c>
      <c r="AK133" s="85">
        <v>6.5489999999999998E-5</v>
      </c>
      <c r="AL133" s="85">
        <v>8.9170000000000002E-5</v>
      </c>
      <c r="AM133" s="85">
        <v>8.14E-5</v>
      </c>
      <c r="AN133" s="85">
        <v>8.14E-5</v>
      </c>
      <c r="AO133" s="85">
        <v>0</v>
      </c>
      <c r="AP133" s="85">
        <v>6.4500000000000001E-22</v>
      </c>
      <c r="AQ133" s="85">
        <v>6.7500000000000002E-25</v>
      </c>
      <c r="AR133" s="85">
        <v>0</v>
      </c>
      <c r="AS133" s="85">
        <v>0</v>
      </c>
      <c r="AT133" s="85">
        <v>0</v>
      </c>
      <c r="AU133" s="85">
        <v>0</v>
      </c>
      <c r="AV133" s="85">
        <v>0</v>
      </c>
      <c r="AW133" s="85">
        <v>1.20486E-4</v>
      </c>
      <c r="AX133" s="85">
        <v>1.2609000000000001E-7</v>
      </c>
      <c r="AY133" s="85">
        <v>0</v>
      </c>
      <c r="AZ133" s="50">
        <v>0</v>
      </c>
      <c r="BA133" s="50">
        <v>0</v>
      </c>
      <c r="BB133" s="50">
        <v>0</v>
      </c>
      <c r="BC133" s="48">
        <v>93</v>
      </c>
      <c r="BD133" s="85">
        <v>1530000</v>
      </c>
      <c r="BE133" s="85">
        <v>4.5294117647058801E-7</v>
      </c>
      <c r="BF133" s="87">
        <f t="shared" si="4"/>
        <v>1.0000002265216754</v>
      </c>
      <c r="BG133" s="88">
        <v>558450000</v>
      </c>
    </row>
    <row r="134" spans="1:59">
      <c r="A134" s="48" t="s">
        <v>139</v>
      </c>
      <c r="B134" s="48"/>
      <c r="C134" s="48"/>
      <c r="D134" s="48" t="s">
        <v>492</v>
      </c>
      <c r="E134" s="48"/>
      <c r="F134" s="48"/>
      <c r="G134" s="85">
        <v>0.02</v>
      </c>
      <c r="H134" s="85">
        <v>0.02</v>
      </c>
      <c r="I134" s="85">
        <v>2.2300000000000001E-8</v>
      </c>
      <c r="J134" s="85">
        <v>1.4500000000000001E-8</v>
      </c>
      <c r="K134" s="85">
        <v>7.3499999999999996E-9</v>
      </c>
      <c r="L134" s="85">
        <v>4.4299999999999998E-9</v>
      </c>
      <c r="M134" s="85">
        <v>2.5800000000000002E-9</v>
      </c>
      <c r="N134" s="85">
        <v>2.0599999999999999E-9</v>
      </c>
      <c r="O134" s="85">
        <v>2.7999999999999998E-9</v>
      </c>
      <c r="P134" s="85">
        <v>2.7999999999999998E-9</v>
      </c>
      <c r="Q134" s="85">
        <v>8.2509999999999994E-5</v>
      </c>
      <c r="R134" s="85">
        <v>5.3650000000000003E-5</v>
      </c>
      <c r="S134" s="85">
        <v>2.7195E-5</v>
      </c>
      <c r="T134" s="85">
        <v>1.6390999999999999E-5</v>
      </c>
      <c r="U134" s="85">
        <v>9.5459999999999997E-6</v>
      </c>
      <c r="V134" s="85">
        <v>7.622E-6</v>
      </c>
      <c r="W134" s="85">
        <v>1.0360000000000001E-5</v>
      </c>
      <c r="X134" s="85">
        <v>1.0360000000000001E-5</v>
      </c>
      <c r="Y134" s="85">
        <v>8.1799999999999995E-9</v>
      </c>
      <c r="Z134" s="85">
        <v>5.5599999999999998E-9</v>
      </c>
      <c r="AA134" s="85">
        <v>2.9499999999999999E-9</v>
      </c>
      <c r="AB134" s="85">
        <v>1.9000000000000001E-9</v>
      </c>
      <c r="AC134" s="85">
        <v>1.19E-9</v>
      </c>
      <c r="AD134" s="85">
        <v>9.8199999999999992E-10</v>
      </c>
      <c r="AE134" s="85">
        <v>1.1700000000000001E-9</v>
      </c>
      <c r="AF134" s="85">
        <v>1.1700000000000001E-9</v>
      </c>
      <c r="AG134" s="85">
        <v>3.0266000000000001E-5</v>
      </c>
      <c r="AH134" s="85">
        <v>2.0571999999999999E-5</v>
      </c>
      <c r="AI134" s="85">
        <v>1.0915E-5</v>
      </c>
      <c r="AJ134" s="85">
        <v>7.0299999999999996E-6</v>
      </c>
      <c r="AK134" s="85">
        <v>4.403E-6</v>
      </c>
      <c r="AL134" s="85">
        <v>3.6333999999999998E-6</v>
      </c>
      <c r="AM134" s="85">
        <v>4.3290000000000004E-6</v>
      </c>
      <c r="AN134" s="85">
        <v>4.3290000000000004E-6</v>
      </c>
      <c r="AO134" s="85">
        <v>2.7300000000000001E-17</v>
      </c>
      <c r="AP134" s="85">
        <v>4.0699999999999999E-14</v>
      </c>
      <c r="AQ134" s="85">
        <v>8.7899999999999996E-17</v>
      </c>
      <c r="AR134" s="85">
        <v>9.1799999999999993E-16</v>
      </c>
      <c r="AS134" s="85">
        <v>5.36E-18</v>
      </c>
      <c r="AT134" s="85">
        <v>1.53E-17</v>
      </c>
      <c r="AU134" s="85">
        <v>2.3999999999999999E-17</v>
      </c>
      <c r="AV134" s="85">
        <v>5.09964</v>
      </c>
      <c r="AW134" s="85">
        <v>7602.76</v>
      </c>
      <c r="AX134" s="85">
        <v>16.419720000000002</v>
      </c>
      <c r="AY134" s="85">
        <v>1.073142</v>
      </c>
      <c r="AZ134" s="50">
        <v>1.0012479999999999</v>
      </c>
      <c r="BA134" s="50">
        <v>2.8580399999999999</v>
      </c>
      <c r="BB134" s="50">
        <v>4.4832000000000001</v>
      </c>
      <c r="BC134" s="48">
        <v>97</v>
      </c>
      <c r="BD134" s="85">
        <v>1.9114155251141599E-3</v>
      </c>
      <c r="BE134" s="85">
        <v>362.55852842809401</v>
      </c>
      <c r="BF134" s="87">
        <f t="shared" si="4"/>
        <v>362.55852842809401</v>
      </c>
      <c r="BG134" s="88">
        <v>0.69766666666666699</v>
      </c>
    </row>
  </sheetData>
  <sheetProtection algorithmName="SHA-512" hashValue="bnIC7T1bXLrcvJLCwu3wVG80prch43BHS0Va+kU13czXBnaOpV9coHRLP3txFqT1bMWJNAPxup6Do4E/j/Kkdw==" saltValue="x0hFwqCxLCDbB0LJqaNISw==" spinCount="100000" sheet="1" objects="1" scenarios="1"/>
  <autoFilter ref="A1:BG134" xr:uid="{00000000-0009-0000-0000-000000000000}"/>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134"/>
  <sheetViews>
    <sheetView workbookViewId="0">
      <pane xSplit="2" ySplit="1" topLeftCell="C2" activePane="bottomRight" state="frozen"/>
      <selection pane="topRight" activeCell="C1" sqref="C1"/>
      <selection pane="bottomLeft" activeCell="A2" sqref="A2"/>
      <selection pane="bottomRight" activeCell="C2" sqref="C2"/>
    </sheetView>
  </sheetViews>
  <sheetFormatPr defaultRowHeight="15"/>
  <cols>
    <col min="1" max="1" width="12.5703125" style="2" bestFit="1" customWidth="1"/>
    <col min="2" max="2" width="8" style="2" bestFit="1" customWidth="1"/>
    <col min="3" max="3" width="11.7109375" style="2" bestFit="1" customWidth="1"/>
    <col min="4" max="4" width="10.5703125" style="2" bestFit="1" customWidth="1"/>
    <col min="5" max="7" width="9.140625" style="2"/>
    <col min="8" max="8" width="11.42578125" style="2" bestFit="1" customWidth="1"/>
    <col min="9" max="9" width="11" style="2" bestFit="1" customWidth="1"/>
    <col min="10" max="249" width="9.140625" style="2"/>
    <col min="250" max="250" width="15.42578125" style="2" bestFit="1" customWidth="1"/>
    <col min="251" max="251" width="11.140625" style="2" bestFit="1" customWidth="1"/>
    <col min="252" max="505" width="9.140625" style="2"/>
    <col min="506" max="506" width="15.42578125" style="2" bestFit="1" customWidth="1"/>
    <col min="507" max="507" width="11.140625" style="2" bestFit="1" customWidth="1"/>
    <col min="508" max="761" width="9.140625" style="2"/>
    <col min="762" max="762" width="15.42578125" style="2" bestFit="1" customWidth="1"/>
    <col min="763" max="763" width="11.140625" style="2" bestFit="1" customWidth="1"/>
    <col min="764" max="1017" width="9.140625" style="2"/>
    <col min="1018" max="1018" width="15.42578125" style="2" bestFit="1" customWidth="1"/>
    <col min="1019" max="1019" width="11.140625" style="2" bestFit="1" customWidth="1"/>
    <col min="1020" max="1273" width="9.140625" style="2"/>
    <col min="1274" max="1274" width="15.42578125" style="2" bestFit="1" customWidth="1"/>
    <col min="1275" max="1275" width="11.140625" style="2" bestFit="1" customWidth="1"/>
    <col min="1276" max="1529" width="9.140625" style="2"/>
    <col min="1530" max="1530" width="15.42578125" style="2" bestFit="1" customWidth="1"/>
    <col min="1531" max="1531" width="11.140625" style="2" bestFit="1" customWidth="1"/>
    <col min="1532" max="1785" width="9.140625" style="2"/>
    <col min="1786" max="1786" width="15.42578125" style="2" bestFit="1" customWidth="1"/>
    <col min="1787" max="1787" width="11.140625" style="2" bestFit="1" customWidth="1"/>
    <col min="1788" max="2041" width="9.140625" style="2"/>
    <col min="2042" max="2042" width="15.42578125" style="2" bestFit="1" customWidth="1"/>
    <col min="2043" max="2043" width="11.140625" style="2" bestFit="1" customWidth="1"/>
    <col min="2044" max="2297" width="9.140625" style="2"/>
    <col min="2298" max="2298" width="15.42578125" style="2" bestFit="1" customWidth="1"/>
    <col min="2299" max="2299" width="11.140625" style="2" bestFit="1" customWidth="1"/>
    <col min="2300" max="2553" width="9.140625" style="2"/>
    <col min="2554" max="2554" width="15.42578125" style="2" bestFit="1" customWidth="1"/>
    <col min="2555" max="2555" width="11.140625" style="2" bestFit="1" customWidth="1"/>
    <col min="2556" max="2809" width="9.140625" style="2"/>
    <col min="2810" max="2810" width="15.42578125" style="2" bestFit="1" customWidth="1"/>
    <col min="2811" max="2811" width="11.140625" style="2" bestFit="1" customWidth="1"/>
    <col min="2812" max="3065" width="9.140625" style="2"/>
    <col min="3066" max="3066" width="15.42578125" style="2" bestFit="1" customWidth="1"/>
    <col min="3067" max="3067" width="11.140625" style="2" bestFit="1" customWidth="1"/>
    <col min="3068" max="3321" width="9.140625" style="2"/>
    <col min="3322" max="3322" width="15.42578125" style="2" bestFit="1" customWidth="1"/>
    <col min="3323" max="3323" width="11.140625" style="2" bestFit="1" customWidth="1"/>
    <col min="3324" max="3577" width="9.140625" style="2"/>
    <col min="3578" max="3578" width="15.42578125" style="2" bestFit="1" customWidth="1"/>
    <col min="3579" max="3579" width="11.140625" style="2" bestFit="1" customWidth="1"/>
    <col min="3580" max="3833" width="9.140625" style="2"/>
    <col min="3834" max="3834" width="15.42578125" style="2" bestFit="1" customWidth="1"/>
    <col min="3835" max="3835" width="11.140625" style="2" bestFit="1" customWidth="1"/>
    <col min="3836" max="4089" width="9.140625" style="2"/>
    <col min="4090" max="4090" width="15.42578125" style="2" bestFit="1" customWidth="1"/>
    <col min="4091" max="4091" width="11.140625" style="2" bestFit="1" customWidth="1"/>
    <col min="4092" max="4345" width="9.140625" style="2"/>
    <col min="4346" max="4346" width="15.42578125" style="2" bestFit="1" customWidth="1"/>
    <col min="4347" max="4347" width="11.140625" style="2" bestFit="1" customWidth="1"/>
    <col min="4348" max="4601" width="9.140625" style="2"/>
    <col min="4602" max="4602" width="15.42578125" style="2" bestFit="1" customWidth="1"/>
    <col min="4603" max="4603" width="11.140625" style="2" bestFit="1" customWidth="1"/>
    <col min="4604" max="4857" width="9.140625" style="2"/>
    <col min="4858" max="4858" width="15.42578125" style="2" bestFit="1" customWidth="1"/>
    <col min="4859" max="4859" width="11.140625" style="2" bestFit="1" customWidth="1"/>
    <col min="4860" max="5113" width="9.140625" style="2"/>
    <col min="5114" max="5114" width="15.42578125" style="2" bestFit="1" customWidth="1"/>
    <col min="5115" max="5115" width="11.140625" style="2" bestFit="1" customWidth="1"/>
    <col min="5116" max="5369" width="9.140625" style="2"/>
    <col min="5370" max="5370" width="15.42578125" style="2" bestFit="1" customWidth="1"/>
    <col min="5371" max="5371" width="11.140625" style="2" bestFit="1" customWidth="1"/>
    <col min="5372" max="5625" width="9.140625" style="2"/>
    <col min="5626" max="5626" width="15.42578125" style="2" bestFit="1" customWidth="1"/>
    <col min="5627" max="5627" width="11.140625" style="2" bestFit="1" customWidth="1"/>
    <col min="5628" max="5881" width="9.140625" style="2"/>
    <col min="5882" max="5882" width="15.42578125" style="2" bestFit="1" customWidth="1"/>
    <col min="5883" max="5883" width="11.140625" style="2" bestFit="1" customWidth="1"/>
    <col min="5884" max="6137" width="9.140625" style="2"/>
    <col min="6138" max="6138" width="15.42578125" style="2" bestFit="1" customWidth="1"/>
    <col min="6139" max="6139" width="11.140625" style="2" bestFit="1" customWidth="1"/>
    <col min="6140" max="6393" width="9.140625" style="2"/>
    <col min="6394" max="6394" width="15.42578125" style="2" bestFit="1" customWidth="1"/>
    <col min="6395" max="6395" width="11.140625" style="2" bestFit="1" customWidth="1"/>
    <col min="6396" max="6649" width="9.140625" style="2"/>
    <col min="6650" max="6650" width="15.42578125" style="2" bestFit="1" customWidth="1"/>
    <col min="6651" max="6651" width="11.140625" style="2" bestFit="1" customWidth="1"/>
    <col min="6652" max="6905" width="9.140625" style="2"/>
    <col min="6906" max="6906" width="15.42578125" style="2" bestFit="1" customWidth="1"/>
    <col min="6907" max="6907" width="11.140625" style="2" bestFit="1" customWidth="1"/>
    <col min="6908" max="7161" width="9.140625" style="2"/>
    <col min="7162" max="7162" width="15.42578125" style="2" bestFit="1" customWidth="1"/>
    <col min="7163" max="7163" width="11.140625" style="2" bestFit="1" customWidth="1"/>
    <col min="7164" max="7417" width="9.140625" style="2"/>
    <col min="7418" max="7418" width="15.42578125" style="2" bestFit="1" customWidth="1"/>
    <col min="7419" max="7419" width="11.140625" style="2" bestFit="1" customWidth="1"/>
    <col min="7420" max="7673" width="9.140625" style="2"/>
    <col min="7674" max="7674" width="15.42578125" style="2" bestFit="1" customWidth="1"/>
    <col min="7675" max="7675" width="11.140625" style="2" bestFit="1" customWidth="1"/>
    <col min="7676" max="7929" width="9.140625" style="2"/>
    <col min="7930" max="7930" width="15.42578125" style="2" bestFit="1" customWidth="1"/>
    <col min="7931" max="7931" width="11.140625" style="2" bestFit="1" customWidth="1"/>
    <col min="7932" max="8185" width="9.140625" style="2"/>
    <col min="8186" max="8186" width="15.42578125" style="2" bestFit="1" customWidth="1"/>
    <col min="8187" max="8187" width="11.140625" style="2" bestFit="1" customWidth="1"/>
    <col min="8188" max="8441" width="9.140625" style="2"/>
    <col min="8442" max="8442" width="15.42578125" style="2" bestFit="1" customWidth="1"/>
    <col min="8443" max="8443" width="11.140625" style="2" bestFit="1" customWidth="1"/>
    <col min="8444" max="8697" width="9.140625" style="2"/>
    <col min="8698" max="8698" width="15.42578125" style="2" bestFit="1" customWidth="1"/>
    <col min="8699" max="8699" width="11.140625" style="2" bestFit="1" customWidth="1"/>
    <col min="8700" max="8953" width="9.140625" style="2"/>
    <col min="8954" max="8954" width="15.42578125" style="2" bestFit="1" customWidth="1"/>
    <col min="8955" max="8955" width="11.140625" style="2" bestFit="1" customWidth="1"/>
    <col min="8956" max="9209" width="9.140625" style="2"/>
    <col min="9210" max="9210" width="15.42578125" style="2" bestFit="1" customWidth="1"/>
    <col min="9211" max="9211" width="11.140625" style="2" bestFit="1" customWidth="1"/>
    <col min="9212" max="9465" width="9.140625" style="2"/>
    <col min="9466" max="9466" width="15.42578125" style="2" bestFit="1" customWidth="1"/>
    <col min="9467" max="9467" width="11.140625" style="2" bestFit="1" customWidth="1"/>
    <col min="9468" max="9721" width="9.140625" style="2"/>
    <col min="9722" max="9722" width="15.42578125" style="2" bestFit="1" customWidth="1"/>
    <col min="9723" max="9723" width="11.140625" style="2" bestFit="1" customWidth="1"/>
    <col min="9724" max="9977" width="9.140625" style="2"/>
    <col min="9978" max="9978" width="15.42578125" style="2" bestFit="1" customWidth="1"/>
    <col min="9979" max="9979" width="11.140625" style="2" bestFit="1" customWidth="1"/>
    <col min="9980" max="10233" width="9.140625" style="2"/>
    <col min="10234" max="10234" width="15.42578125" style="2" bestFit="1" customWidth="1"/>
    <col min="10235" max="10235" width="11.140625" style="2" bestFit="1" customWidth="1"/>
    <col min="10236" max="10489" width="9.140625" style="2"/>
    <col min="10490" max="10490" width="15.42578125" style="2" bestFit="1" customWidth="1"/>
    <col min="10491" max="10491" width="11.140625" style="2" bestFit="1" customWidth="1"/>
    <col min="10492" max="10745" width="9.140625" style="2"/>
    <col min="10746" max="10746" width="15.42578125" style="2" bestFit="1" customWidth="1"/>
    <col min="10747" max="10747" width="11.140625" style="2" bestFit="1" customWidth="1"/>
    <col min="10748" max="11001" width="9.140625" style="2"/>
    <col min="11002" max="11002" width="15.42578125" style="2" bestFit="1" customWidth="1"/>
    <col min="11003" max="11003" width="11.140625" style="2" bestFit="1" customWidth="1"/>
    <col min="11004" max="11257" width="9.140625" style="2"/>
    <col min="11258" max="11258" width="15.42578125" style="2" bestFit="1" customWidth="1"/>
    <col min="11259" max="11259" width="11.140625" style="2" bestFit="1" customWidth="1"/>
    <col min="11260" max="11513" width="9.140625" style="2"/>
    <col min="11514" max="11514" width="15.42578125" style="2" bestFit="1" customWidth="1"/>
    <col min="11515" max="11515" width="11.140625" style="2" bestFit="1" customWidth="1"/>
    <col min="11516" max="11769" width="9.140625" style="2"/>
    <col min="11770" max="11770" width="15.42578125" style="2" bestFit="1" customWidth="1"/>
    <col min="11771" max="11771" width="11.140625" style="2" bestFit="1" customWidth="1"/>
    <col min="11772" max="12025" width="9.140625" style="2"/>
    <col min="12026" max="12026" width="15.42578125" style="2" bestFit="1" customWidth="1"/>
    <col min="12027" max="12027" width="11.140625" style="2" bestFit="1" customWidth="1"/>
    <col min="12028" max="12281" width="9.140625" style="2"/>
    <col min="12282" max="12282" width="15.42578125" style="2" bestFit="1" customWidth="1"/>
    <col min="12283" max="12283" width="11.140625" style="2" bestFit="1" customWidth="1"/>
    <col min="12284" max="12537" width="9.140625" style="2"/>
    <col min="12538" max="12538" width="15.42578125" style="2" bestFit="1" customWidth="1"/>
    <col min="12539" max="12539" width="11.140625" style="2" bestFit="1" customWidth="1"/>
    <col min="12540" max="12793" width="9.140625" style="2"/>
    <col min="12794" max="12794" width="15.42578125" style="2" bestFit="1" customWidth="1"/>
    <col min="12795" max="12795" width="11.140625" style="2" bestFit="1" customWidth="1"/>
    <col min="12796" max="13049" width="9.140625" style="2"/>
    <col min="13050" max="13050" width="15.42578125" style="2" bestFit="1" customWidth="1"/>
    <col min="13051" max="13051" width="11.140625" style="2" bestFit="1" customWidth="1"/>
    <col min="13052" max="13305" width="9.140625" style="2"/>
    <col min="13306" max="13306" width="15.42578125" style="2" bestFit="1" customWidth="1"/>
    <col min="13307" max="13307" width="11.140625" style="2" bestFit="1" customWidth="1"/>
    <col min="13308" max="13561" width="9.140625" style="2"/>
    <col min="13562" max="13562" width="15.42578125" style="2" bestFit="1" customWidth="1"/>
    <col min="13563" max="13563" width="11.140625" style="2" bestFit="1" customWidth="1"/>
    <col min="13564" max="13817" width="9.140625" style="2"/>
    <col min="13818" max="13818" width="15.42578125" style="2" bestFit="1" customWidth="1"/>
    <col min="13819" max="13819" width="11.140625" style="2" bestFit="1" customWidth="1"/>
    <col min="13820" max="14073" width="9.140625" style="2"/>
    <col min="14074" max="14074" width="15.42578125" style="2" bestFit="1" customWidth="1"/>
    <col min="14075" max="14075" width="11.140625" style="2" bestFit="1" customWidth="1"/>
    <col min="14076" max="14329" width="9.140625" style="2"/>
    <col min="14330" max="14330" width="15.42578125" style="2" bestFit="1" customWidth="1"/>
    <col min="14331" max="14331" width="11.140625" style="2" bestFit="1" customWidth="1"/>
    <col min="14332" max="14585" width="9.140625" style="2"/>
    <col min="14586" max="14586" width="15.42578125" style="2" bestFit="1" customWidth="1"/>
    <col min="14587" max="14587" width="11.140625" style="2" bestFit="1" customWidth="1"/>
    <col min="14588" max="14841" width="9.140625" style="2"/>
    <col min="14842" max="14842" width="15.42578125" style="2" bestFit="1" customWidth="1"/>
    <col min="14843" max="14843" width="11.140625" style="2" bestFit="1" customWidth="1"/>
    <col min="14844" max="15097" width="9.140625" style="2"/>
    <col min="15098" max="15098" width="15.42578125" style="2" bestFit="1" customWidth="1"/>
    <col min="15099" max="15099" width="11.140625" style="2" bestFit="1" customWidth="1"/>
    <col min="15100" max="15353" width="9.140625" style="2"/>
    <col min="15354" max="15354" width="15.42578125" style="2" bestFit="1" customWidth="1"/>
    <col min="15355" max="15355" width="11.140625" style="2" bestFit="1" customWidth="1"/>
    <col min="15356" max="15609" width="9.140625" style="2"/>
    <col min="15610" max="15610" width="15.42578125" style="2" bestFit="1" customWidth="1"/>
    <col min="15611" max="15611" width="11.140625" style="2" bestFit="1" customWidth="1"/>
    <col min="15612" max="15865" width="9.140625" style="2"/>
    <col min="15866" max="15866" width="15.42578125" style="2" bestFit="1" customWidth="1"/>
    <col min="15867" max="15867" width="11.140625" style="2" bestFit="1" customWidth="1"/>
    <col min="15868" max="16121" width="9.140625" style="2"/>
    <col min="16122" max="16122" width="15.42578125" style="2" bestFit="1" customWidth="1"/>
    <col min="16123" max="16123" width="11.140625" style="2" bestFit="1" customWidth="1"/>
    <col min="16124" max="16384" width="9.140625" style="2"/>
  </cols>
  <sheetData>
    <row r="1" spans="1:4">
      <c r="A1" s="46" t="s">
        <v>438</v>
      </c>
      <c r="B1" s="47" t="s">
        <v>439</v>
      </c>
      <c r="C1" s="46" t="s">
        <v>316</v>
      </c>
      <c r="D1" s="46" t="s">
        <v>375</v>
      </c>
    </row>
    <row r="2" spans="1:4">
      <c r="A2" s="48" t="s">
        <v>5</v>
      </c>
      <c r="B2" s="48"/>
      <c r="C2" s="48">
        <v>1.327</v>
      </c>
      <c r="D2" s="48">
        <v>1.115</v>
      </c>
    </row>
    <row r="3" spans="1:4">
      <c r="A3" s="51" t="s">
        <v>6</v>
      </c>
      <c r="B3" s="48" t="s">
        <v>7</v>
      </c>
      <c r="C3" s="48">
        <v>1.409</v>
      </c>
      <c r="D3" s="48">
        <v>1.171</v>
      </c>
    </row>
    <row r="4" spans="1:4">
      <c r="A4" s="48" t="s">
        <v>8</v>
      </c>
      <c r="B4" s="48"/>
      <c r="C4" s="48"/>
      <c r="D4" s="48"/>
    </row>
    <row r="5" spans="1:4">
      <c r="A5" s="48" t="s">
        <v>9</v>
      </c>
      <c r="B5" s="48"/>
      <c r="C5" s="48">
        <v>1.155</v>
      </c>
      <c r="D5" s="48">
        <v>0.94499999999999995</v>
      </c>
    </row>
    <row r="6" spans="1:4">
      <c r="A6" s="52" t="s">
        <v>10</v>
      </c>
      <c r="B6" s="48" t="s">
        <v>11</v>
      </c>
      <c r="C6" s="48">
        <v>1.393</v>
      </c>
      <c r="D6" s="48">
        <v>1.1930000000000001</v>
      </c>
    </row>
    <row r="7" spans="1:4">
      <c r="A7" s="48" t="s">
        <v>12</v>
      </c>
      <c r="B7" s="48"/>
      <c r="C7" s="48"/>
      <c r="D7" s="48"/>
    </row>
    <row r="8" spans="1:4">
      <c r="A8" s="48" t="s">
        <v>13</v>
      </c>
      <c r="B8" s="48"/>
      <c r="C8" s="48">
        <v>1.2010000000000001</v>
      </c>
      <c r="D8" s="48">
        <v>0.999</v>
      </c>
    </row>
    <row r="9" spans="1:4">
      <c r="A9" s="48" t="s">
        <v>14</v>
      </c>
      <c r="B9" s="48"/>
      <c r="C9" s="48"/>
      <c r="D9" s="48"/>
    </row>
    <row r="10" spans="1:4">
      <c r="A10" s="51" t="s">
        <v>15</v>
      </c>
      <c r="B10" s="48" t="s">
        <v>7</v>
      </c>
      <c r="C10" s="48">
        <v>1.212</v>
      </c>
      <c r="D10" s="48">
        <v>1.006</v>
      </c>
    </row>
    <row r="11" spans="1:4">
      <c r="A11" s="51" t="s">
        <v>16</v>
      </c>
      <c r="B11" s="53" t="s">
        <v>7</v>
      </c>
      <c r="C11" s="48">
        <v>1.4950000000000001</v>
      </c>
      <c r="D11" s="48">
        <v>1.196</v>
      </c>
    </row>
    <row r="12" spans="1:4">
      <c r="A12" s="48" t="s">
        <v>17</v>
      </c>
      <c r="B12" s="48"/>
      <c r="C12" s="48"/>
      <c r="D12" s="48"/>
    </row>
    <row r="13" spans="1:4">
      <c r="A13" s="48" t="s">
        <v>18</v>
      </c>
      <c r="B13" s="48"/>
      <c r="C13" s="48">
        <v>1.2410000000000001</v>
      </c>
      <c r="D13" s="48">
        <v>1.056</v>
      </c>
    </row>
    <row r="14" spans="1:4">
      <c r="A14" s="51" t="s">
        <v>19</v>
      </c>
      <c r="B14" s="48" t="s">
        <v>7</v>
      </c>
      <c r="C14" s="48">
        <v>1.19</v>
      </c>
      <c r="D14" s="48">
        <v>0.98499999999999999</v>
      </c>
    </row>
    <row r="15" spans="1:4">
      <c r="A15" s="48" t="s">
        <v>20</v>
      </c>
      <c r="B15" s="48"/>
      <c r="C15" s="48">
        <v>1.254</v>
      </c>
      <c r="D15" s="48">
        <v>1.0720000000000001</v>
      </c>
    </row>
    <row r="16" spans="1:4">
      <c r="A16" s="48" t="s">
        <v>21</v>
      </c>
      <c r="B16" s="48"/>
      <c r="C16" s="48">
        <v>1.2</v>
      </c>
      <c r="D16" s="48">
        <v>0.99099999999999999</v>
      </c>
    </row>
    <row r="17" spans="1:4">
      <c r="A17" s="51" t="s">
        <v>22</v>
      </c>
      <c r="B17" s="53" t="s">
        <v>7</v>
      </c>
      <c r="C17" s="48">
        <v>1.254</v>
      </c>
      <c r="D17" s="48">
        <v>1.0720000000000001</v>
      </c>
    </row>
    <row r="18" spans="1:4">
      <c r="A18" s="51" t="s">
        <v>23</v>
      </c>
      <c r="B18" s="48" t="s">
        <v>7</v>
      </c>
      <c r="C18" s="48">
        <v>1.2130000000000001</v>
      </c>
      <c r="D18" s="48">
        <v>1.0089999999999999</v>
      </c>
    </row>
    <row r="19" spans="1:4">
      <c r="A19" s="51" t="s">
        <v>24</v>
      </c>
      <c r="B19" s="53" t="s">
        <v>7</v>
      </c>
      <c r="C19" s="48">
        <v>1.155</v>
      </c>
      <c r="D19" s="48">
        <v>0.94499999999999995</v>
      </c>
    </row>
    <row r="20" spans="1:4">
      <c r="A20" s="48" t="s">
        <v>25</v>
      </c>
      <c r="B20" s="48"/>
      <c r="C20" s="48">
        <v>1.3140000000000001</v>
      </c>
      <c r="D20" s="48">
        <v>1.1240000000000001</v>
      </c>
    </row>
    <row r="21" spans="1:4">
      <c r="A21" s="48" t="s">
        <v>26</v>
      </c>
      <c r="B21" s="48"/>
      <c r="C21" s="48">
        <v>1.2929999999999999</v>
      </c>
      <c r="D21" s="48">
        <v>1.0529999999999999</v>
      </c>
    </row>
    <row r="22" spans="1:4">
      <c r="A22" s="48" t="s">
        <v>27</v>
      </c>
      <c r="B22" s="48"/>
      <c r="C22" s="48">
        <v>1.254</v>
      </c>
      <c r="D22" s="48">
        <v>1.0720000000000001</v>
      </c>
    </row>
    <row r="23" spans="1:4">
      <c r="A23" s="48" t="s">
        <v>28</v>
      </c>
      <c r="B23" s="48"/>
      <c r="C23" s="48">
        <v>1.506</v>
      </c>
      <c r="D23" s="48">
        <v>1.2070000000000001</v>
      </c>
    </row>
    <row r="24" spans="1:4">
      <c r="A24" s="48" t="s">
        <v>29</v>
      </c>
      <c r="B24" s="48"/>
      <c r="C24" s="48"/>
      <c r="D24" s="48"/>
    </row>
    <row r="25" spans="1:4">
      <c r="A25" s="48" t="s">
        <v>30</v>
      </c>
      <c r="B25" s="48"/>
      <c r="C25" s="48"/>
      <c r="D25" s="48"/>
    </row>
    <row r="26" spans="1:4">
      <c r="A26" s="48" t="s">
        <v>31</v>
      </c>
      <c r="B26" s="48"/>
      <c r="C26" s="48">
        <v>1.391</v>
      </c>
      <c r="D26" s="48">
        <v>1.204</v>
      </c>
    </row>
    <row r="27" spans="1:4">
      <c r="A27" s="48" t="s">
        <v>32</v>
      </c>
      <c r="B27" s="48"/>
      <c r="C27" s="48"/>
      <c r="D27" s="48"/>
    </row>
    <row r="28" spans="1:4">
      <c r="A28" s="48" t="s">
        <v>33</v>
      </c>
      <c r="B28" s="48"/>
      <c r="C28" s="48">
        <v>0</v>
      </c>
      <c r="D28" s="48">
        <v>0</v>
      </c>
    </row>
    <row r="29" spans="1:4">
      <c r="A29" s="48" t="s">
        <v>34</v>
      </c>
      <c r="B29" s="48"/>
      <c r="C29" s="48">
        <v>1.155</v>
      </c>
      <c r="D29" s="48">
        <v>0.94499999999999995</v>
      </c>
    </row>
    <row r="30" spans="1:4">
      <c r="A30" s="48" t="s">
        <v>35</v>
      </c>
      <c r="B30" s="48"/>
      <c r="C30" s="48">
        <v>1.224</v>
      </c>
      <c r="D30" s="48">
        <v>1.03</v>
      </c>
    </row>
    <row r="31" spans="1:4">
      <c r="A31" s="52" t="s">
        <v>36</v>
      </c>
      <c r="B31" s="48" t="s">
        <v>11</v>
      </c>
      <c r="C31" s="48">
        <v>1.254</v>
      </c>
      <c r="D31" s="48">
        <v>1.0720000000000001</v>
      </c>
    </row>
    <row r="32" spans="1:4">
      <c r="A32" s="48" t="s">
        <v>37</v>
      </c>
      <c r="B32" s="48"/>
      <c r="C32" s="48">
        <v>1.1559999999999999</v>
      </c>
      <c r="D32" s="48">
        <v>0.94699999999999995</v>
      </c>
    </row>
    <row r="33" spans="1:4">
      <c r="A33" s="48" t="s">
        <v>38</v>
      </c>
      <c r="B33" s="48"/>
      <c r="C33" s="48"/>
      <c r="D33" s="48"/>
    </row>
    <row r="34" spans="1:4">
      <c r="A34" s="48" t="s">
        <v>39</v>
      </c>
      <c r="B34" s="48"/>
      <c r="C34" s="48"/>
      <c r="D34" s="48"/>
    </row>
    <row r="35" spans="1:4">
      <c r="A35" s="48" t="s">
        <v>40</v>
      </c>
      <c r="B35" s="48"/>
      <c r="C35" s="48">
        <v>1.2230000000000001</v>
      </c>
      <c r="D35" s="48">
        <v>1.0229999999999999</v>
      </c>
    </row>
    <row r="36" spans="1:4">
      <c r="A36" s="48" t="s">
        <v>41</v>
      </c>
      <c r="B36" s="48"/>
      <c r="C36" s="48"/>
      <c r="D36" s="48"/>
    </row>
    <row r="37" spans="1:4">
      <c r="A37" s="48" t="s">
        <v>42</v>
      </c>
      <c r="B37" s="48"/>
      <c r="C37" s="48">
        <v>1.2</v>
      </c>
      <c r="D37" s="48">
        <v>0.998</v>
      </c>
    </row>
    <row r="38" spans="1:4">
      <c r="A38" s="48" t="s">
        <v>43</v>
      </c>
      <c r="B38" s="48"/>
      <c r="C38" s="48">
        <v>0</v>
      </c>
      <c r="D38" s="48">
        <v>0</v>
      </c>
    </row>
    <row r="39" spans="1:4">
      <c r="A39" s="48" t="s">
        <v>44</v>
      </c>
      <c r="B39" s="48"/>
      <c r="C39" s="48">
        <v>1.3959999999999999</v>
      </c>
      <c r="D39" s="48">
        <v>1.2070000000000001</v>
      </c>
    </row>
    <row r="40" spans="1:4">
      <c r="A40" s="48" t="s">
        <v>45</v>
      </c>
      <c r="B40" s="48"/>
      <c r="C40" s="48">
        <v>1.427</v>
      </c>
      <c r="D40" s="48">
        <v>1.1719999999999999</v>
      </c>
    </row>
    <row r="41" spans="1:4">
      <c r="A41" s="51" t="s">
        <v>46</v>
      </c>
      <c r="B41" s="48" t="s">
        <v>7</v>
      </c>
      <c r="C41" s="48">
        <v>1.2689999999999999</v>
      </c>
      <c r="D41" s="48">
        <v>1.0640000000000001</v>
      </c>
    </row>
    <row r="42" spans="1:4">
      <c r="A42" s="48" t="s">
        <v>47</v>
      </c>
      <c r="B42" s="48"/>
      <c r="C42" s="48"/>
      <c r="D42" s="48"/>
    </row>
    <row r="43" spans="1:4">
      <c r="A43" s="48" t="s">
        <v>48</v>
      </c>
      <c r="B43" s="48"/>
      <c r="C43" s="48"/>
      <c r="D43" s="48"/>
    </row>
    <row r="44" spans="1:4">
      <c r="A44" s="48" t="s">
        <v>49</v>
      </c>
      <c r="B44" s="48"/>
      <c r="C44" s="48">
        <v>1.266</v>
      </c>
      <c r="D44" s="48">
        <v>1.089</v>
      </c>
    </row>
    <row r="45" spans="1:4">
      <c r="A45" s="48" t="s">
        <v>50</v>
      </c>
      <c r="B45" s="48"/>
      <c r="C45" s="48">
        <v>1.19</v>
      </c>
      <c r="D45" s="48">
        <v>0.98599999999999999</v>
      </c>
    </row>
    <row r="46" spans="1:4">
      <c r="A46" s="48" t="s">
        <v>51</v>
      </c>
      <c r="B46" s="48"/>
      <c r="C46" s="48">
        <v>0</v>
      </c>
      <c r="D46" s="48">
        <v>0</v>
      </c>
    </row>
    <row r="47" spans="1:4">
      <c r="A47" s="48" t="s">
        <v>52</v>
      </c>
      <c r="B47" s="48"/>
      <c r="C47" s="48"/>
      <c r="D47" s="48"/>
    </row>
    <row r="48" spans="1:4">
      <c r="A48" s="48" t="s">
        <v>53</v>
      </c>
      <c r="B48" s="48"/>
      <c r="C48" s="48"/>
      <c r="D48" s="48"/>
    </row>
    <row r="49" spans="1:4">
      <c r="A49" s="51" t="s">
        <v>54</v>
      </c>
      <c r="B49" s="53" t="s">
        <v>7</v>
      </c>
      <c r="C49" s="48"/>
      <c r="D49" s="48"/>
    </row>
    <row r="50" spans="1:4">
      <c r="A50" s="48" t="s">
        <v>55</v>
      </c>
      <c r="B50" s="48"/>
      <c r="C50" s="48"/>
      <c r="D50" s="48"/>
    </row>
    <row r="51" spans="1:4">
      <c r="A51" s="48" t="s">
        <v>56</v>
      </c>
      <c r="B51" s="48"/>
      <c r="C51" s="48">
        <v>1.2969999999999999</v>
      </c>
      <c r="D51" s="48">
        <v>1.137</v>
      </c>
    </row>
    <row r="52" spans="1:4">
      <c r="A52" s="48" t="s">
        <v>57</v>
      </c>
      <c r="B52" s="48"/>
      <c r="C52" s="48">
        <v>1.2110000000000001</v>
      </c>
      <c r="D52" s="48">
        <v>1.012</v>
      </c>
    </row>
    <row r="53" spans="1:4">
      <c r="A53" s="48" t="s">
        <v>58</v>
      </c>
      <c r="B53" s="48"/>
      <c r="C53" s="48"/>
      <c r="D53" s="48"/>
    </row>
    <row r="54" spans="1:4">
      <c r="A54" s="48" t="s">
        <v>59</v>
      </c>
      <c r="B54" s="48"/>
      <c r="C54" s="48">
        <v>1.3819999999999999</v>
      </c>
      <c r="D54" s="48">
        <v>1.1160000000000001</v>
      </c>
    </row>
    <row r="55" spans="1:4">
      <c r="A55" s="48" t="s">
        <v>60</v>
      </c>
      <c r="B55" s="48"/>
      <c r="C55" s="48">
        <v>1.1459999999999999</v>
      </c>
      <c r="D55" s="48">
        <v>0.93400000000000005</v>
      </c>
    </row>
    <row r="56" spans="1:4">
      <c r="A56" s="48" t="s">
        <v>61</v>
      </c>
      <c r="B56" s="48"/>
      <c r="C56" s="48">
        <v>1.298</v>
      </c>
      <c r="D56" s="48">
        <v>1.0620000000000001</v>
      </c>
    </row>
    <row r="57" spans="1:4">
      <c r="A57" s="48" t="s">
        <v>62</v>
      </c>
      <c r="B57" s="48"/>
      <c r="C57" s="48"/>
      <c r="D57" s="48"/>
    </row>
    <row r="58" spans="1:4">
      <c r="A58" s="48" t="s">
        <v>63</v>
      </c>
      <c r="B58" s="48"/>
      <c r="C58" s="48">
        <v>1.228</v>
      </c>
      <c r="D58" s="48">
        <v>1.0329999999999999</v>
      </c>
    </row>
    <row r="59" spans="1:4">
      <c r="A59" s="48" t="s">
        <v>64</v>
      </c>
      <c r="B59" s="48"/>
      <c r="C59" s="48">
        <v>1.1679999999999999</v>
      </c>
      <c r="D59" s="48">
        <v>0.96199999999999997</v>
      </c>
    </row>
    <row r="60" spans="1:4">
      <c r="A60" s="48" t="s">
        <v>65</v>
      </c>
      <c r="B60" s="48"/>
      <c r="C60" s="48">
        <v>1.2</v>
      </c>
      <c r="D60" s="48">
        <v>0.998</v>
      </c>
    </row>
    <row r="61" spans="1:4">
      <c r="A61" s="48" t="s">
        <v>66</v>
      </c>
      <c r="B61" s="48"/>
      <c r="C61" s="48">
        <v>1.163</v>
      </c>
      <c r="D61" s="48">
        <v>0.95499999999999996</v>
      </c>
    </row>
    <row r="62" spans="1:4">
      <c r="A62" s="48" t="s">
        <v>67</v>
      </c>
      <c r="B62" s="48"/>
      <c r="C62" s="48">
        <v>1.2</v>
      </c>
      <c r="D62" s="48">
        <v>0.998</v>
      </c>
    </row>
    <row r="63" spans="1:4">
      <c r="A63" s="48" t="s">
        <v>68</v>
      </c>
      <c r="B63" s="48"/>
      <c r="C63" s="48">
        <v>1.121</v>
      </c>
      <c r="D63" s="48">
        <v>0.90900000000000003</v>
      </c>
    </row>
    <row r="64" spans="1:4">
      <c r="A64" s="48" t="s">
        <v>69</v>
      </c>
      <c r="B64" s="48"/>
      <c r="C64" s="48">
        <v>1.1859999999999999</v>
      </c>
      <c r="D64" s="48">
        <v>0.98099999999999998</v>
      </c>
    </row>
    <row r="65" spans="1:4">
      <c r="A65" s="48" t="s">
        <v>70</v>
      </c>
      <c r="B65" s="48"/>
      <c r="C65" s="48"/>
      <c r="D65" s="48"/>
    </row>
    <row r="66" spans="1:4">
      <c r="A66" s="48" t="s">
        <v>71</v>
      </c>
      <c r="B66" s="48"/>
      <c r="C66" s="48"/>
      <c r="D66" s="48"/>
    </row>
    <row r="67" spans="1:4">
      <c r="A67" s="48" t="s">
        <v>72</v>
      </c>
      <c r="B67" s="48"/>
      <c r="C67" s="48">
        <v>1.1839999999999999</v>
      </c>
      <c r="D67" s="48">
        <v>0.97899999999999998</v>
      </c>
    </row>
    <row r="68" spans="1:4">
      <c r="A68" s="48" t="s">
        <v>73</v>
      </c>
      <c r="B68" s="48"/>
      <c r="C68" s="48">
        <v>1.1759999999999999</v>
      </c>
      <c r="D68" s="48">
        <v>0.96499999999999997</v>
      </c>
    </row>
    <row r="69" spans="1:4">
      <c r="A69" s="51" t="s">
        <v>74</v>
      </c>
      <c r="B69" s="48" t="s">
        <v>7</v>
      </c>
      <c r="C69" s="48">
        <v>1.3979999999999999</v>
      </c>
      <c r="D69" s="48">
        <v>1.19</v>
      </c>
    </row>
    <row r="70" spans="1:4">
      <c r="A70" s="48" t="s">
        <v>75</v>
      </c>
      <c r="B70" s="48"/>
      <c r="C70" s="48">
        <v>1.2</v>
      </c>
      <c r="D70" s="48">
        <v>0.998</v>
      </c>
    </row>
    <row r="71" spans="1:4">
      <c r="A71" s="48" t="s">
        <v>76</v>
      </c>
      <c r="B71" s="48"/>
      <c r="C71" s="48">
        <v>1.3879999999999999</v>
      </c>
      <c r="D71" s="48">
        <v>1.135</v>
      </c>
    </row>
    <row r="72" spans="1:4">
      <c r="A72" s="48" t="s">
        <v>77</v>
      </c>
      <c r="B72" s="48"/>
      <c r="C72" s="48">
        <v>1.254</v>
      </c>
      <c r="D72" s="48">
        <v>1.0720000000000001</v>
      </c>
    </row>
    <row r="73" spans="1:4">
      <c r="A73" s="51" t="s">
        <v>78</v>
      </c>
      <c r="B73" s="48" t="s">
        <v>7</v>
      </c>
      <c r="C73" s="48">
        <v>1.292</v>
      </c>
      <c r="D73" s="48">
        <v>1.091</v>
      </c>
    </row>
    <row r="74" spans="1:4">
      <c r="A74" s="48" t="s">
        <v>79</v>
      </c>
      <c r="B74" s="48"/>
      <c r="C74" s="48"/>
      <c r="D74" s="48"/>
    </row>
    <row r="75" spans="1:4">
      <c r="A75" s="51" t="s">
        <v>80</v>
      </c>
      <c r="B75" s="48" t="s">
        <v>7</v>
      </c>
      <c r="C75" s="48">
        <v>1.254</v>
      </c>
      <c r="D75" s="48">
        <v>1.0720000000000001</v>
      </c>
    </row>
    <row r="76" spans="1:4">
      <c r="A76" s="52" t="s">
        <v>81</v>
      </c>
      <c r="B76" s="53" t="s">
        <v>7</v>
      </c>
      <c r="C76" s="48">
        <v>1.4990000000000001</v>
      </c>
      <c r="D76" s="48">
        <v>1.1990000000000001</v>
      </c>
    </row>
    <row r="77" spans="1:4">
      <c r="A77" s="51" t="s">
        <v>82</v>
      </c>
      <c r="B77" s="53" t="s">
        <v>7</v>
      </c>
      <c r="C77" s="48">
        <v>1.248</v>
      </c>
      <c r="D77" s="48">
        <v>1.038</v>
      </c>
    </row>
    <row r="78" spans="1:4">
      <c r="A78" s="48" t="s">
        <v>83</v>
      </c>
      <c r="B78" s="48"/>
      <c r="C78" s="48"/>
      <c r="D78" s="48"/>
    </row>
    <row r="79" spans="1:4">
      <c r="A79" s="48" t="s">
        <v>84</v>
      </c>
      <c r="B79" s="48"/>
      <c r="C79" s="48">
        <v>1.19</v>
      </c>
      <c r="D79" s="48">
        <v>0.98699999999999999</v>
      </c>
    </row>
    <row r="80" spans="1:4">
      <c r="A80" s="48" t="s">
        <v>85</v>
      </c>
      <c r="B80" s="48"/>
      <c r="C80" s="48">
        <v>1.1859999999999999</v>
      </c>
      <c r="D80" s="48">
        <v>0.97399999999999998</v>
      </c>
    </row>
    <row r="81" spans="1:4">
      <c r="A81" s="51" t="s">
        <v>86</v>
      </c>
      <c r="B81" s="53" t="s">
        <v>7</v>
      </c>
      <c r="C81" s="48">
        <v>1.179</v>
      </c>
      <c r="D81" s="48">
        <v>0.97199999999999998</v>
      </c>
    </row>
    <row r="82" spans="1:4">
      <c r="A82" s="51" t="s">
        <v>87</v>
      </c>
      <c r="B82" s="48" t="s">
        <v>7</v>
      </c>
      <c r="C82" s="48">
        <v>0</v>
      </c>
      <c r="D82" s="48">
        <v>0</v>
      </c>
    </row>
    <row r="83" spans="1:4">
      <c r="A83" s="51" t="s">
        <v>88</v>
      </c>
      <c r="B83" s="53" t="s">
        <v>7</v>
      </c>
      <c r="C83" s="48">
        <v>1.179</v>
      </c>
      <c r="D83" s="48">
        <v>0.97199999999999998</v>
      </c>
    </row>
    <row r="84" spans="1:4">
      <c r="A84" s="51" t="s">
        <v>89</v>
      </c>
      <c r="B84" s="53" t="s">
        <v>7</v>
      </c>
      <c r="C84" s="48">
        <v>1.177</v>
      </c>
      <c r="D84" s="48">
        <v>0.97</v>
      </c>
    </row>
    <row r="85" spans="1:4">
      <c r="A85" s="48" t="s">
        <v>90</v>
      </c>
      <c r="B85" s="48"/>
      <c r="C85" s="48"/>
      <c r="D85" s="48"/>
    </row>
    <row r="86" spans="1:4">
      <c r="A86" s="48" t="s">
        <v>91</v>
      </c>
      <c r="B86" s="48"/>
      <c r="C86" s="48"/>
      <c r="D86" s="48"/>
    </row>
    <row r="87" spans="1:4">
      <c r="A87" s="48" t="s">
        <v>92</v>
      </c>
      <c r="B87" s="48"/>
      <c r="C87" s="48">
        <v>1.4179999999999999</v>
      </c>
      <c r="D87" s="48">
        <v>1.21</v>
      </c>
    </row>
    <row r="88" spans="1:4">
      <c r="A88" s="48" t="s">
        <v>93</v>
      </c>
      <c r="B88" s="48"/>
      <c r="C88" s="48">
        <v>1.417</v>
      </c>
      <c r="D88" s="48">
        <v>1.2090000000000001</v>
      </c>
    </row>
    <row r="89" spans="1:4">
      <c r="A89" s="48" t="s">
        <v>94</v>
      </c>
      <c r="B89" s="48"/>
      <c r="C89" s="48">
        <v>1.4179999999999999</v>
      </c>
      <c r="D89" s="48">
        <v>1.21</v>
      </c>
    </row>
    <row r="90" spans="1:4">
      <c r="A90" s="51" t="s">
        <v>95</v>
      </c>
      <c r="B90" s="48" t="s">
        <v>7</v>
      </c>
      <c r="C90" s="48">
        <v>1.379</v>
      </c>
      <c r="D90" s="48">
        <v>1.17</v>
      </c>
    </row>
    <row r="91" spans="1:4">
      <c r="A91" s="52" t="s">
        <v>96</v>
      </c>
      <c r="B91" s="53" t="s">
        <v>11</v>
      </c>
      <c r="C91" s="48">
        <v>1.292</v>
      </c>
      <c r="D91" s="48">
        <v>1.085</v>
      </c>
    </row>
    <row r="92" spans="1:4">
      <c r="A92" s="48" t="s">
        <v>97</v>
      </c>
      <c r="B92" s="48"/>
      <c r="C92" s="48">
        <v>0</v>
      </c>
      <c r="D92" s="48">
        <v>0</v>
      </c>
    </row>
    <row r="93" spans="1:4">
      <c r="A93" s="48" t="s">
        <v>98</v>
      </c>
      <c r="B93" s="48"/>
      <c r="C93" s="48"/>
      <c r="D93" s="48"/>
    </row>
    <row r="94" spans="1:4">
      <c r="A94" s="48" t="s">
        <v>99</v>
      </c>
      <c r="B94" s="48"/>
      <c r="C94" s="48">
        <v>1.1830000000000001</v>
      </c>
      <c r="D94" s="48">
        <v>0.97699999999999998</v>
      </c>
    </row>
    <row r="95" spans="1:4">
      <c r="A95" s="48" t="s">
        <v>100</v>
      </c>
      <c r="B95" s="48"/>
      <c r="C95" s="48">
        <v>1.1579999999999999</v>
      </c>
      <c r="D95" s="48">
        <v>0.95099999999999996</v>
      </c>
    </row>
    <row r="96" spans="1:4">
      <c r="A96" s="51" t="s">
        <v>101</v>
      </c>
      <c r="B96" s="53" t="s">
        <v>7</v>
      </c>
      <c r="C96" s="48">
        <v>1.1930000000000001</v>
      </c>
      <c r="D96" s="48">
        <v>0.98899999999999999</v>
      </c>
    </row>
    <row r="97" spans="1:4">
      <c r="A97" s="48" t="s">
        <v>102</v>
      </c>
      <c r="B97" s="48"/>
      <c r="C97" s="48">
        <v>1.198</v>
      </c>
      <c r="D97" s="48">
        <v>0.995</v>
      </c>
    </row>
    <row r="98" spans="1:4">
      <c r="A98" s="52" t="s">
        <v>103</v>
      </c>
      <c r="B98" s="53" t="s">
        <v>11</v>
      </c>
      <c r="C98" s="48">
        <v>1.2010000000000001</v>
      </c>
      <c r="D98" s="48">
        <v>0.999</v>
      </c>
    </row>
    <row r="99" spans="1:4">
      <c r="A99" s="48" t="s">
        <v>104</v>
      </c>
      <c r="B99" s="48"/>
      <c r="C99" s="48">
        <v>1.254</v>
      </c>
      <c r="D99" s="48">
        <v>1.0720000000000001</v>
      </c>
    </row>
    <row r="100" spans="1:4">
      <c r="A100" s="48" t="s">
        <v>105</v>
      </c>
      <c r="B100" s="48"/>
      <c r="C100" s="48">
        <v>1.2070000000000001</v>
      </c>
      <c r="D100" s="48">
        <v>1.008</v>
      </c>
    </row>
    <row r="101" spans="1:4">
      <c r="A101" s="48" t="s">
        <v>106</v>
      </c>
      <c r="B101" s="48"/>
      <c r="C101" s="48">
        <v>1.1779999999999999</v>
      </c>
      <c r="D101" s="48">
        <v>0.97099999999999997</v>
      </c>
    </row>
    <row r="102" spans="1:4">
      <c r="A102" s="48" t="s">
        <v>107</v>
      </c>
      <c r="B102" s="48"/>
      <c r="C102" s="48">
        <v>1.2470000000000001</v>
      </c>
      <c r="D102" s="48">
        <v>1.0249999999999999</v>
      </c>
    </row>
    <row r="103" spans="1:4">
      <c r="A103" s="48" t="s">
        <v>108</v>
      </c>
      <c r="B103" s="48"/>
      <c r="C103" s="48">
        <v>1.254</v>
      </c>
      <c r="D103" s="48">
        <v>1.0720000000000001</v>
      </c>
    </row>
    <row r="104" spans="1:4">
      <c r="A104" s="48" t="s">
        <v>109</v>
      </c>
      <c r="B104" s="48"/>
      <c r="C104" s="48"/>
      <c r="D104" s="48"/>
    </row>
    <row r="105" spans="1:4">
      <c r="A105" s="48" t="s">
        <v>110</v>
      </c>
      <c r="B105" s="48"/>
      <c r="C105" s="48">
        <v>1.2509999999999999</v>
      </c>
      <c r="D105" s="48">
        <v>1.0680000000000001</v>
      </c>
    </row>
    <row r="106" spans="1:4">
      <c r="A106" s="48" t="s">
        <v>111</v>
      </c>
      <c r="B106" s="48"/>
      <c r="C106" s="48"/>
      <c r="D106" s="48"/>
    </row>
    <row r="107" spans="1:4">
      <c r="A107" s="48" t="s">
        <v>112</v>
      </c>
      <c r="B107" s="48"/>
      <c r="C107" s="48">
        <v>1.254</v>
      </c>
      <c r="D107" s="48">
        <v>1.0720000000000001</v>
      </c>
    </row>
    <row r="108" spans="1:4">
      <c r="A108" s="48" t="s">
        <v>113</v>
      </c>
      <c r="B108" s="48"/>
      <c r="C108" s="48">
        <v>1.1739999999999999</v>
      </c>
      <c r="D108" s="48">
        <v>0.96799999999999997</v>
      </c>
    </row>
    <row r="109" spans="1:4">
      <c r="A109" s="48" t="s">
        <v>114</v>
      </c>
      <c r="B109" s="48"/>
      <c r="C109" s="48">
        <v>1.1779999999999999</v>
      </c>
      <c r="D109" s="48">
        <v>0.97199999999999998</v>
      </c>
    </row>
    <row r="110" spans="1:4">
      <c r="A110" s="48" t="s">
        <v>115</v>
      </c>
      <c r="B110" s="48"/>
      <c r="C110" s="48"/>
      <c r="D110" s="48"/>
    </row>
    <row r="111" spans="1:4">
      <c r="A111" s="48" t="s">
        <v>116</v>
      </c>
      <c r="B111" s="48"/>
      <c r="C111" s="48">
        <v>1.254</v>
      </c>
      <c r="D111" s="48">
        <v>1.0720000000000001</v>
      </c>
    </row>
    <row r="112" spans="1:4">
      <c r="A112" s="48" t="s">
        <v>117</v>
      </c>
      <c r="B112" s="48"/>
      <c r="C112" s="48"/>
      <c r="D112" s="48"/>
    </row>
    <row r="113" spans="1:4">
      <c r="A113" s="48" t="s">
        <v>118</v>
      </c>
      <c r="B113" s="48"/>
      <c r="C113" s="48">
        <v>1.4350000000000001</v>
      </c>
      <c r="D113" s="48">
        <v>1.2010000000000001</v>
      </c>
    </row>
    <row r="114" spans="1:4">
      <c r="A114" s="51" t="s">
        <v>119</v>
      </c>
      <c r="B114" s="48" t="s">
        <v>7</v>
      </c>
      <c r="C114" s="48">
        <v>1.3979999999999999</v>
      </c>
      <c r="D114" s="48">
        <v>1.17</v>
      </c>
    </row>
    <row r="115" spans="1:4">
      <c r="A115" s="48" t="s">
        <v>120</v>
      </c>
      <c r="B115" s="48"/>
      <c r="C115" s="48">
        <v>1.4470000000000001</v>
      </c>
      <c r="D115" s="48">
        <v>1.2090000000000001</v>
      </c>
    </row>
    <row r="116" spans="1:4">
      <c r="A116" s="48" t="s">
        <v>121</v>
      </c>
      <c r="B116" s="48"/>
      <c r="C116" s="48">
        <v>1.45</v>
      </c>
      <c r="D116" s="48">
        <v>1.21</v>
      </c>
    </row>
    <row r="117" spans="1:4">
      <c r="A117" s="48" t="s">
        <v>122</v>
      </c>
      <c r="B117" s="48"/>
      <c r="C117" s="48">
        <v>1.256</v>
      </c>
      <c r="D117" s="48">
        <v>1.075</v>
      </c>
    </row>
    <row r="118" spans="1:4">
      <c r="A118" s="48" t="s">
        <v>123</v>
      </c>
      <c r="B118" s="48"/>
      <c r="C118" s="48">
        <v>1.1859999999999999</v>
      </c>
      <c r="D118" s="48">
        <v>0.97799999999999998</v>
      </c>
    </row>
    <row r="119" spans="1:4">
      <c r="A119" s="51" t="s">
        <v>124</v>
      </c>
      <c r="B119" s="53" t="s">
        <v>7</v>
      </c>
      <c r="C119" s="48">
        <v>1.335</v>
      </c>
      <c r="D119" s="48">
        <v>1.0880000000000001</v>
      </c>
    </row>
    <row r="120" spans="1:4">
      <c r="A120" s="51" t="s">
        <v>125</v>
      </c>
      <c r="B120" s="48" t="s">
        <v>7</v>
      </c>
      <c r="C120" s="48">
        <v>1.161</v>
      </c>
      <c r="D120" s="48">
        <v>0.95099999999999996</v>
      </c>
    </row>
    <row r="121" spans="1:4">
      <c r="A121" s="51" t="s">
        <v>126</v>
      </c>
      <c r="B121" s="53" t="s">
        <v>7</v>
      </c>
      <c r="C121" s="48"/>
      <c r="D121" s="48"/>
    </row>
    <row r="122" spans="1:4">
      <c r="A122" s="48" t="s">
        <v>127</v>
      </c>
      <c r="B122" s="48"/>
      <c r="C122" s="48"/>
      <c r="D122" s="48"/>
    </row>
    <row r="123" spans="1:4">
      <c r="A123" s="51" t="s">
        <v>128</v>
      </c>
      <c r="B123" s="48" t="s">
        <v>7</v>
      </c>
      <c r="C123" s="48">
        <v>1.43</v>
      </c>
      <c r="D123" s="48">
        <v>1.208</v>
      </c>
    </row>
    <row r="124" spans="1:4">
      <c r="A124" s="48" t="s">
        <v>129</v>
      </c>
      <c r="B124" s="48"/>
      <c r="C124" s="48">
        <v>1.4330000000000001</v>
      </c>
      <c r="D124" s="48">
        <v>1.2110000000000001</v>
      </c>
    </row>
    <row r="125" spans="1:4">
      <c r="A125" s="48" t="s">
        <v>130</v>
      </c>
      <c r="B125" s="48"/>
      <c r="C125" s="48">
        <v>1.3009999999999999</v>
      </c>
      <c r="D125" s="48">
        <v>1.1000000000000001</v>
      </c>
    </row>
    <row r="126" spans="1:4">
      <c r="A126" s="48" t="s">
        <v>131</v>
      </c>
      <c r="B126" s="48"/>
      <c r="C126" s="48">
        <v>1.4339999999999999</v>
      </c>
      <c r="D126" s="48">
        <v>1.2110000000000001</v>
      </c>
    </row>
    <row r="127" spans="1:4">
      <c r="A127" s="48" t="s">
        <v>132</v>
      </c>
      <c r="B127" s="48"/>
      <c r="C127" s="48"/>
      <c r="D127" s="48"/>
    </row>
    <row r="128" spans="1:4">
      <c r="A128" s="48" t="s">
        <v>133</v>
      </c>
      <c r="B128" s="48"/>
      <c r="C128" s="48">
        <v>1.33</v>
      </c>
      <c r="D128" s="48">
        <v>1.097</v>
      </c>
    </row>
    <row r="129" spans="1:4">
      <c r="A129" s="48" t="s">
        <v>134</v>
      </c>
      <c r="B129" s="48"/>
      <c r="C129" s="48">
        <v>1.2290000000000001</v>
      </c>
      <c r="D129" s="48">
        <v>1.04</v>
      </c>
    </row>
    <row r="130" spans="1:4">
      <c r="A130" s="48" t="s">
        <v>135</v>
      </c>
      <c r="B130" s="48"/>
      <c r="C130" s="48"/>
      <c r="D130" s="48"/>
    </row>
    <row r="131" spans="1:4">
      <c r="A131" s="48" t="s">
        <v>136</v>
      </c>
      <c r="B131" s="48"/>
      <c r="C131" s="48"/>
      <c r="D131" s="48"/>
    </row>
    <row r="132" spans="1:4">
      <c r="A132" s="48" t="s">
        <v>137</v>
      </c>
      <c r="B132" s="48"/>
      <c r="C132" s="48">
        <v>1.1619999999999999</v>
      </c>
      <c r="D132" s="48">
        <v>0.95299999999999996</v>
      </c>
    </row>
    <row r="133" spans="1:4">
      <c r="A133" s="48" t="s">
        <v>138</v>
      </c>
      <c r="B133" s="48"/>
      <c r="C133" s="48">
        <v>0</v>
      </c>
      <c r="D133" s="48">
        <v>0</v>
      </c>
    </row>
    <row r="134" spans="1:4">
      <c r="A134" s="48" t="s">
        <v>139</v>
      </c>
      <c r="B134" s="48"/>
      <c r="C134" s="48">
        <v>1.17</v>
      </c>
      <c r="D134" s="48">
        <v>0.96299999999999997</v>
      </c>
    </row>
  </sheetData>
  <sheetProtection algorithmName="SHA-512" hashValue="Xn/Fquj70E3PSauj2JNa2vnqb5KLHEECDyJ5D/g9WcO7hWgGEvSVfCkmXj7qai6lpdqArpmSAyZ7mlSdd4fa8g==" saltValue="tQmBbgJNZl7V9QYplXzXRg==" spinCount="100000" sheet="1" objects="1" scenarios="1"/>
  <autoFilter ref="A1:D134" xr:uid="{00000000-0009-0000-0000-000001000000}"/>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34"/>
  <sheetViews>
    <sheetView workbookViewId="0">
      <pane xSplit="2" ySplit="1" topLeftCell="C2" activePane="bottomRight" state="frozen"/>
      <selection pane="topRight" activeCell="F1" sqref="F1"/>
      <selection pane="bottomLeft" activeCell="A2" sqref="A2"/>
      <selection pane="bottomRight" activeCell="C2" sqref="C2"/>
    </sheetView>
  </sheetViews>
  <sheetFormatPr defaultRowHeight="15"/>
  <cols>
    <col min="1" max="1" width="12.5703125" style="2" bestFit="1" customWidth="1"/>
    <col min="2" max="2" width="8" style="2" bestFit="1" customWidth="1"/>
    <col min="3" max="3" width="12" style="2" bestFit="1" customWidth="1"/>
    <col min="4" max="4" width="11.85546875" style="2" bestFit="1" customWidth="1"/>
    <col min="5" max="5" width="12.42578125" style="2" bestFit="1" customWidth="1"/>
    <col min="6" max="6" width="12.85546875" style="2" bestFit="1" customWidth="1"/>
    <col min="7" max="7" width="13.85546875" style="2" bestFit="1" customWidth="1"/>
    <col min="8" max="8" width="12" style="3" bestFit="1" customWidth="1"/>
    <col min="9" max="9" width="11.85546875" style="3" bestFit="1" customWidth="1"/>
    <col min="10" max="11" width="12.85546875" style="3" bestFit="1" customWidth="1"/>
    <col min="12" max="12" width="13.85546875" style="3" bestFit="1" customWidth="1"/>
    <col min="13" max="16384" width="9.140625" style="2"/>
  </cols>
  <sheetData>
    <row r="1" spans="1:12">
      <c r="A1" s="46" t="s">
        <v>438</v>
      </c>
      <c r="B1" s="47" t="s">
        <v>439</v>
      </c>
      <c r="C1" s="46" t="s">
        <v>500</v>
      </c>
      <c r="D1" s="46" t="s">
        <v>501</v>
      </c>
      <c r="E1" s="46" t="s">
        <v>502</v>
      </c>
      <c r="F1" s="46" t="s">
        <v>503</v>
      </c>
      <c r="G1" s="46" t="s">
        <v>504</v>
      </c>
      <c r="H1" s="84" t="s">
        <v>370</v>
      </c>
      <c r="I1" s="84" t="s">
        <v>371</v>
      </c>
      <c r="J1" s="84" t="s">
        <v>372</v>
      </c>
      <c r="K1" s="84" t="s">
        <v>373</v>
      </c>
      <c r="L1" s="84" t="s">
        <v>374</v>
      </c>
    </row>
    <row r="2" spans="1:12">
      <c r="A2" s="48" t="s">
        <v>5</v>
      </c>
      <c r="B2" s="48"/>
      <c r="C2" s="48">
        <v>1</v>
      </c>
      <c r="D2" s="48">
        <v>1</v>
      </c>
      <c r="E2" s="48">
        <v>1</v>
      </c>
      <c r="F2" s="48">
        <v>1</v>
      </c>
      <c r="G2" s="48">
        <v>1</v>
      </c>
      <c r="H2" s="85">
        <v>0.94230769230769196</v>
      </c>
      <c r="I2" s="85">
        <v>0.88288288288288297</v>
      </c>
      <c r="J2" s="85">
        <v>0.89954337899543402</v>
      </c>
      <c r="K2" s="85">
        <v>0.89763779527559096</v>
      </c>
      <c r="L2" s="85">
        <v>0.90153846153846096</v>
      </c>
    </row>
    <row r="3" spans="1:12">
      <c r="A3" s="51" t="s">
        <v>6</v>
      </c>
      <c r="B3" s="48" t="s">
        <v>7</v>
      </c>
      <c r="C3" s="48">
        <v>1</v>
      </c>
      <c r="D3" s="48">
        <v>1</v>
      </c>
      <c r="E3" s="48">
        <v>1</v>
      </c>
      <c r="F3" s="48">
        <v>1</v>
      </c>
      <c r="G3" s="48">
        <v>1</v>
      </c>
      <c r="H3" s="85">
        <v>0.98115942028985503</v>
      </c>
      <c r="I3" s="85">
        <v>0.94192634560906496</v>
      </c>
      <c r="J3" s="85">
        <v>0.931707317073171</v>
      </c>
      <c r="K3" s="85">
        <v>0.91452991452991494</v>
      </c>
      <c r="L3" s="85">
        <v>0.91685393258426995</v>
      </c>
    </row>
    <row r="4" spans="1:12">
      <c r="A4" s="48" t="s">
        <v>8</v>
      </c>
      <c r="B4" s="48"/>
      <c r="C4" s="48">
        <v>1</v>
      </c>
      <c r="D4" s="48">
        <v>1</v>
      </c>
      <c r="E4" s="48">
        <v>1</v>
      </c>
      <c r="F4" s="48">
        <v>1</v>
      </c>
      <c r="G4" s="48">
        <v>1</v>
      </c>
      <c r="H4" s="85">
        <v>0.87203791469194303</v>
      </c>
      <c r="I4" s="85">
        <v>0.93500570125427596</v>
      </c>
      <c r="J4" s="85">
        <v>0.934306569343066</v>
      </c>
      <c r="K4" s="85">
        <v>0.93877551020408201</v>
      </c>
      <c r="L4" s="85">
        <v>0.94218415417558898</v>
      </c>
    </row>
    <row r="5" spans="1:12">
      <c r="A5" s="48" t="s">
        <v>9</v>
      </c>
      <c r="B5" s="48"/>
      <c r="C5" s="48">
        <v>1</v>
      </c>
      <c r="D5" s="48">
        <v>1</v>
      </c>
      <c r="E5" s="48">
        <v>1</v>
      </c>
      <c r="F5" s="48">
        <v>1</v>
      </c>
      <c r="G5" s="48">
        <v>1</v>
      </c>
      <c r="H5" s="85">
        <v>0.85638297872340396</v>
      </c>
      <c r="I5" s="85">
        <v>0.94913294797687897</v>
      </c>
      <c r="J5" s="85">
        <v>0.94354838709677402</v>
      </c>
      <c r="K5" s="85">
        <v>0.95646437994722999</v>
      </c>
      <c r="L5" s="85">
        <v>0.93181818181818199</v>
      </c>
    </row>
    <row r="6" spans="1:12">
      <c r="A6" s="52" t="s">
        <v>10</v>
      </c>
      <c r="B6" s="48" t="s">
        <v>11</v>
      </c>
      <c r="C6" s="48">
        <v>1</v>
      </c>
      <c r="D6" s="48">
        <v>1</v>
      </c>
      <c r="E6" s="48">
        <v>1</v>
      </c>
      <c r="F6" s="48">
        <v>1</v>
      </c>
      <c r="G6" s="48">
        <v>1</v>
      </c>
      <c r="H6" s="85">
        <v>0.98581560283687897</v>
      </c>
      <c r="I6" s="85">
        <v>0.95726495726495697</v>
      </c>
      <c r="J6" s="85">
        <v>0.93096234309623405</v>
      </c>
      <c r="K6" s="85">
        <v>0.90049751243781095</v>
      </c>
      <c r="L6" s="85">
        <v>0.87357630979498901</v>
      </c>
    </row>
    <row r="7" spans="1:12">
      <c r="A7" s="48" t="s">
        <v>12</v>
      </c>
      <c r="B7" s="48"/>
      <c r="C7" s="48">
        <v>1</v>
      </c>
      <c r="D7" s="48">
        <v>1</v>
      </c>
      <c r="E7" s="48">
        <v>1</v>
      </c>
      <c r="F7" s="48">
        <v>1</v>
      </c>
      <c r="G7" s="48">
        <v>1</v>
      </c>
      <c r="H7" s="85">
        <v>0.86274509803921595</v>
      </c>
      <c r="I7" s="85">
        <v>0.93866374589266199</v>
      </c>
      <c r="J7" s="85">
        <v>0.93333333333333302</v>
      </c>
      <c r="K7" s="85">
        <v>0.94896719319562595</v>
      </c>
      <c r="L7" s="85">
        <v>0.92600422832981</v>
      </c>
    </row>
    <row r="8" spans="1:12">
      <c r="A8" s="48" t="s">
        <v>13</v>
      </c>
      <c r="B8" s="48"/>
      <c r="C8" s="48">
        <v>1</v>
      </c>
      <c r="D8" s="48">
        <v>1</v>
      </c>
      <c r="E8" s="48">
        <v>1</v>
      </c>
      <c r="F8" s="48">
        <v>1</v>
      </c>
      <c r="G8" s="48">
        <v>1</v>
      </c>
      <c r="H8" s="85">
        <v>0.88262910798122096</v>
      </c>
      <c r="I8" s="85">
        <v>0.92210767468499399</v>
      </c>
      <c r="J8" s="85">
        <v>0.93333333333333302</v>
      </c>
      <c r="K8" s="85">
        <v>0.93909866017052401</v>
      </c>
      <c r="L8" s="85">
        <v>0.92043010752688204</v>
      </c>
    </row>
    <row r="9" spans="1:12">
      <c r="A9" s="48" t="s">
        <v>14</v>
      </c>
      <c r="B9" s="48"/>
      <c r="C9" s="48">
        <v>1</v>
      </c>
      <c r="D9" s="48">
        <v>1</v>
      </c>
      <c r="E9" s="48">
        <v>1</v>
      </c>
      <c r="F9" s="48">
        <v>1</v>
      </c>
      <c r="G9" s="48">
        <v>1</v>
      </c>
      <c r="H9" s="85">
        <v>0.88764044943820197</v>
      </c>
      <c r="I9" s="85">
        <v>0.93710691823899395</v>
      </c>
      <c r="J9" s="85">
        <v>0.93413173652694603</v>
      </c>
      <c r="K9" s="85">
        <v>0.92970297029702997</v>
      </c>
      <c r="L9" s="85">
        <v>0.93333333333333302</v>
      </c>
    </row>
    <row r="10" spans="1:12">
      <c r="A10" s="51" t="s">
        <v>15</v>
      </c>
      <c r="B10" s="48" t="s">
        <v>7</v>
      </c>
      <c r="C10" s="48">
        <v>1</v>
      </c>
      <c r="D10" s="48">
        <v>1</v>
      </c>
      <c r="E10" s="48">
        <v>1</v>
      </c>
      <c r="F10" s="48">
        <v>1</v>
      </c>
      <c r="G10" s="48">
        <v>1</v>
      </c>
      <c r="H10" s="85">
        <v>0.914201183431953</v>
      </c>
      <c r="I10" s="85">
        <v>0.85714285714285698</v>
      </c>
      <c r="J10" s="85">
        <v>0.90909090909090895</v>
      </c>
      <c r="K10" s="85">
        <v>0.91269841269841301</v>
      </c>
      <c r="L10" s="85">
        <v>0.89869753979739497</v>
      </c>
    </row>
    <row r="11" spans="1:12">
      <c r="A11" s="51" t="s">
        <v>16</v>
      </c>
      <c r="B11" s="53" t="s">
        <v>7</v>
      </c>
      <c r="C11" s="48">
        <v>0.9</v>
      </c>
      <c r="D11" s="48">
        <v>0.9</v>
      </c>
      <c r="E11" s="48">
        <v>0.9</v>
      </c>
      <c r="F11" s="48">
        <v>0.9</v>
      </c>
      <c r="G11" s="48">
        <v>0.9</v>
      </c>
      <c r="H11" s="85">
        <v>0.9</v>
      </c>
      <c r="I11" s="85">
        <v>0.9</v>
      </c>
      <c r="J11" s="85">
        <v>0.9</v>
      </c>
      <c r="K11" s="85">
        <v>0.9</v>
      </c>
      <c r="L11" s="85">
        <v>0.9</v>
      </c>
    </row>
    <row r="12" spans="1:12">
      <c r="A12" s="48" t="s">
        <v>17</v>
      </c>
      <c r="B12" s="48"/>
      <c r="C12" s="48">
        <v>1</v>
      </c>
      <c r="D12" s="48">
        <v>1</v>
      </c>
      <c r="E12" s="48">
        <v>1</v>
      </c>
      <c r="F12" s="48">
        <v>1</v>
      </c>
      <c r="G12" s="48">
        <v>1</v>
      </c>
      <c r="H12" s="85">
        <v>0.89166666666666705</v>
      </c>
      <c r="I12" s="85">
        <v>0.91938997821350799</v>
      </c>
      <c r="J12" s="85">
        <v>0.92529488859764097</v>
      </c>
      <c r="K12" s="85">
        <v>0.93058568329718006</v>
      </c>
      <c r="L12" s="85">
        <v>0.91439688715953304</v>
      </c>
    </row>
    <row r="13" spans="1:12">
      <c r="A13" s="48" t="s">
        <v>18</v>
      </c>
      <c r="B13" s="48"/>
      <c r="C13" s="48">
        <v>1</v>
      </c>
      <c r="D13" s="48">
        <v>1</v>
      </c>
      <c r="E13" s="48">
        <v>1</v>
      </c>
      <c r="F13" s="48">
        <v>1</v>
      </c>
      <c r="G13" s="48">
        <v>1</v>
      </c>
      <c r="H13" s="85">
        <v>0.89974619289340096</v>
      </c>
      <c r="I13" s="85">
        <v>0.90942028985507195</v>
      </c>
      <c r="J13" s="85">
        <v>0.93402061855670104</v>
      </c>
      <c r="K13" s="85">
        <v>0.932384341637011</v>
      </c>
      <c r="L13" s="85">
        <v>0.92156862745098</v>
      </c>
    </row>
    <row r="14" spans="1:12">
      <c r="A14" s="51" t="s">
        <v>19</v>
      </c>
      <c r="B14" s="48" t="s">
        <v>7</v>
      </c>
      <c r="C14" s="48">
        <v>1</v>
      </c>
      <c r="D14" s="48">
        <v>1</v>
      </c>
      <c r="E14" s="48">
        <v>1</v>
      </c>
      <c r="F14" s="48">
        <v>1</v>
      </c>
      <c r="G14" s="48">
        <v>1</v>
      </c>
      <c r="H14" s="85">
        <v>0.88636363636363602</v>
      </c>
      <c r="I14" s="85">
        <v>0.91519434628975305</v>
      </c>
      <c r="J14" s="85">
        <v>0.93487394957983205</v>
      </c>
      <c r="K14" s="85">
        <v>0.91752577319587603</v>
      </c>
      <c r="L14" s="85">
        <v>0.95541401273885396</v>
      </c>
    </row>
    <row r="15" spans="1:12">
      <c r="A15" s="48" t="s">
        <v>20</v>
      </c>
      <c r="B15" s="48"/>
      <c r="C15" s="48">
        <v>0.9</v>
      </c>
      <c r="D15" s="48">
        <v>0.9</v>
      </c>
      <c r="E15" s="48">
        <v>0.9</v>
      </c>
      <c r="F15" s="48">
        <v>0.9</v>
      </c>
      <c r="G15" s="48">
        <v>0.9</v>
      </c>
      <c r="H15" s="85">
        <v>0.9</v>
      </c>
      <c r="I15" s="85">
        <v>0.9</v>
      </c>
      <c r="J15" s="85">
        <v>0.9</v>
      </c>
      <c r="K15" s="85">
        <v>0.9</v>
      </c>
      <c r="L15" s="85">
        <v>0.9</v>
      </c>
    </row>
    <row r="16" spans="1:12">
      <c r="A16" s="48" t="s">
        <v>21</v>
      </c>
      <c r="B16" s="48"/>
      <c r="C16" s="48">
        <v>1</v>
      </c>
      <c r="D16" s="48">
        <v>1</v>
      </c>
      <c r="E16" s="48">
        <v>1</v>
      </c>
      <c r="F16" s="48">
        <v>1</v>
      </c>
      <c r="G16" s="48">
        <v>1</v>
      </c>
      <c r="H16" s="85">
        <v>0.88395904436860095</v>
      </c>
      <c r="I16" s="85">
        <v>0.94761904761904803</v>
      </c>
      <c r="J16" s="85">
        <v>0.93442622950819698</v>
      </c>
      <c r="K16" s="85">
        <v>0.93636363636363595</v>
      </c>
      <c r="L16" s="85">
        <v>0.913821138211382</v>
      </c>
    </row>
    <row r="17" spans="1:12">
      <c r="A17" s="51" t="s">
        <v>22</v>
      </c>
      <c r="B17" s="53" t="s">
        <v>7</v>
      </c>
      <c r="C17" s="48">
        <v>1</v>
      </c>
      <c r="D17" s="48">
        <v>1</v>
      </c>
      <c r="E17" s="48">
        <v>1</v>
      </c>
      <c r="F17" s="48">
        <v>1</v>
      </c>
      <c r="G17" s="48">
        <v>1</v>
      </c>
      <c r="H17" s="85">
        <v>0.90997566909975702</v>
      </c>
      <c r="I17" s="85">
        <v>0.867088607594937</v>
      </c>
      <c r="J17" s="85">
        <v>0.90839694656488501</v>
      </c>
      <c r="K17" s="85">
        <v>0.92993630573248398</v>
      </c>
      <c r="L17" s="85">
        <v>0.87429854096520798</v>
      </c>
    </row>
    <row r="18" spans="1:12">
      <c r="A18" s="51" t="s">
        <v>23</v>
      </c>
      <c r="B18" s="48" t="s">
        <v>7</v>
      </c>
      <c r="C18" s="48">
        <v>1</v>
      </c>
      <c r="D18" s="48">
        <v>1</v>
      </c>
      <c r="E18" s="48">
        <v>1</v>
      </c>
      <c r="F18" s="48">
        <v>1</v>
      </c>
      <c r="G18" s="48">
        <v>1</v>
      </c>
      <c r="H18" s="85">
        <v>0.88690476190476197</v>
      </c>
      <c r="I18" s="85">
        <v>0.97311827956989205</v>
      </c>
      <c r="J18" s="85">
        <v>0.93904761904761902</v>
      </c>
      <c r="K18" s="85">
        <v>0.93809523809523798</v>
      </c>
      <c r="L18" s="85">
        <v>0.89295774647887305</v>
      </c>
    </row>
    <row r="19" spans="1:12">
      <c r="A19" s="51" t="s">
        <v>24</v>
      </c>
      <c r="B19" s="53" t="s">
        <v>7</v>
      </c>
      <c r="C19" s="48">
        <v>1</v>
      </c>
      <c r="D19" s="48">
        <v>1</v>
      </c>
      <c r="E19" s="48">
        <v>1</v>
      </c>
      <c r="F19" s="48">
        <v>1</v>
      </c>
      <c r="G19" s="48">
        <v>1</v>
      </c>
      <c r="H19" s="85">
        <v>0.86585365853658502</v>
      </c>
      <c r="I19" s="85">
        <v>0.94236311239193105</v>
      </c>
      <c r="J19" s="85">
        <v>0.934579439252336</v>
      </c>
      <c r="K19" s="85">
        <v>0.94453004622496095</v>
      </c>
      <c r="L19" s="85">
        <v>0.9375</v>
      </c>
    </row>
    <row r="20" spans="1:12">
      <c r="A20" s="48" t="s">
        <v>25</v>
      </c>
      <c r="B20" s="48"/>
      <c r="C20" s="48">
        <v>1</v>
      </c>
      <c r="D20" s="48">
        <v>1</v>
      </c>
      <c r="E20" s="48">
        <v>1</v>
      </c>
      <c r="F20" s="48">
        <v>1</v>
      </c>
      <c r="G20" s="48">
        <v>1</v>
      </c>
      <c r="H20" s="85">
        <v>0.94882729211087402</v>
      </c>
      <c r="I20" s="85">
        <v>0.91818181818181799</v>
      </c>
      <c r="J20" s="85">
        <v>0.91416309012875496</v>
      </c>
      <c r="K20" s="85">
        <v>0.9140625</v>
      </c>
      <c r="L20" s="85">
        <v>0.91384615384615397</v>
      </c>
    </row>
    <row r="21" spans="1:12">
      <c r="A21" s="48" t="s">
        <v>26</v>
      </c>
      <c r="B21" s="48"/>
      <c r="C21" s="48">
        <v>1</v>
      </c>
      <c r="D21" s="48">
        <v>1</v>
      </c>
      <c r="E21" s="48">
        <v>1</v>
      </c>
      <c r="F21" s="48">
        <v>1</v>
      </c>
      <c r="G21" s="48">
        <v>1</v>
      </c>
      <c r="H21" s="85">
        <v>0.91393442622950805</v>
      </c>
      <c r="I21" s="85">
        <v>0.9</v>
      </c>
      <c r="J21" s="85">
        <v>0.9272030651341</v>
      </c>
      <c r="K21" s="85">
        <v>0.92857142857142805</v>
      </c>
      <c r="L21" s="85">
        <v>0.91401648998822205</v>
      </c>
    </row>
    <row r="22" spans="1:12">
      <c r="A22" s="48" t="s">
        <v>27</v>
      </c>
      <c r="B22" s="48"/>
      <c r="C22" s="48">
        <v>0.9</v>
      </c>
      <c r="D22" s="48">
        <v>0.9</v>
      </c>
      <c r="E22" s="48">
        <v>0.9</v>
      </c>
      <c r="F22" s="48">
        <v>0.9</v>
      </c>
      <c r="G22" s="48">
        <v>0.9</v>
      </c>
      <c r="H22" s="85">
        <v>0.9</v>
      </c>
      <c r="I22" s="85">
        <v>0.9</v>
      </c>
      <c r="J22" s="85">
        <v>0.9</v>
      </c>
      <c r="K22" s="85">
        <v>0.9</v>
      </c>
      <c r="L22" s="85">
        <v>0.9</v>
      </c>
    </row>
    <row r="23" spans="1:12">
      <c r="A23" s="48" t="s">
        <v>28</v>
      </c>
      <c r="B23" s="48"/>
      <c r="C23" s="48">
        <v>1</v>
      </c>
      <c r="D23" s="48">
        <v>1</v>
      </c>
      <c r="E23" s="48">
        <v>1</v>
      </c>
      <c r="F23" s="48">
        <v>1</v>
      </c>
      <c r="G23" s="48">
        <v>1</v>
      </c>
      <c r="H23" s="85">
        <v>1</v>
      </c>
      <c r="I23" s="85">
        <v>0.931034482758621</v>
      </c>
      <c r="J23" s="85">
        <v>1</v>
      </c>
      <c r="K23" s="85">
        <v>0.97994987468671702</v>
      </c>
      <c r="L23" s="85">
        <v>0.961832061068702</v>
      </c>
    </row>
    <row r="24" spans="1:12">
      <c r="A24" s="48" t="s">
        <v>29</v>
      </c>
      <c r="B24" s="48"/>
      <c r="C24" s="48">
        <v>1</v>
      </c>
      <c r="D24" s="48">
        <v>1</v>
      </c>
      <c r="E24" s="48">
        <v>1</v>
      </c>
      <c r="F24" s="48">
        <v>1</v>
      </c>
      <c r="G24" s="48">
        <v>1</v>
      </c>
      <c r="H24" s="85">
        <v>0.87288135593220295</v>
      </c>
      <c r="I24" s="85">
        <v>0.94714587737843503</v>
      </c>
      <c r="J24" s="85">
        <v>0.94324324324324305</v>
      </c>
      <c r="K24" s="85">
        <v>0.94988610478359903</v>
      </c>
      <c r="L24" s="85">
        <v>0.93574297188754996</v>
      </c>
    </row>
    <row r="25" spans="1:12">
      <c r="A25" s="48" t="s">
        <v>30</v>
      </c>
      <c r="B25" s="48"/>
      <c r="C25" s="48">
        <v>1</v>
      </c>
      <c r="D25" s="48">
        <v>1</v>
      </c>
      <c r="E25" s="48">
        <v>1</v>
      </c>
      <c r="F25" s="48">
        <v>1</v>
      </c>
      <c r="G25" s="48">
        <v>1</v>
      </c>
      <c r="H25" s="85">
        <v>0.90977443609022501</v>
      </c>
      <c r="I25" s="85">
        <v>0.91162790697674401</v>
      </c>
      <c r="J25" s="85">
        <v>0.93120393120393097</v>
      </c>
      <c r="K25" s="85">
        <v>0.92703862660944203</v>
      </c>
      <c r="L25" s="85">
        <v>0.91869918699187003</v>
      </c>
    </row>
    <row r="26" spans="1:12">
      <c r="A26" s="48" t="s">
        <v>31</v>
      </c>
      <c r="B26" s="48"/>
      <c r="C26" s="48">
        <v>1</v>
      </c>
      <c r="D26" s="48">
        <v>1</v>
      </c>
      <c r="E26" s="48">
        <v>1</v>
      </c>
      <c r="F26" s="48">
        <v>1</v>
      </c>
      <c r="G26" s="48">
        <v>1</v>
      </c>
      <c r="H26" s="85">
        <v>0.95112781954887204</v>
      </c>
      <c r="I26" s="85">
        <v>0.95381526104417702</v>
      </c>
      <c r="J26" s="85">
        <v>0.952380952380952</v>
      </c>
      <c r="K26" s="85">
        <v>0.95284872298624801</v>
      </c>
      <c r="L26" s="85">
        <v>0.94074074074074099</v>
      </c>
    </row>
    <row r="27" spans="1:12">
      <c r="A27" s="48" t="s">
        <v>32</v>
      </c>
      <c r="B27" s="48"/>
      <c r="C27" s="48">
        <v>1</v>
      </c>
      <c r="D27" s="48">
        <v>1</v>
      </c>
      <c r="E27" s="48">
        <v>1</v>
      </c>
      <c r="F27" s="48">
        <v>1</v>
      </c>
      <c r="G27" s="48">
        <v>1</v>
      </c>
      <c r="H27" s="85">
        <v>0.85430463576158899</v>
      </c>
      <c r="I27" s="85">
        <v>0.95730027548209395</v>
      </c>
      <c r="J27" s="85">
        <v>0.94799999999999995</v>
      </c>
      <c r="K27" s="85">
        <v>0.95967741935483897</v>
      </c>
      <c r="L27" s="85">
        <v>0.95013850415512502</v>
      </c>
    </row>
    <row r="28" spans="1:12">
      <c r="A28" s="48" t="s">
        <v>33</v>
      </c>
      <c r="B28" s="48"/>
      <c r="C28" s="48">
        <v>1</v>
      </c>
      <c r="D28" s="48">
        <v>1</v>
      </c>
      <c r="E28" s="48">
        <v>1</v>
      </c>
      <c r="F28" s="48">
        <v>1</v>
      </c>
      <c r="G28" s="48">
        <v>1</v>
      </c>
      <c r="H28" s="85">
        <v>0.86111111111111105</v>
      </c>
      <c r="I28" s="85">
        <v>0.94703049759229496</v>
      </c>
      <c r="J28" s="85">
        <v>0.939167556029883</v>
      </c>
      <c r="K28" s="85">
        <v>0.94755244755244705</v>
      </c>
      <c r="L28" s="85">
        <v>0.93883792048929704</v>
      </c>
    </row>
    <row r="29" spans="1:12">
      <c r="A29" s="48" t="s">
        <v>34</v>
      </c>
      <c r="B29" s="48"/>
      <c r="C29" s="48">
        <v>1</v>
      </c>
      <c r="D29" s="48">
        <v>1</v>
      </c>
      <c r="E29" s="48">
        <v>1</v>
      </c>
      <c r="F29" s="48">
        <v>1</v>
      </c>
      <c r="G29" s="48">
        <v>1</v>
      </c>
      <c r="H29" s="85">
        <v>0.86428571428571399</v>
      </c>
      <c r="I29" s="85">
        <v>0.94871794871794901</v>
      </c>
      <c r="J29" s="85">
        <v>0.93442622950819698</v>
      </c>
      <c r="K29" s="85">
        <v>0.94545454545454499</v>
      </c>
      <c r="L29" s="85">
        <v>0.92515923566878999</v>
      </c>
    </row>
    <row r="30" spans="1:12">
      <c r="A30" s="48" t="s">
        <v>35</v>
      </c>
      <c r="B30" s="48"/>
      <c r="C30" s="48">
        <v>1</v>
      </c>
      <c r="D30" s="48">
        <v>1</v>
      </c>
      <c r="E30" s="48">
        <v>1</v>
      </c>
      <c r="F30" s="48">
        <v>1</v>
      </c>
      <c r="G30" s="48">
        <v>1</v>
      </c>
      <c r="H30" s="85">
        <v>0.90235081374321902</v>
      </c>
      <c r="I30" s="85">
        <v>0.90547263681592005</v>
      </c>
      <c r="J30" s="85">
        <v>0.91549295774647899</v>
      </c>
      <c r="K30" s="85">
        <v>0.92592592592592604</v>
      </c>
      <c r="L30" s="85">
        <v>0.89075630252100801</v>
      </c>
    </row>
    <row r="31" spans="1:12">
      <c r="A31" s="52" t="s">
        <v>36</v>
      </c>
      <c r="B31" s="48" t="s">
        <v>11</v>
      </c>
      <c r="C31" s="48">
        <v>1</v>
      </c>
      <c r="D31" s="48">
        <v>1</v>
      </c>
      <c r="E31" s="48">
        <v>1</v>
      </c>
      <c r="F31" s="48">
        <v>1</v>
      </c>
      <c r="G31" s="48">
        <v>1</v>
      </c>
      <c r="H31" s="85">
        <v>0.90521327014218</v>
      </c>
      <c r="I31" s="85">
        <v>0.85365853658536595</v>
      </c>
      <c r="J31" s="85">
        <v>0.91304347826086996</v>
      </c>
      <c r="K31" s="85">
        <v>0.92797118847538995</v>
      </c>
      <c r="L31" s="85">
        <v>0.87368421052631595</v>
      </c>
    </row>
    <row r="32" spans="1:12">
      <c r="A32" s="48" t="s">
        <v>37</v>
      </c>
      <c r="B32" s="48"/>
      <c r="C32" s="48">
        <v>1</v>
      </c>
      <c r="D32" s="48">
        <v>1</v>
      </c>
      <c r="E32" s="48">
        <v>1</v>
      </c>
      <c r="F32" s="48">
        <v>1</v>
      </c>
      <c r="G32" s="48">
        <v>1</v>
      </c>
      <c r="H32" s="85">
        <v>0.85942492012779603</v>
      </c>
      <c r="I32" s="85">
        <v>0.94964028776978404</v>
      </c>
      <c r="J32" s="85">
        <v>0.94146341463414596</v>
      </c>
      <c r="K32" s="85">
        <v>0.95199999999999996</v>
      </c>
      <c r="L32" s="85">
        <v>0.93472222222222201</v>
      </c>
    </row>
    <row r="33" spans="1:12">
      <c r="A33" s="48" t="s">
        <v>38</v>
      </c>
      <c r="B33" s="48"/>
      <c r="C33" s="48">
        <v>1</v>
      </c>
      <c r="D33" s="48">
        <v>1</v>
      </c>
      <c r="E33" s="48">
        <v>1</v>
      </c>
      <c r="F33" s="48">
        <v>1</v>
      </c>
      <c r="G33" s="48">
        <v>1</v>
      </c>
      <c r="H33" s="85">
        <v>0.884848484848485</v>
      </c>
      <c r="I33" s="85">
        <v>0.93920000000000003</v>
      </c>
      <c r="J33" s="85">
        <v>0.93333333333333302</v>
      </c>
      <c r="K33" s="85">
        <v>0.93769968051118202</v>
      </c>
      <c r="L33" s="85">
        <v>0.92241379310344795</v>
      </c>
    </row>
    <row r="34" spans="1:12">
      <c r="A34" s="48" t="s">
        <v>39</v>
      </c>
      <c r="B34" s="48"/>
      <c r="C34" s="48">
        <v>1</v>
      </c>
      <c r="D34" s="48">
        <v>1</v>
      </c>
      <c r="E34" s="48">
        <v>1</v>
      </c>
      <c r="F34" s="48">
        <v>1</v>
      </c>
      <c r="G34" s="48">
        <v>1</v>
      </c>
      <c r="H34" s="85">
        <v>0.97727272727272696</v>
      </c>
      <c r="I34" s="85">
        <v>0.891891891891892</v>
      </c>
      <c r="J34" s="85">
        <v>0.95516811955168102</v>
      </c>
      <c r="K34" s="85">
        <v>0.92243767313019398</v>
      </c>
      <c r="L34" s="85">
        <v>0.91034482758620705</v>
      </c>
    </row>
    <row r="35" spans="1:12">
      <c r="A35" s="48" t="s">
        <v>40</v>
      </c>
      <c r="B35" s="48"/>
      <c r="C35" s="48">
        <v>1</v>
      </c>
      <c r="D35" s="48">
        <v>1</v>
      </c>
      <c r="E35" s="48">
        <v>1</v>
      </c>
      <c r="F35" s="48">
        <v>1</v>
      </c>
      <c r="G35" s="48">
        <v>1</v>
      </c>
      <c r="H35" s="85">
        <v>0.92344497607655496</v>
      </c>
      <c r="I35" s="85">
        <v>0.93895870736086195</v>
      </c>
      <c r="J35" s="85">
        <v>0.93577981651376096</v>
      </c>
      <c r="K35" s="85">
        <v>0.92927631578947401</v>
      </c>
      <c r="L35" s="85">
        <v>0.92901234567901203</v>
      </c>
    </row>
    <row r="36" spans="1:12">
      <c r="A36" s="48" t="s">
        <v>41</v>
      </c>
      <c r="B36" s="48"/>
      <c r="C36" s="48">
        <v>1</v>
      </c>
      <c r="D36" s="48">
        <v>1</v>
      </c>
      <c r="E36" s="48">
        <v>1</v>
      </c>
      <c r="F36" s="48">
        <v>1</v>
      </c>
      <c r="G36" s="48">
        <v>1</v>
      </c>
      <c r="H36" s="85">
        <v>0.86697247706421998</v>
      </c>
      <c r="I36" s="85">
        <v>0.94198312236286896</v>
      </c>
      <c r="J36" s="85">
        <v>0.94366197183098599</v>
      </c>
      <c r="K36" s="85">
        <v>0.95215869311551904</v>
      </c>
      <c r="L36" s="85">
        <v>0.92827868852458995</v>
      </c>
    </row>
    <row r="37" spans="1:12">
      <c r="A37" s="48" t="s">
        <v>42</v>
      </c>
      <c r="B37" s="48"/>
      <c r="C37" s="48">
        <v>0.9</v>
      </c>
      <c r="D37" s="48">
        <v>0.9</v>
      </c>
      <c r="E37" s="48">
        <v>0.9</v>
      </c>
      <c r="F37" s="48">
        <v>0.9</v>
      </c>
      <c r="G37" s="48">
        <v>0.9</v>
      </c>
      <c r="H37" s="85">
        <v>0.9</v>
      </c>
      <c r="I37" s="85">
        <v>0.9</v>
      </c>
      <c r="J37" s="85">
        <v>0.9</v>
      </c>
      <c r="K37" s="85">
        <v>0.9</v>
      </c>
      <c r="L37" s="85">
        <v>0.9</v>
      </c>
    </row>
    <row r="38" spans="1:12">
      <c r="A38" s="48" t="s">
        <v>43</v>
      </c>
      <c r="B38" s="48"/>
      <c r="C38" s="48">
        <v>1</v>
      </c>
      <c r="D38" s="48">
        <v>1</v>
      </c>
      <c r="E38" s="48">
        <v>1</v>
      </c>
      <c r="F38" s="48">
        <v>1</v>
      </c>
      <c r="G38" s="48">
        <v>1</v>
      </c>
      <c r="H38" s="85">
        <v>1</v>
      </c>
      <c r="I38" s="85">
        <v>0.92727272727272703</v>
      </c>
      <c r="J38" s="85">
        <v>1</v>
      </c>
      <c r="K38" s="85">
        <v>0.98081023454157801</v>
      </c>
      <c r="L38" s="85">
        <v>0.95454545454545503</v>
      </c>
    </row>
    <row r="39" spans="1:12">
      <c r="A39" s="48" t="s">
        <v>44</v>
      </c>
      <c r="B39" s="48"/>
      <c r="C39" s="48">
        <v>1</v>
      </c>
      <c r="D39" s="48">
        <v>1</v>
      </c>
      <c r="E39" s="48">
        <v>1</v>
      </c>
      <c r="F39" s="48">
        <v>1</v>
      </c>
      <c r="G39" s="48">
        <v>1</v>
      </c>
      <c r="H39" s="85">
        <v>1</v>
      </c>
      <c r="I39" s="85">
        <v>1</v>
      </c>
      <c r="J39" s="85">
        <v>0.97727272727272696</v>
      </c>
      <c r="K39" s="85">
        <v>0.97297297297297303</v>
      </c>
      <c r="L39" s="85">
        <v>0.95778364116095005</v>
      </c>
    </row>
    <row r="40" spans="1:12">
      <c r="A40" s="48" t="s">
        <v>45</v>
      </c>
      <c r="B40" s="48"/>
      <c r="C40" s="48">
        <v>1</v>
      </c>
      <c r="D40" s="48">
        <v>1</v>
      </c>
      <c r="E40" s="48">
        <v>1</v>
      </c>
      <c r="F40" s="48">
        <v>1</v>
      </c>
      <c r="G40" s="48">
        <v>1</v>
      </c>
      <c r="H40" s="85">
        <v>0.97471910112359605</v>
      </c>
      <c r="I40" s="85">
        <v>0.95632183908045998</v>
      </c>
      <c r="J40" s="85">
        <v>0.92500000000000004</v>
      </c>
      <c r="K40" s="85">
        <v>0.90515806988352698</v>
      </c>
      <c r="L40" s="85">
        <v>0.91228070175438603</v>
      </c>
    </row>
    <row r="41" spans="1:12">
      <c r="A41" s="51" t="s">
        <v>46</v>
      </c>
      <c r="B41" s="48" t="s">
        <v>7</v>
      </c>
      <c r="C41" s="48">
        <v>1</v>
      </c>
      <c r="D41" s="48">
        <v>1</v>
      </c>
      <c r="E41" s="48">
        <v>1</v>
      </c>
      <c r="F41" s="48">
        <v>1</v>
      </c>
      <c r="G41" s="48">
        <v>1</v>
      </c>
      <c r="H41" s="85">
        <v>0.92753623188405798</v>
      </c>
      <c r="I41" s="85">
        <v>0.82352941176470595</v>
      </c>
      <c r="J41" s="85">
        <v>0.890625</v>
      </c>
      <c r="K41" s="85">
        <v>0.908496732026144</v>
      </c>
      <c r="L41" s="85">
        <v>0.88038277511961704</v>
      </c>
    </row>
    <row r="42" spans="1:12">
      <c r="A42" s="48" t="s">
        <v>47</v>
      </c>
      <c r="B42" s="48"/>
      <c r="C42" s="48">
        <v>1</v>
      </c>
      <c r="D42" s="48">
        <v>1</v>
      </c>
      <c r="E42" s="48">
        <v>1</v>
      </c>
      <c r="F42" s="48">
        <v>1</v>
      </c>
      <c r="G42" s="48">
        <v>1</v>
      </c>
      <c r="H42" s="85">
        <v>0.85892116182572598</v>
      </c>
      <c r="I42" s="85">
        <v>0.95495495495495497</v>
      </c>
      <c r="J42" s="85">
        <v>0.943037974683544</v>
      </c>
      <c r="K42" s="85">
        <v>0.95656670113753905</v>
      </c>
      <c r="L42" s="85">
        <v>0.950089126559715</v>
      </c>
    </row>
    <row r="43" spans="1:12">
      <c r="A43" s="48" t="s">
        <v>48</v>
      </c>
      <c r="B43" s="48"/>
      <c r="C43" s="48">
        <v>1</v>
      </c>
      <c r="D43" s="48">
        <v>1</v>
      </c>
      <c r="E43" s="48">
        <v>1</v>
      </c>
      <c r="F43" s="48">
        <v>1</v>
      </c>
      <c r="G43" s="48">
        <v>1</v>
      </c>
      <c r="H43" s="85">
        <v>0.88273615635179103</v>
      </c>
      <c r="I43" s="85">
        <v>0.92500000000000004</v>
      </c>
      <c r="J43" s="85">
        <v>0.93401015228426398</v>
      </c>
      <c r="K43" s="85">
        <v>0.93644067796610198</v>
      </c>
      <c r="L43" s="85">
        <v>0.93076923076923102</v>
      </c>
    </row>
    <row r="44" spans="1:12">
      <c r="A44" s="48" t="s">
        <v>49</v>
      </c>
      <c r="B44" s="48"/>
      <c r="C44" s="48">
        <v>1</v>
      </c>
      <c r="D44" s="48">
        <v>1</v>
      </c>
      <c r="E44" s="48">
        <v>1</v>
      </c>
      <c r="F44" s="48">
        <v>1</v>
      </c>
      <c r="G44" s="48">
        <v>1</v>
      </c>
      <c r="H44" s="85">
        <v>0.96022727272727304</v>
      </c>
      <c r="I44" s="85">
        <v>0.84357541899441302</v>
      </c>
      <c r="J44" s="85">
        <v>0.94777777777777805</v>
      </c>
      <c r="K44" s="85">
        <v>0.92424242424242398</v>
      </c>
      <c r="L44" s="85">
        <v>0.90686274509803899</v>
      </c>
    </row>
    <row r="45" spans="1:12">
      <c r="A45" s="48" t="s">
        <v>50</v>
      </c>
      <c r="B45" s="48"/>
      <c r="C45" s="48">
        <v>1</v>
      </c>
      <c r="D45" s="48">
        <v>1</v>
      </c>
      <c r="E45" s="48">
        <v>1</v>
      </c>
      <c r="F45" s="48">
        <v>1</v>
      </c>
      <c r="G45" s="48">
        <v>1</v>
      </c>
      <c r="H45" s="85">
        <v>0.88549618320610701</v>
      </c>
      <c r="I45" s="85">
        <v>0.909266409266409</v>
      </c>
      <c r="J45" s="85">
        <v>0.92561983471074405</v>
      </c>
      <c r="K45" s="85">
        <v>0.93190661478599202</v>
      </c>
      <c r="L45" s="85">
        <v>0.91319444444444398</v>
      </c>
    </row>
    <row r="46" spans="1:12">
      <c r="A46" s="48" t="s">
        <v>51</v>
      </c>
      <c r="B46" s="48"/>
      <c r="C46" s="48">
        <v>0.9</v>
      </c>
      <c r="D46" s="48">
        <v>0.9</v>
      </c>
      <c r="E46" s="48">
        <v>0.9</v>
      </c>
      <c r="F46" s="48">
        <v>0.9</v>
      </c>
      <c r="G46" s="48">
        <v>0.9</v>
      </c>
      <c r="H46" s="85">
        <v>0.9</v>
      </c>
      <c r="I46" s="85">
        <v>0.9</v>
      </c>
      <c r="J46" s="85">
        <v>0.9</v>
      </c>
      <c r="K46" s="85">
        <v>0.9</v>
      </c>
      <c r="L46" s="85">
        <v>0.9</v>
      </c>
    </row>
    <row r="47" spans="1:12">
      <c r="A47" s="48" t="s">
        <v>52</v>
      </c>
      <c r="B47" s="48"/>
      <c r="C47" s="48">
        <v>1</v>
      </c>
      <c r="D47" s="48">
        <v>1</v>
      </c>
      <c r="E47" s="48">
        <v>1</v>
      </c>
      <c r="F47" s="48">
        <v>1</v>
      </c>
      <c r="G47" s="48">
        <v>1</v>
      </c>
      <c r="H47" s="85">
        <v>0.90936555891238702</v>
      </c>
      <c r="I47" s="85">
        <v>0.89636363636363603</v>
      </c>
      <c r="J47" s="85">
        <v>0.92156862745098</v>
      </c>
      <c r="K47" s="85">
        <v>0.92561983471074405</v>
      </c>
      <c r="L47" s="85">
        <v>0.87179487179487203</v>
      </c>
    </row>
    <row r="48" spans="1:12">
      <c r="A48" s="48" t="s">
        <v>53</v>
      </c>
      <c r="B48" s="48"/>
      <c r="C48" s="48">
        <v>1</v>
      </c>
      <c r="D48" s="48">
        <v>1</v>
      </c>
      <c r="E48" s="48">
        <v>1</v>
      </c>
      <c r="F48" s="48">
        <v>1</v>
      </c>
      <c r="G48" s="48">
        <v>1</v>
      </c>
      <c r="H48" s="85">
        <v>0.92181069958847695</v>
      </c>
      <c r="I48" s="85">
        <v>0.82962962962963005</v>
      </c>
      <c r="J48" s="85">
        <v>0.88577586206896597</v>
      </c>
      <c r="K48" s="85">
        <v>0.9</v>
      </c>
      <c r="L48" s="85">
        <v>0.88079470198675502</v>
      </c>
    </row>
    <row r="49" spans="1:12">
      <c r="A49" s="51" t="s">
        <v>54</v>
      </c>
      <c r="B49" s="53" t="s">
        <v>7</v>
      </c>
      <c r="C49" s="48">
        <v>1</v>
      </c>
      <c r="D49" s="48">
        <v>1</v>
      </c>
      <c r="E49" s="48">
        <v>1</v>
      </c>
      <c r="F49" s="48">
        <v>1</v>
      </c>
      <c r="G49" s="48">
        <v>1</v>
      </c>
      <c r="H49" s="85">
        <v>0.90184049079754602</v>
      </c>
      <c r="I49" s="85">
        <v>0.89376053962900504</v>
      </c>
      <c r="J49" s="85">
        <v>0.92254901960784297</v>
      </c>
      <c r="K49" s="85">
        <v>0.92845528455284598</v>
      </c>
      <c r="L49" s="85">
        <v>0.88405797101449302</v>
      </c>
    </row>
    <row r="50" spans="1:12">
      <c r="A50" s="48" t="s">
        <v>55</v>
      </c>
      <c r="B50" s="48"/>
      <c r="C50" s="48">
        <v>1</v>
      </c>
      <c r="D50" s="48">
        <v>1</v>
      </c>
      <c r="E50" s="48">
        <v>1</v>
      </c>
      <c r="F50" s="48">
        <v>1</v>
      </c>
      <c r="G50" s="48">
        <v>1</v>
      </c>
      <c r="H50" s="85">
        <v>0.87692307692307703</v>
      </c>
      <c r="I50" s="85">
        <v>0.93292682926829296</v>
      </c>
      <c r="J50" s="85">
        <v>0.93575757575757601</v>
      </c>
      <c r="K50" s="85">
        <v>0.93</v>
      </c>
      <c r="L50" s="85">
        <v>0.94890510948905105</v>
      </c>
    </row>
    <row r="51" spans="1:12">
      <c r="A51" s="48" t="s">
        <v>56</v>
      </c>
      <c r="B51" s="48"/>
      <c r="C51" s="48">
        <v>1</v>
      </c>
      <c r="D51" s="48">
        <v>1</v>
      </c>
      <c r="E51" s="48">
        <v>1</v>
      </c>
      <c r="F51" s="48">
        <v>1</v>
      </c>
      <c r="G51" s="48">
        <v>1</v>
      </c>
      <c r="H51" s="85">
        <v>0.99199999999999999</v>
      </c>
      <c r="I51" s="85">
        <v>0.875</v>
      </c>
      <c r="J51" s="85">
        <v>0.980667838312829</v>
      </c>
      <c r="K51" s="85">
        <v>0.96190476190476204</v>
      </c>
      <c r="L51" s="85">
        <v>0.94729729729729695</v>
      </c>
    </row>
    <row r="52" spans="1:12">
      <c r="A52" s="48" t="s">
        <v>57</v>
      </c>
      <c r="B52" s="48"/>
      <c r="C52" s="48">
        <v>1</v>
      </c>
      <c r="D52" s="48">
        <v>1</v>
      </c>
      <c r="E52" s="48">
        <v>1</v>
      </c>
      <c r="F52" s="48">
        <v>1</v>
      </c>
      <c r="G52" s="48">
        <v>1</v>
      </c>
      <c r="H52" s="85">
        <v>0.88376753507014005</v>
      </c>
      <c r="I52" s="85">
        <v>0.94797687861271696</v>
      </c>
      <c r="J52" s="85">
        <v>0.936708860759494</v>
      </c>
      <c r="K52" s="85">
        <v>0.93684210526315803</v>
      </c>
      <c r="L52" s="85">
        <v>0.88148148148148198</v>
      </c>
    </row>
    <row r="53" spans="1:12">
      <c r="A53" s="48" t="s">
        <v>58</v>
      </c>
      <c r="B53" s="48"/>
      <c r="C53" s="48">
        <v>1</v>
      </c>
      <c r="D53" s="48">
        <v>1</v>
      </c>
      <c r="E53" s="48">
        <v>1</v>
      </c>
      <c r="F53" s="48">
        <v>1</v>
      </c>
      <c r="G53" s="48">
        <v>1</v>
      </c>
      <c r="H53" s="85">
        <v>0.86764705882352899</v>
      </c>
      <c r="I53" s="85">
        <v>0.93901035673187605</v>
      </c>
      <c r="J53" s="85">
        <v>0.93233082706766901</v>
      </c>
      <c r="K53" s="85">
        <v>0.944168734491315</v>
      </c>
      <c r="L53" s="85">
        <v>0.94091903719912495</v>
      </c>
    </row>
    <row r="54" spans="1:12">
      <c r="A54" s="48" t="s">
        <v>59</v>
      </c>
      <c r="B54" s="48"/>
      <c r="C54" s="48">
        <v>1</v>
      </c>
      <c r="D54" s="48">
        <v>1</v>
      </c>
      <c r="E54" s="48">
        <v>1</v>
      </c>
      <c r="F54" s="48">
        <v>1</v>
      </c>
      <c r="G54" s="48">
        <v>1</v>
      </c>
      <c r="H54" s="85">
        <v>0.96428571428571397</v>
      </c>
      <c r="I54" s="85">
        <v>0.90196078431372595</v>
      </c>
      <c r="J54" s="85">
        <v>0.89395667046750305</v>
      </c>
      <c r="K54" s="85">
        <v>0.88163265306122396</v>
      </c>
      <c r="L54" s="85">
        <v>0.85655737704918</v>
      </c>
    </row>
    <row r="55" spans="1:12">
      <c r="A55" s="48" t="s">
        <v>60</v>
      </c>
      <c r="B55" s="48"/>
      <c r="C55" s="48">
        <v>1</v>
      </c>
      <c r="D55" s="48">
        <v>1</v>
      </c>
      <c r="E55" s="48">
        <v>1</v>
      </c>
      <c r="F55" s="48">
        <v>1</v>
      </c>
      <c r="G55" s="48">
        <v>1</v>
      </c>
      <c r="H55" s="85">
        <v>0.85798816568047298</v>
      </c>
      <c r="I55" s="85">
        <v>0.93766937669376704</v>
      </c>
      <c r="J55" s="85">
        <v>0.93693693693693703</v>
      </c>
      <c r="K55" s="85">
        <v>0.94776119402985104</v>
      </c>
      <c r="L55" s="85">
        <v>0.91948051948051901</v>
      </c>
    </row>
    <row r="56" spans="1:12">
      <c r="A56" s="48" t="s">
        <v>61</v>
      </c>
      <c r="B56" s="48"/>
      <c r="C56" s="48">
        <v>1</v>
      </c>
      <c r="D56" s="48">
        <v>1</v>
      </c>
      <c r="E56" s="48">
        <v>1</v>
      </c>
      <c r="F56" s="48">
        <v>1</v>
      </c>
      <c r="G56" s="48">
        <v>1</v>
      </c>
      <c r="H56" s="85">
        <v>0.92638036809815905</v>
      </c>
      <c r="I56" s="85">
        <v>0.91213872832369902</v>
      </c>
      <c r="J56" s="85">
        <v>0.930379746835443</v>
      </c>
      <c r="K56" s="85">
        <v>0.93133997785160605</v>
      </c>
      <c r="L56" s="85">
        <v>0.90600000000000003</v>
      </c>
    </row>
    <row r="57" spans="1:12">
      <c r="A57" s="48" t="s">
        <v>62</v>
      </c>
      <c r="B57" s="48"/>
      <c r="C57" s="48">
        <v>1</v>
      </c>
      <c r="D57" s="48">
        <v>1</v>
      </c>
      <c r="E57" s="48">
        <v>1</v>
      </c>
      <c r="F57" s="48">
        <v>1</v>
      </c>
      <c r="G57" s="48">
        <v>1</v>
      </c>
      <c r="H57" s="85">
        <v>0.87777777777777799</v>
      </c>
      <c r="I57" s="85">
        <v>0.94548063127690096</v>
      </c>
      <c r="J57" s="85">
        <v>0.93913043478260905</v>
      </c>
      <c r="K57" s="85">
        <v>0.94100719424460399</v>
      </c>
      <c r="L57" s="85">
        <v>0.92091836734693899</v>
      </c>
    </row>
    <row r="58" spans="1:12">
      <c r="A58" s="48" t="s">
        <v>63</v>
      </c>
      <c r="B58" s="48"/>
      <c r="C58" s="48">
        <v>1</v>
      </c>
      <c r="D58" s="48">
        <v>1</v>
      </c>
      <c r="E58" s="48">
        <v>1</v>
      </c>
      <c r="F58" s="48">
        <v>1</v>
      </c>
      <c r="G58" s="48">
        <v>1</v>
      </c>
      <c r="H58" s="85">
        <v>0.90647482014388503</v>
      </c>
      <c r="I58" s="85">
        <v>0.88865546218487401</v>
      </c>
      <c r="J58" s="85">
        <v>0.91075514874141905</v>
      </c>
      <c r="K58" s="85">
        <v>0.91603053435114501</v>
      </c>
      <c r="L58" s="85">
        <v>0.87762237762237805</v>
      </c>
    </row>
    <row r="59" spans="1:12">
      <c r="A59" s="48" t="s">
        <v>64</v>
      </c>
      <c r="B59" s="48"/>
      <c r="C59" s="48">
        <v>1</v>
      </c>
      <c r="D59" s="48">
        <v>1</v>
      </c>
      <c r="E59" s="48">
        <v>1</v>
      </c>
      <c r="F59" s="48">
        <v>1</v>
      </c>
      <c r="G59" s="48">
        <v>1</v>
      </c>
      <c r="H59" s="85">
        <v>0.87272727272727302</v>
      </c>
      <c r="I59" s="85">
        <v>0.94803149606299197</v>
      </c>
      <c r="J59" s="85">
        <v>0.93809523809523798</v>
      </c>
      <c r="K59" s="85">
        <v>0.94524959742351</v>
      </c>
      <c r="L59" s="85">
        <v>0.92</v>
      </c>
    </row>
    <row r="60" spans="1:12">
      <c r="A60" s="48" t="s">
        <v>65</v>
      </c>
      <c r="B60" s="48"/>
      <c r="C60" s="48">
        <v>1</v>
      </c>
      <c r="D60" s="48">
        <v>1</v>
      </c>
      <c r="E60" s="48">
        <v>1</v>
      </c>
      <c r="F60" s="48">
        <v>1</v>
      </c>
      <c r="G60" s="48">
        <v>1</v>
      </c>
      <c r="H60" s="85">
        <v>0.88439306358381498</v>
      </c>
      <c r="I60" s="85">
        <v>0.94509803921568603</v>
      </c>
      <c r="J60" s="85">
        <v>0.93842364532019695</v>
      </c>
      <c r="K60" s="85">
        <v>0.94262295081967196</v>
      </c>
      <c r="L60" s="85">
        <v>0.94160583941605802</v>
      </c>
    </row>
    <row r="61" spans="1:12">
      <c r="A61" s="48" t="s">
        <v>66</v>
      </c>
      <c r="B61" s="48"/>
      <c r="C61" s="48">
        <v>1</v>
      </c>
      <c r="D61" s="48">
        <v>1</v>
      </c>
      <c r="E61" s="48">
        <v>1</v>
      </c>
      <c r="F61" s="48">
        <v>1</v>
      </c>
      <c r="G61" s="48">
        <v>1</v>
      </c>
      <c r="H61" s="85">
        <v>0.86982248520710004</v>
      </c>
      <c r="I61" s="85">
        <v>0.93895348837209303</v>
      </c>
      <c r="J61" s="85">
        <v>0.93577981651376096</v>
      </c>
      <c r="K61" s="85">
        <v>0.94081942336874103</v>
      </c>
      <c r="L61" s="85">
        <v>0.93279569892473102</v>
      </c>
    </row>
    <row r="62" spans="1:12">
      <c r="A62" s="48" t="s">
        <v>67</v>
      </c>
      <c r="B62" s="48"/>
      <c r="C62" s="48">
        <v>0.9</v>
      </c>
      <c r="D62" s="48">
        <v>0.9</v>
      </c>
      <c r="E62" s="48">
        <v>0.9</v>
      </c>
      <c r="F62" s="48">
        <v>0.9</v>
      </c>
      <c r="G62" s="48">
        <v>0.9</v>
      </c>
      <c r="H62" s="85">
        <v>0.9</v>
      </c>
      <c r="I62" s="85">
        <v>0.9</v>
      </c>
      <c r="J62" s="85">
        <v>0.9</v>
      </c>
      <c r="K62" s="85">
        <v>0.9</v>
      </c>
      <c r="L62" s="85">
        <v>0.9</v>
      </c>
    </row>
    <row r="63" spans="1:12">
      <c r="A63" s="48" t="s">
        <v>68</v>
      </c>
      <c r="B63" s="48"/>
      <c r="C63" s="48">
        <v>1</v>
      </c>
      <c r="D63" s="48">
        <v>1</v>
      </c>
      <c r="E63" s="48">
        <v>1</v>
      </c>
      <c r="F63" s="48">
        <v>1</v>
      </c>
      <c r="G63" s="48">
        <v>1</v>
      </c>
      <c r="H63" s="85">
        <v>0.85499999999999998</v>
      </c>
      <c r="I63" s="85">
        <v>0.96354166666666696</v>
      </c>
      <c r="J63" s="85">
        <v>0.95075757575757602</v>
      </c>
      <c r="K63" s="85">
        <v>0.96319018404907997</v>
      </c>
      <c r="L63" s="85">
        <v>0.951781970649895</v>
      </c>
    </row>
    <row r="64" spans="1:12">
      <c r="A64" s="48" t="s">
        <v>69</v>
      </c>
      <c r="B64" s="48"/>
      <c r="C64" s="48">
        <v>1</v>
      </c>
      <c r="D64" s="48">
        <v>1</v>
      </c>
      <c r="E64" s="48">
        <v>1</v>
      </c>
      <c r="F64" s="48">
        <v>1</v>
      </c>
      <c r="G64" s="48">
        <v>1</v>
      </c>
      <c r="H64" s="85">
        <v>0.87719298245613997</v>
      </c>
      <c r="I64" s="85">
        <v>0.94701986754966905</v>
      </c>
      <c r="J64" s="85">
        <v>0.93650793650793696</v>
      </c>
      <c r="K64" s="85">
        <v>0.94039735099337696</v>
      </c>
      <c r="L64" s="85">
        <v>0.93034238488783905</v>
      </c>
    </row>
    <row r="65" spans="1:12">
      <c r="A65" s="48" t="s">
        <v>70</v>
      </c>
      <c r="B65" s="48"/>
      <c r="C65" s="48">
        <v>1</v>
      </c>
      <c r="D65" s="48">
        <v>1</v>
      </c>
      <c r="E65" s="48">
        <v>1</v>
      </c>
      <c r="F65" s="48">
        <v>1</v>
      </c>
      <c r="G65" s="48">
        <v>1</v>
      </c>
      <c r="H65" s="85">
        <v>0.91598360655737698</v>
      </c>
      <c r="I65" s="85">
        <v>0.87421383647798701</v>
      </c>
      <c r="J65" s="85">
        <v>0.91830065359477098</v>
      </c>
      <c r="K65" s="85">
        <v>0.91525423728813504</v>
      </c>
      <c r="L65" s="85">
        <v>0.900979325353645</v>
      </c>
    </row>
    <row r="66" spans="1:12">
      <c r="A66" s="48" t="s">
        <v>71</v>
      </c>
      <c r="B66" s="48"/>
      <c r="C66" s="48">
        <v>1</v>
      </c>
      <c r="D66" s="48">
        <v>1</v>
      </c>
      <c r="E66" s="48">
        <v>1</v>
      </c>
      <c r="F66" s="48">
        <v>1</v>
      </c>
      <c r="G66" s="48">
        <v>1</v>
      </c>
      <c r="H66" s="85">
        <v>0.87826086956521698</v>
      </c>
      <c r="I66" s="85">
        <v>0.95867768595041303</v>
      </c>
      <c r="J66" s="85">
        <v>0.942660550458716</v>
      </c>
      <c r="K66" s="85">
        <v>0.935606060606061</v>
      </c>
      <c r="L66" s="85">
        <v>0.91216216216216195</v>
      </c>
    </row>
    <row r="67" spans="1:12">
      <c r="A67" s="48" t="s">
        <v>72</v>
      </c>
      <c r="B67" s="48"/>
      <c r="C67" s="48">
        <v>1</v>
      </c>
      <c r="D67" s="48">
        <v>1</v>
      </c>
      <c r="E67" s="48">
        <v>1</v>
      </c>
      <c r="F67" s="48">
        <v>1</v>
      </c>
      <c r="G67" s="48">
        <v>1</v>
      </c>
      <c r="H67" s="85">
        <v>0.88207547169811296</v>
      </c>
      <c r="I67" s="85">
        <v>0.91811414392059598</v>
      </c>
      <c r="J67" s="85">
        <v>0.92592592592592604</v>
      </c>
      <c r="K67" s="85">
        <v>0.92542787286063599</v>
      </c>
      <c r="L67" s="85">
        <v>0.92904656319290502</v>
      </c>
    </row>
    <row r="68" spans="1:12">
      <c r="A68" s="48" t="s">
        <v>73</v>
      </c>
      <c r="B68" s="48"/>
      <c r="C68" s="48">
        <v>1</v>
      </c>
      <c r="D68" s="48">
        <v>1</v>
      </c>
      <c r="E68" s="48">
        <v>1</v>
      </c>
      <c r="F68" s="48">
        <v>1</v>
      </c>
      <c r="G68" s="48">
        <v>1</v>
      </c>
      <c r="H68" s="85">
        <v>0.88235294117647101</v>
      </c>
      <c r="I68" s="85">
        <v>0.94230769230769196</v>
      </c>
      <c r="J68" s="85">
        <v>0.93365500603136298</v>
      </c>
      <c r="K68" s="85">
        <v>0.94308943089430897</v>
      </c>
      <c r="L68" s="85">
        <v>0.92391304347826098</v>
      </c>
    </row>
    <row r="69" spans="1:12">
      <c r="A69" s="51" t="s">
        <v>74</v>
      </c>
      <c r="B69" s="48" t="s">
        <v>7</v>
      </c>
      <c r="C69" s="48">
        <v>1</v>
      </c>
      <c r="D69" s="48">
        <v>1</v>
      </c>
      <c r="E69" s="48">
        <v>1</v>
      </c>
      <c r="F69" s="48">
        <v>1</v>
      </c>
      <c r="G69" s="48">
        <v>1</v>
      </c>
      <c r="H69" s="85">
        <v>0.98969072164948502</v>
      </c>
      <c r="I69" s="85">
        <v>0.98540145985401395</v>
      </c>
      <c r="J69" s="85">
        <v>0.95212765957446799</v>
      </c>
      <c r="K69" s="85">
        <v>0.93488372093023298</v>
      </c>
      <c r="L69" s="85">
        <v>0.93722466960352402</v>
      </c>
    </row>
    <row r="70" spans="1:12">
      <c r="A70" s="48" t="s">
        <v>75</v>
      </c>
      <c r="B70" s="48"/>
      <c r="C70" s="48">
        <v>0.9</v>
      </c>
      <c r="D70" s="48">
        <v>0.9</v>
      </c>
      <c r="E70" s="48">
        <v>0.9</v>
      </c>
      <c r="F70" s="48">
        <v>0.9</v>
      </c>
      <c r="G70" s="48">
        <v>0.9</v>
      </c>
      <c r="H70" s="85">
        <v>0.9</v>
      </c>
      <c r="I70" s="85">
        <v>0.9</v>
      </c>
      <c r="J70" s="85">
        <v>0.9</v>
      </c>
      <c r="K70" s="85">
        <v>0.9</v>
      </c>
      <c r="L70" s="85">
        <v>0.9</v>
      </c>
    </row>
    <row r="71" spans="1:12">
      <c r="A71" s="48" t="s">
        <v>76</v>
      </c>
      <c r="B71" s="48"/>
      <c r="C71" s="48">
        <v>1</v>
      </c>
      <c r="D71" s="48">
        <v>1</v>
      </c>
      <c r="E71" s="48">
        <v>1</v>
      </c>
      <c r="F71" s="48">
        <v>1</v>
      </c>
      <c r="G71" s="48">
        <v>1</v>
      </c>
      <c r="H71" s="85">
        <v>0.94642857142857095</v>
      </c>
      <c r="I71" s="85">
        <v>0.93177737881508105</v>
      </c>
      <c r="J71" s="85">
        <v>0.91603053435114501</v>
      </c>
      <c r="K71" s="85">
        <v>0.90041493775933601</v>
      </c>
      <c r="L71" s="85">
        <v>0.89041095890410904</v>
      </c>
    </row>
    <row r="72" spans="1:12">
      <c r="A72" s="48" t="s">
        <v>77</v>
      </c>
      <c r="B72" s="48"/>
      <c r="C72" s="48">
        <v>0.9</v>
      </c>
      <c r="D72" s="48">
        <v>0.9</v>
      </c>
      <c r="E72" s="48">
        <v>0.9</v>
      </c>
      <c r="F72" s="48">
        <v>0.9</v>
      </c>
      <c r="G72" s="48">
        <v>0.9</v>
      </c>
      <c r="H72" s="85">
        <v>0.9</v>
      </c>
      <c r="I72" s="85">
        <v>0.9</v>
      </c>
      <c r="J72" s="85">
        <v>0.9</v>
      </c>
      <c r="K72" s="85">
        <v>0.9</v>
      </c>
      <c r="L72" s="85">
        <v>0.9</v>
      </c>
    </row>
    <row r="73" spans="1:12">
      <c r="A73" s="51" t="s">
        <v>78</v>
      </c>
      <c r="B73" s="48" t="s">
        <v>7</v>
      </c>
      <c r="C73" s="48">
        <v>1</v>
      </c>
      <c r="D73" s="48">
        <v>1</v>
      </c>
      <c r="E73" s="48">
        <v>1</v>
      </c>
      <c r="F73" s="48">
        <v>1</v>
      </c>
      <c r="G73" s="48">
        <v>1</v>
      </c>
      <c r="H73" s="85">
        <v>0.93203883495145601</v>
      </c>
      <c r="I73" s="85">
        <v>0.922115384615385</v>
      </c>
      <c r="J73" s="85">
        <v>0.92718446601941695</v>
      </c>
      <c r="K73" s="85">
        <v>0.93043478260869505</v>
      </c>
      <c r="L73" s="85">
        <v>0.88959999999999995</v>
      </c>
    </row>
    <row r="74" spans="1:12">
      <c r="A74" s="48" t="s">
        <v>79</v>
      </c>
      <c r="B74" s="48"/>
      <c r="C74" s="48">
        <v>1</v>
      </c>
      <c r="D74" s="48">
        <v>1</v>
      </c>
      <c r="E74" s="48">
        <v>1</v>
      </c>
      <c r="F74" s="48">
        <v>1</v>
      </c>
      <c r="G74" s="48">
        <v>1</v>
      </c>
      <c r="H74" s="85">
        <v>0.88018018018017996</v>
      </c>
      <c r="I74" s="85">
        <v>0.93706293706293697</v>
      </c>
      <c r="J74" s="85">
        <v>0.93850658857979496</v>
      </c>
      <c r="K74" s="85">
        <v>0.93917274939172801</v>
      </c>
      <c r="L74" s="85">
        <v>0.93913043478260905</v>
      </c>
    </row>
    <row r="75" spans="1:12">
      <c r="A75" s="51" t="s">
        <v>80</v>
      </c>
      <c r="B75" s="48" t="s">
        <v>7</v>
      </c>
      <c r="C75" s="48">
        <v>0.9</v>
      </c>
      <c r="D75" s="48">
        <v>0.9</v>
      </c>
      <c r="E75" s="48">
        <v>0.9</v>
      </c>
      <c r="F75" s="48">
        <v>0.9</v>
      </c>
      <c r="G75" s="48">
        <v>0.9</v>
      </c>
      <c r="H75" s="85">
        <v>0.9</v>
      </c>
      <c r="I75" s="85">
        <v>0.9</v>
      </c>
      <c r="J75" s="85">
        <v>0.9</v>
      </c>
      <c r="K75" s="85">
        <v>0.9</v>
      </c>
      <c r="L75" s="85">
        <v>0.9</v>
      </c>
    </row>
    <row r="76" spans="1:12">
      <c r="A76" s="52" t="s">
        <v>81</v>
      </c>
      <c r="B76" s="53" t="s">
        <v>7</v>
      </c>
      <c r="C76" s="48">
        <v>1</v>
      </c>
      <c r="D76" s="48">
        <v>1</v>
      </c>
      <c r="E76" s="48">
        <v>1</v>
      </c>
      <c r="F76" s="48">
        <v>1</v>
      </c>
      <c r="G76" s="48">
        <v>1</v>
      </c>
      <c r="H76" s="85">
        <v>1</v>
      </c>
      <c r="I76" s="85">
        <v>0.94642857142857095</v>
      </c>
      <c r="J76" s="85">
        <v>0.97425742574257401</v>
      </c>
      <c r="K76" s="85">
        <v>0.94932432432432401</v>
      </c>
      <c r="L76" s="85">
        <v>0.94444444444444398</v>
      </c>
    </row>
    <row r="77" spans="1:12">
      <c r="A77" s="51" t="s">
        <v>82</v>
      </c>
      <c r="B77" s="53" t="s">
        <v>7</v>
      </c>
      <c r="C77" s="48">
        <v>1</v>
      </c>
      <c r="D77" s="48">
        <v>1</v>
      </c>
      <c r="E77" s="48">
        <v>1</v>
      </c>
      <c r="F77" s="48">
        <v>1</v>
      </c>
      <c r="G77" s="48">
        <v>1</v>
      </c>
      <c r="H77" s="85">
        <v>0.901685393258427</v>
      </c>
      <c r="I77" s="85">
        <v>0.92436974789916004</v>
      </c>
      <c r="J77" s="85">
        <v>0.92558139534883699</v>
      </c>
      <c r="K77" s="85">
        <v>0.9296875</v>
      </c>
      <c r="L77" s="85">
        <v>0.87916666666666698</v>
      </c>
    </row>
    <row r="78" spans="1:12">
      <c r="A78" s="48" t="s">
        <v>83</v>
      </c>
      <c r="B78" s="48"/>
      <c r="C78" s="48">
        <v>1</v>
      </c>
      <c r="D78" s="48">
        <v>1</v>
      </c>
      <c r="E78" s="48">
        <v>1</v>
      </c>
      <c r="F78" s="48">
        <v>1</v>
      </c>
      <c r="G78" s="48">
        <v>1</v>
      </c>
      <c r="H78" s="85">
        <v>0.91176470588235303</v>
      </c>
      <c r="I78" s="85">
        <v>0.859375</v>
      </c>
      <c r="J78" s="85">
        <v>0.89732142857142905</v>
      </c>
      <c r="K78" s="85">
        <v>0.91111111111111098</v>
      </c>
      <c r="L78" s="85">
        <v>0.88524590163934402</v>
      </c>
    </row>
    <row r="79" spans="1:12">
      <c r="A79" s="48" t="s">
        <v>84</v>
      </c>
      <c r="B79" s="48"/>
      <c r="C79" s="48">
        <v>1</v>
      </c>
      <c r="D79" s="48">
        <v>1</v>
      </c>
      <c r="E79" s="48">
        <v>1</v>
      </c>
      <c r="F79" s="48">
        <v>1</v>
      </c>
      <c r="G79" s="48">
        <v>1</v>
      </c>
      <c r="H79" s="85">
        <v>0.88612099644128095</v>
      </c>
      <c r="I79" s="85">
        <v>0.93238095238095198</v>
      </c>
      <c r="J79" s="85">
        <v>0.94857142857142895</v>
      </c>
      <c r="K79" s="85">
        <v>0.94509803921568603</v>
      </c>
      <c r="L79" s="85">
        <v>0.93165467625899301</v>
      </c>
    </row>
    <row r="80" spans="1:12">
      <c r="A80" s="48" t="s">
        <v>85</v>
      </c>
      <c r="B80" s="48"/>
      <c r="C80" s="48">
        <v>1</v>
      </c>
      <c r="D80" s="48">
        <v>1</v>
      </c>
      <c r="E80" s="48">
        <v>1</v>
      </c>
      <c r="F80" s="48">
        <v>1</v>
      </c>
      <c r="G80" s="48">
        <v>1</v>
      </c>
      <c r="H80" s="85">
        <v>0.88020833333333304</v>
      </c>
      <c r="I80" s="85">
        <v>0.944827586206897</v>
      </c>
      <c r="J80" s="85">
        <v>0.93333333333333302</v>
      </c>
      <c r="K80" s="85">
        <v>0.93732590529247894</v>
      </c>
      <c r="L80" s="85">
        <v>0.93017456359102202</v>
      </c>
    </row>
    <row r="81" spans="1:12">
      <c r="A81" s="51" t="s">
        <v>86</v>
      </c>
      <c r="B81" s="53" t="s">
        <v>7</v>
      </c>
      <c r="C81" s="48">
        <v>1</v>
      </c>
      <c r="D81" s="48">
        <v>1</v>
      </c>
      <c r="E81" s="48">
        <v>1</v>
      </c>
      <c r="F81" s="48">
        <v>1</v>
      </c>
      <c r="G81" s="48">
        <v>1</v>
      </c>
      <c r="H81" s="85">
        <v>0.88135593220339004</v>
      </c>
      <c r="I81" s="85">
        <v>0.93612334801762098</v>
      </c>
      <c r="J81" s="85">
        <v>0.93633952254641895</v>
      </c>
      <c r="K81" s="85">
        <v>0.93013100436681195</v>
      </c>
      <c r="L81" s="85">
        <v>0.94466403162055301</v>
      </c>
    </row>
    <row r="82" spans="1:12">
      <c r="A82" s="51" t="s">
        <v>87</v>
      </c>
      <c r="B82" s="48" t="s">
        <v>7</v>
      </c>
      <c r="C82" s="48">
        <v>1</v>
      </c>
      <c r="D82" s="48">
        <v>1</v>
      </c>
      <c r="E82" s="48">
        <v>1</v>
      </c>
      <c r="F82" s="48">
        <v>1</v>
      </c>
      <c r="G82" s="48">
        <v>1</v>
      </c>
      <c r="H82" s="85">
        <v>0.87991266375545796</v>
      </c>
      <c r="I82" s="85">
        <v>0.93714285714285706</v>
      </c>
      <c r="J82" s="85">
        <v>0.93493150684931503</v>
      </c>
      <c r="K82" s="85">
        <v>0.93220338983050799</v>
      </c>
      <c r="L82" s="85">
        <v>0.94871794871794901</v>
      </c>
    </row>
    <row r="83" spans="1:12">
      <c r="A83" s="51" t="s">
        <v>88</v>
      </c>
      <c r="B83" s="53" t="s">
        <v>7</v>
      </c>
      <c r="C83" s="48">
        <v>1</v>
      </c>
      <c r="D83" s="48">
        <v>1</v>
      </c>
      <c r="E83" s="48">
        <v>1</v>
      </c>
      <c r="F83" s="48">
        <v>1</v>
      </c>
      <c r="G83" s="48">
        <v>1</v>
      </c>
      <c r="H83" s="85">
        <v>0.87920792079207899</v>
      </c>
      <c r="I83" s="85">
        <v>0.93298969072164994</v>
      </c>
      <c r="J83" s="85">
        <v>0.93633540372670798</v>
      </c>
      <c r="K83" s="85">
        <v>0.930946291560102</v>
      </c>
      <c r="L83" s="85">
        <v>0.94444444444444398</v>
      </c>
    </row>
    <row r="84" spans="1:12">
      <c r="A84" s="51" t="s">
        <v>89</v>
      </c>
      <c r="B84" s="53" t="s">
        <v>7</v>
      </c>
      <c r="C84" s="48">
        <v>0.9</v>
      </c>
      <c r="D84" s="48">
        <v>0.9</v>
      </c>
      <c r="E84" s="48">
        <v>0.9</v>
      </c>
      <c r="F84" s="48">
        <v>0.9</v>
      </c>
      <c r="G84" s="48">
        <v>0.9</v>
      </c>
      <c r="H84" s="85">
        <v>0.9</v>
      </c>
      <c r="I84" s="85">
        <v>0.9</v>
      </c>
      <c r="J84" s="85">
        <v>0.9</v>
      </c>
      <c r="K84" s="85">
        <v>0.9</v>
      </c>
      <c r="L84" s="85">
        <v>0.9</v>
      </c>
    </row>
    <row r="85" spans="1:12">
      <c r="A85" s="48" t="s">
        <v>90</v>
      </c>
      <c r="B85" s="48"/>
      <c r="C85" s="48">
        <v>1</v>
      </c>
      <c r="D85" s="48">
        <v>1</v>
      </c>
      <c r="E85" s="48">
        <v>1</v>
      </c>
      <c r="F85" s="48">
        <v>1</v>
      </c>
      <c r="G85" s="48">
        <v>1</v>
      </c>
      <c r="H85" s="85">
        <v>0.90715667311411996</v>
      </c>
      <c r="I85" s="85">
        <v>0.90909090909090895</v>
      </c>
      <c r="J85" s="85">
        <v>0.93730407523510995</v>
      </c>
      <c r="K85" s="85">
        <v>0.934782608695652</v>
      </c>
      <c r="L85" s="85">
        <v>0.91666666666666696</v>
      </c>
    </row>
    <row r="86" spans="1:12">
      <c r="A86" s="48" t="s">
        <v>91</v>
      </c>
      <c r="B86" s="48"/>
      <c r="C86" s="48">
        <v>1</v>
      </c>
      <c r="D86" s="48">
        <v>1</v>
      </c>
      <c r="E86" s="48">
        <v>1</v>
      </c>
      <c r="F86" s="48">
        <v>1</v>
      </c>
      <c r="G86" s="48">
        <v>1</v>
      </c>
      <c r="H86" s="85">
        <v>0.91964285714285698</v>
      </c>
      <c r="I86" s="85">
        <v>0.90990990990991005</v>
      </c>
      <c r="J86" s="85">
        <v>0.91149068322981397</v>
      </c>
      <c r="K86" s="85">
        <v>0.90625</v>
      </c>
      <c r="L86" s="85">
        <v>0.90147783251231495</v>
      </c>
    </row>
    <row r="87" spans="1:12">
      <c r="A87" s="48" t="s">
        <v>92</v>
      </c>
      <c r="B87" s="48"/>
      <c r="C87" s="48">
        <v>1</v>
      </c>
      <c r="D87" s="48">
        <v>1</v>
      </c>
      <c r="E87" s="48">
        <v>1</v>
      </c>
      <c r="F87" s="48">
        <v>1</v>
      </c>
      <c r="G87" s="48">
        <v>1</v>
      </c>
      <c r="H87" s="85">
        <v>1</v>
      </c>
      <c r="I87" s="85">
        <v>1</v>
      </c>
      <c r="J87" s="85">
        <v>0.98360655737704905</v>
      </c>
      <c r="K87" s="85">
        <v>0.98360655737704905</v>
      </c>
      <c r="L87" s="85">
        <v>0.97979797979798</v>
      </c>
    </row>
    <row r="88" spans="1:12">
      <c r="A88" s="48" t="s">
        <v>93</v>
      </c>
      <c r="B88" s="48"/>
      <c r="C88" s="48">
        <v>1</v>
      </c>
      <c r="D88" s="48">
        <v>1</v>
      </c>
      <c r="E88" s="48">
        <v>1</v>
      </c>
      <c r="F88" s="48">
        <v>1</v>
      </c>
      <c r="G88" s="48">
        <v>1</v>
      </c>
      <c r="H88" s="85">
        <v>1</v>
      </c>
      <c r="I88" s="85">
        <v>1</v>
      </c>
      <c r="J88" s="85">
        <v>0.98449612403100795</v>
      </c>
      <c r="K88" s="85">
        <v>0.97800338409475496</v>
      </c>
      <c r="L88" s="85">
        <v>0.96969696969696995</v>
      </c>
    </row>
    <row r="89" spans="1:12">
      <c r="A89" s="48" t="s">
        <v>94</v>
      </c>
      <c r="B89" s="48"/>
      <c r="C89" s="48">
        <v>1</v>
      </c>
      <c r="D89" s="48">
        <v>1</v>
      </c>
      <c r="E89" s="48">
        <v>1</v>
      </c>
      <c r="F89" s="48">
        <v>1</v>
      </c>
      <c r="G89" s="48">
        <v>1</v>
      </c>
      <c r="H89" s="85">
        <v>1</v>
      </c>
      <c r="I89" s="85">
        <v>1</v>
      </c>
      <c r="J89" s="85">
        <v>0.98259187620889699</v>
      </c>
      <c r="K89" s="85">
        <v>0.98260869565217401</v>
      </c>
      <c r="L89" s="85">
        <v>0.978609625668449</v>
      </c>
    </row>
    <row r="90" spans="1:12">
      <c r="A90" s="51" t="s">
        <v>95</v>
      </c>
      <c r="B90" s="48" t="s">
        <v>7</v>
      </c>
      <c r="C90" s="48">
        <v>1</v>
      </c>
      <c r="D90" s="48">
        <v>1</v>
      </c>
      <c r="E90" s="48">
        <v>1</v>
      </c>
      <c r="F90" s="48">
        <v>1</v>
      </c>
      <c r="G90" s="48">
        <v>1</v>
      </c>
      <c r="H90" s="85">
        <v>0.98748261474269805</v>
      </c>
      <c r="I90" s="85">
        <v>0.86834733893557403</v>
      </c>
      <c r="J90" s="85">
        <v>0.98884758364312197</v>
      </c>
      <c r="K90" s="85">
        <v>0.95495495495495497</v>
      </c>
      <c r="L90" s="85">
        <v>0.95760598503740701</v>
      </c>
    </row>
    <row r="91" spans="1:12">
      <c r="A91" s="52" t="s">
        <v>96</v>
      </c>
      <c r="B91" s="53" t="s">
        <v>11</v>
      </c>
      <c r="C91" s="48">
        <v>1</v>
      </c>
      <c r="D91" s="48">
        <v>1</v>
      </c>
      <c r="E91" s="48">
        <v>1</v>
      </c>
      <c r="F91" s="48">
        <v>1</v>
      </c>
      <c r="G91" s="48">
        <v>1</v>
      </c>
      <c r="H91" s="85">
        <v>0.927927927927928</v>
      </c>
      <c r="I91" s="85">
        <v>0.82729805013927604</v>
      </c>
      <c r="J91" s="85">
        <v>0.88145896656534894</v>
      </c>
      <c r="K91" s="85">
        <v>0.89258312020460395</v>
      </c>
      <c r="L91" s="85">
        <v>0.88349514563106801</v>
      </c>
    </row>
    <row r="92" spans="1:12">
      <c r="A92" s="48" t="s">
        <v>97</v>
      </c>
      <c r="B92" s="48"/>
      <c r="C92" s="48">
        <v>1</v>
      </c>
      <c r="D92" s="48">
        <v>1</v>
      </c>
      <c r="E92" s="48">
        <v>1</v>
      </c>
      <c r="F92" s="48">
        <v>1</v>
      </c>
      <c r="G92" s="48">
        <v>1</v>
      </c>
      <c r="H92" s="85">
        <v>1</v>
      </c>
      <c r="I92" s="85">
        <v>1</v>
      </c>
      <c r="J92" s="85">
        <v>0.98424242424242403</v>
      </c>
      <c r="K92" s="85">
        <v>0.98255813953488402</v>
      </c>
      <c r="L92" s="85">
        <v>0.99267399267399303</v>
      </c>
    </row>
    <row r="93" spans="1:12">
      <c r="A93" s="48" t="s">
        <v>98</v>
      </c>
      <c r="B93" s="48"/>
      <c r="C93" s="48">
        <v>1</v>
      </c>
      <c r="D93" s="48">
        <v>1</v>
      </c>
      <c r="E93" s="48">
        <v>1</v>
      </c>
      <c r="F93" s="48">
        <v>1</v>
      </c>
      <c r="G93" s="48">
        <v>1</v>
      </c>
      <c r="H93" s="85">
        <v>0.849180327868852</v>
      </c>
      <c r="I93" s="85">
        <v>0.95973154362416102</v>
      </c>
      <c r="J93" s="85">
        <v>0.94527363184079605</v>
      </c>
      <c r="K93" s="85">
        <v>0.95967741935483897</v>
      </c>
      <c r="L93" s="85">
        <v>0.95879120879120905</v>
      </c>
    </row>
    <row r="94" spans="1:12">
      <c r="A94" s="48" t="s">
        <v>99</v>
      </c>
      <c r="B94" s="48"/>
      <c r="C94" s="48">
        <v>1</v>
      </c>
      <c r="D94" s="48">
        <v>1</v>
      </c>
      <c r="E94" s="48">
        <v>1</v>
      </c>
      <c r="F94" s="48">
        <v>1</v>
      </c>
      <c r="G94" s="48">
        <v>1</v>
      </c>
      <c r="H94" s="85">
        <v>0.88888888888888895</v>
      </c>
      <c r="I94" s="85">
        <v>0.93946731234866798</v>
      </c>
      <c r="J94" s="85">
        <v>0.93165969316596897</v>
      </c>
      <c r="K94" s="85">
        <v>0.92790697674418599</v>
      </c>
      <c r="L94" s="85">
        <v>0.93617021276595802</v>
      </c>
    </row>
    <row r="95" spans="1:12">
      <c r="A95" s="48" t="s">
        <v>100</v>
      </c>
      <c r="B95" s="48"/>
      <c r="C95" s="48">
        <v>1</v>
      </c>
      <c r="D95" s="48">
        <v>1</v>
      </c>
      <c r="E95" s="48">
        <v>1</v>
      </c>
      <c r="F95" s="48">
        <v>1</v>
      </c>
      <c r="G95" s="48">
        <v>1</v>
      </c>
      <c r="H95" s="85">
        <v>0.87213114754098398</v>
      </c>
      <c r="I95" s="85">
        <v>0.95199999999999996</v>
      </c>
      <c r="J95" s="85">
        <v>0.94818652849740903</v>
      </c>
      <c r="K95" s="85">
        <v>0.94871794871794901</v>
      </c>
      <c r="L95" s="85">
        <v>0.93834586466165404</v>
      </c>
    </row>
    <row r="96" spans="1:12">
      <c r="A96" s="51" t="s">
        <v>101</v>
      </c>
      <c r="B96" s="53" t="s">
        <v>7</v>
      </c>
      <c r="C96" s="48">
        <v>1</v>
      </c>
      <c r="D96" s="48">
        <v>1</v>
      </c>
      <c r="E96" s="48">
        <v>1</v>
      </c>
      <c r="F96" s="48">
        <v>1</v>
      </c>
      <c r="G96" s="48">
        <v>1</v>
      </c>
      <c r="H96" s="85">
        <v>0.886075949367089</v>
      </c>
      <c r="I96" s="85">
        <v>0.91340782122904995</v>
      </c>
      <c r="J96" s="85">
        <v>0.93388429752066104</v>
      </c>
      <c r="K96" s="85">
        <v>0.91913746630727799</v>
      </c>
      <c r="L96" s="85">
        <v>0.95499999999999996</v>
      </c>
    </row>
    <row r="97" spans="1:12">
      <c r="A97" s="48" t="s">
        <v>102</v>
      </c>
      <c r="B97" s="48"/>
      <c r="C97" s="48">
        <v>1</v>
      </c>
      <c r="D97" s="48">
        <v>1</v>
      </c>
      <c r="E97" s="48">
        <v>1</v>
      </c>
      <c r="F97" s="48">
        <v>1</v>
      </c>
      <c r="G97" s="48">
        <v>1</v>
      </c>
      <c r="H97" s="85">
        <v>0.88427672955974801</v>
      </c>
      <c r="I97" s="85">
        <v>0.931034482758621</v>
      </c>
      <c r="J97" s="85">
        <v>0.93663366336633702</v>
      </c>
      <c r="K97" s="85">
        <v>0.92532467532467499</v>
      </c>
      <c r="L97" s="85">
        <v>0.93491124260354996</v>
      </c>
    </row>
    <row r="98" spans="1:12">
      <c r="A98" s="52" t="s">
        <v>103</v>
      </c>
      <c r="B98" s="53" t="s">
        <v>11</v>
      </c>
      <c r="C98" s="48">
        <v>1</v>
      </c>
      <c r="D98" s="48">
        <v>1</v>
      </c>
      <c r="E98" s="48">
        <v>1</v>
      </c>
      <c r="F98" s="48">
        <v>1</v>
      </c>
      <c r="G98" s="48">
        <v>1</v>
      </c>
      <c r="H98" s="85">
        <v>0.881287726358149</v>
      </c>
      <c r="I98" s="85">
        <v>0.94318181818181801</v>
      </c>
      <c r="J98" s="85">
        <v>0.93949044585987296</v>
      </c>
      <c r="K98" s="85">
        <v>0.93193717277486898</v>
      </c>
      <c r="L98" s="85">
        <v>0.91981132075471705</v>
      </c>
    </row>
    <row r="99" spans="1:12">
      <c r="A99" s="48" t="s">
        <v>104</v>
      </c>
      <c r="B99" s="48"/>
      <c r="C99" s="48">
        <v>0.9</v>
      </c>
      <c r="D99" s="48">
        <v>0.9</v>
      </c>
      <c r="E99" s="48">
        <v>0.9</v>
      </c>
      <c r="F99" s="48">
        <v>0.9</v>
      </c>
      <c r="G99" s="48">
        <v>0.9</v>
      </c>
      <c r="H99" s="85">
        <v>0.9</v>
      </c>
      <c r="I99" s="85">
        <v>0.9</v>
      </c>
      <c r="J99" s="85">
        <v>0.9</v>
      </c>
      <c r="K99" s="85">
        <v>0.9</v>
      </c>
      <c r="L99" s="85">
        <v>0.9</v>
      </c>
    </row>
    <row r="100" spans="1:12">
      <c r="A100" s="48" t="s">
        <v>105</v>
      </c>
      <c r="B100" s="48"/>
      <c r="C100" s="48">
        <v>1</v>
      </c>
      <c r="D100" s="48">
        <v>1</v>
      </c>
      <c r="E100" s="48">
        <v>1</v>
      </c>
      <c r="F100" s="48">
        <v>1</v>
      </c>
      <c r="G100" s="48">
        <v>1</v>
      </c>
      <c r="H100" s="85">
        <v>0.89356110381077503</v>
      </c>
      <c r="I100" s="85">
        <v>0.95121951219512202</v>
      </c>
      <c r="J100" s="85">
        <v>0.94181034482758597</v>
      </c>
      <c r="K100" s="85">
        <v>0.93357933579335795</v>
      </c>
      <c r="L100" s="85">
        <v>0.91891891891891897</v>
      </c>
    </row>
    <row r="101" spans="1:12">
      <c r="A101" s="48" t="s">
        <v>106</v>
      </c>
      <c r="B101" s="48"/>
      <c r="C101" s="48">
        <v>1</v>
      </c>
      <c r="D101" s="48">
        <v>1</v>
      </c>
      <c r="E101" s="48">
        <v>1</v>
      </c>
      <c r="F101" s="48">
        <v>1</v>
      </c>
      <c r="G101" s="48">
        <v>1</v>
      </c>
      <c r="H101" s="85">
        <v>0.86567164179104505</v>
      </c>
      <c r="I101" s="85">
        <v>0.94698354661791595</v>
      </c>
      <c r="J101" s="85">
        <v>0.93648960739029996</v>
      </c>
      <c r="K101" s="85">
        <v>0.94444444444444398</v>
      </c>
      <c r="L101" s="85">
        <v>0.92905405405405395</v>
      </c>
    </row>
    <row r="102" spans="1:12">
      <c r="A102" s="48" t="s">
        <v>107</v>
      </c>
      <c r="B102" s="48"/>
      <c r="C102" s="48">
        <v>1</v>
      </c>
      <c r="D102" s="48">
        <v>1</v>
      </c>
      <c r="E102" s="48">
        <v>1</v>
      </c>
      <c r="F102" s="48">
        <v>1</v>
      </c>
      <c r="G102" s="48">
        <v>1</v>
      </c>
      <c r="H102" s="85">
        <v>0.92664092664092701</v>
      </c>
      <c r="I102" s="85">
        <v>0.94399999999999995</v>
      </c>
      <c r="J102" s="85">
        <v>0.93574297188754996</v>
      </c>
      <c r="K102" s="85">
        <v>0.93661971830985902</v>
      </c>
      <c r="L102" s="85">
        <v>0.88688946015424197</v>
      </c>
    </row>
    <row r="103" spans="1:12">
      <c r="A103" s="48" t="s">
        <v>108</v>
      </c>
      <c r="B103" s="48"/>
      <c r="C103" s="48">
        <v>0.9</v>
      </c>
      <c r="D103" s="48">
        <v>0.9</v>
      </c>
      <c r="E103" s="48">
        <v>0.9</v>
      </c>
      <c r="F103" s="48">
        <v>0.9</v>
      </c>
      <c r="G103" s="48">
        <v>0.9</v>
      </c>
      <c r="H103" s="85">
        <v>0.9</v>
      </c>
      <c r="I103" s="85">
        <v>0.9</v>
      </c>
      <c r="J103" s="85">
        <v>0.9</v>
      </c>
      <c r="K103" s="85">
        <v>0.9</v>
      </c>
      <c r="L103" s="85">
        <v>0.9</v>
      </c>
    </row>
    <row r="104" spans="1:12">
      <c r="A104" s="48" t="s">
        <v>109</v>
      </c>
      <c r="B104" s="48"/>
      <c r="C104" s="48">
        <v>1</v>
      </c>
      <c r="D104" s="48">
        <v>1</v>
      </c>
      <c r="E104" s="48">
        <v>1</v>
      </c>
      <c r="F104" s="48">
        <v>1</v>
      </c>
      <c r="G104" s="48">
        <v>1</v>
      </c>
      <c r="H104" s="85">
        <v>0.92920353982300896</v>
      </c>
      <c r="I104" s="85">
        <v>0.91823899371069195</v>
      </c>
      <c r="J104" s="85">
        <v>0.95877862595419905</v>
      </c>
      <c r="K104" s="85">
        <v>0.94602272727272696</v>
      </c>
      <c r="L104" s="85">
        <v>0.93063583815028905</v>
      </c>
    </row>
    <row r="105" spans="1:12">
      <c r="A105" s="48" t="s">
        <v>110</v>
      </c>
      <c r="B105" s="48"/>
      <c r="C105" s="48">
        <v>1</v>
      </c>
      <c r="D105" s="48">
        <v>1</v>
      </c>
      <c r="E105" s="48">
        <v>1</v>
      </c>
      <c r="F105" s="48">
        <v>1</v>
      </c>
      <c r="G105" s="48">
        <v>1</v>
      </c>
      <c r="H105" s="85">
        <v>0.93096234309623405</v>
      </c>
      <c r="I105" s="85">
        <v>0.85333333333333306</v>
      </c>
      <c r="J105" s="85">
        <v>0.92142857142857104</v>
      </c>
      <c r="K105" s="85">
        <v>0.934640522875817</v>
      </c>
      <c r="L105" s="85">
        <v>0.87828162291169398</v>
      </c>
    </row>
    <row r="106" spans="1:12">
      <c r="A106" s="48" t="s">
        <v>111</v>
      </c>
      <c r="B106" s="48"/>
      <c r="C106" s="48">
        <v>1</v>
      </c>
      <c r="D106" s="48">
        <v>1</v>
      </c>
      <c r="E106" s="48">
        <v>1</v>
      </c>
      <c r="F106" s="48">
        <v>1</v>
      </c>
      <c r="G106" s="48">
        <v>1</v>
      </c>
      <c r="H106" s="85">
        <v>0.92333333333333301</v>
      </c>
      <c r="I106" s="85">
        <v>0.91646778042959398</v>
      </c>
      <c r="J106" s="85">
        <v>0.92814371257484996</v>
      </c>
      <c r="K106" s="85">
        <v>0.92654774396642203</v>
      </c>
      <c r="L106" s="85">
        <v>0.90600000000000003</v>
      </c>
    </row>
    <row r="107" spans="1:12">
      <c r="A107" s="48" t="s">
        <v>112</v>
      </c>
      <c r="B107" s="48"/>
      <c r="C107" s="48">
        <v>0.9</v>
      </c>
      <c r="D107" s="48">
        <v>0.9</v>
      </c>
      <c r="E107" s="48">
        <v>0.9</v>
      </c>
      <c r="F107" s="48">
        <v>0.9</v>
      </c>
      <c r="G107" s="48">
        <v>0.9</v>
      </c>
      <c r="H107" s="85">
        <v>0.9</v>
      </c>
      <c r="I107" s="85">
        <v>0.9</v>
      </c>
      <c r="J107" s="85">
        <v>0.9</v>
      </c>
      <c r="K107" s="85">
        <v>0.9</v>
      </c>
      <c r="L107" s="85">
        <v>0.9</v>
      </c>
    </row>
    <row r="108" spans="1:12">
      <c r="A108" s="48" t="s">
        <v>113</v>
      </c>
      <c r="B108" s="48"/>
      <c r="C108" s="48">
        <v>1</v>
      </c>
      <c r="D108" s="48">
        <v>1</v>
      </c>
      <c r="E108" s="48">
        <v>1</v>
      </c>
      <c r="F108" s="48">
        <v>1</v>
      </c>
      <c r="G108" s="48">
        <v>1</v>
      </c>
      <c r="H108" s="85">
        <v>0.88321167883211704</v>
      </c>
      <c r="I108" s="85">
        <v>0.93269230769230804</v>
      </c>
      <c r="J108" s="85">
        <v>0.92947976878612704</v>
      </c>
      <c r="K108" s="85">
        <v>0.93436293436293405</v>
      </c>
      <c r="L108" s="85">
        <v>0.91319444444444398</v>
      </c>
    </row>
    <row r="109" spans="1:12">
      <c r="A109" s="48" t="s">
        <v>114</v>
      </c>
      <c r="B109" s="48"/>
      <c r="C109" s="48">
        <v>1</v>
      </c>
      <c r="D109" s="48">
        <v>1</v>
      </c>
      <c r="E109" s="48">
        <v>1</v>
      </c>
      <c r="F109" s="48">
        <v>1</v>
      </c>
      <c r="G109" s="48">
        <v>1</v>
      </c>
      <c r="H109" s="85">
        <v>0.86721991701244805</v>
      </c>
      <c r="I109" s="85">
        <v>0.945192307692308</v>
      </c>
      <c r="J109" s="85">
        <v>0.94230769230769196</v>
      </c>
      <c r="K109" s="85">
        <v>0.94648478488982202</v>
      </c>
      <c r="L109" s="85">
        <v>0.94990723562152102</v>
      </c>
    </row>
    <row r="110" spans="1:12">
      <c r="A110" s="48" t="s">
        <v>115</v>
      </c>
      <c r="B110" s="48"/>
      <c r="C110" s="48">
        <v>1</v>
      </c>
      <c r="D110" s="48">
        <v>1</v>
      </c>
      <c r="E110" s="48">
        <v>1</v>
      </c>
      <c r="F110" s="48">
        <v>1</v>
      </c>
      <c r="G110" s="48">
        <v>1</v>
      </c>
      <c r="H110" s="85">
        <v>0.85897435897435903</v>
      </c>
      <c r="I110" s="85">
        <v>0.95676429567642995</v>
      </c>
      <c r="J110" s="85">
        <v>0.94607843137254899</v>
      </c>
      <c r="K110" s="85">
        <v>0.95840000000000003</v>
      </c>
      <c r="L110" s="85">
        <v>0.94490358126721796</v>
      </c>
    </row>
    <row r="111" spans="1:12">
      <c r="A111" s="48" t="s">
        <v>116</v>
      </c>
      <c r="B111" s="48"/>
      <c r="C111" s="48">
        <v>1</v>
      </c>
      <c r="D111" s="48">
        <v>1</v>
      </c>
      <c r="E111" s="48">
        <v>1</v>
      </c>
      <c r="F111" s="48">
        <v>1</v>
      </c>
      <c r="G111" s="48">
        <v>1</v>
      </c>
      <c r="H111" s="85">
        <v>0.97058823529411797</v>
      </c>
      <c r="I111" s="85">
        <v>1</v>
      </c>
      <c r="J111" s="85">
        <v>0.93051031487513602</v>
      </c>
      <c r="K111" s="85">
        <v>0.91799544419134405</v>
      </c>
      <c r="L111" s="85">
        <v>0.93467336683417102</v>
      </c>
    </row>
    <row r="112" spans="1:12">
      <c r="A112" s="48" t="s">
        <v>117</v>
      </c>
      <c r="B112" s="48"/>
      <c r="C112" s="48">
        <v>1</v>
      </c>
      <c r="D112" s="48">
        <v>1</v>
      </c>
      <c r="E112" s="48">
        <v>1</v>
      </c>
      <c r="F112" s="48">
        <v>1</v>
      </c>
      <c r="G112" s="48">
        <v>1</v>
      </c>
      <c r="H112" s="85">
        <v>0.88571428571428601</v>
      </c>
      <c r="I112" s="85">
        <v>0.93904761904761902</v>
      </c>
      <c r="J112" s="85">
        <v>0.93935926773455403</v>
      </c>
      <c r="K112" s="85">
        <v>0.94509803921568603</v>
      </c>
      <c r="L112" s="85">
        <v>0.92957746478873204</v>
      </c>
    </row>
    <row r="113" spans="1:12">
      <c r="A113" s="48" t="s">
        <v>118</v>
      </c>
      <c r="B113" s="48"/>
      <c r="C113" s="48">
        <v>1</v>
      </c>
      <c r="D113" s="48">
        <v>1</v>
      </c>
      <c r="E113" s="48">
        <v>1</v>
      </c>
      <c r="F113" s="48">
        <v>1</v>
      </c>
      <c r="G113" s="48">
        <v>1</v>
      </c>
      <c r="H113" s="85">
        <v>1</v>
      </c>
      <c r="I113" s="85">
        <v>0.96212121212121204</v>
      </c>
      <c r="J113" s="85">
        <v>0.95462184873949596</v>
      </c>
      <c r="K113" s="85">
        <v>0.93500000000000005</v>
      </c>
      <c r="L113" s="85">
        <v>0.929824561403509</v>
      </c>
    </row>
    <row r="114" spans="1:12">
      <c r="A114" s="51" t="s">
        <v>119</v>
      </c>
      <c r="B114" s="48" t="s">
        <v>7</v>
      </c>
      <c r="C114" s="48">
        <v>1</v>
      </c>
      <c r="D114" s="48">
        <v>1</v>
      </c>
      <c r="E114" s="48">
        <v>1</v>
      </c>
      <c r="F114" s="48">
        <v>1</v>
      </c>
      <c r="G114" s="48">
        <v>1</v>
      </c>
      <c r="H114" s="85">
        <v>0.97538461538461496</v>
      </c>
      <c r="I114" s="85">
        <v>0.95145631067961201</v>
      </c>
      <c r="J114" s="85">
        <v>0.91964285714285698</v>
      </c>
      <c r="K114" s="85">
        <v>0.91074681238615696</v>
      </c>
      <c r="L114" s="85">
        <v>0.91954022988505801</v>
      </c>
    </row>
    <row r="115" spans="1:12">
      <c r="A115" s="48" t="s">
        <v>120</v>
      </c>
      <c r="B115" s="48"/>
      <c r="C115" s="48">
        <v>1</v>
      </c>
      <c r="D115" s="48">
        <v>1</v>
      </c>
      <c r="E115" s="48">
        <v>1</v>
      </c>
      <c r="F115" s="48">
        <v>1</v>
      </c>
      <c r="G115" s="48">
        <v>1</v>
      </c>
      <c r="H115" s="85">
        <v>1</v>
      </c>
      <c r="I115" s="85">
        <v>1</v>
      </c>
      <c r="J115" s="85">
        <v>0.97474747474747503</v>
      </c>
      <c r="K115" s="85">
        <v>0.95926680244399198</v>
      </c>
      <c r="L115" s="85">
        <v>0.949438202247191</v>
      </c>
    </row>
    <row r="116" spans="1:12">
      <c r="A116" s="48" t="s">
        <v>121</v>
      </c>
      <c r="B116" s="48"/>
      <c r="C116" s="48">
        <v>1</v>
      </c>
      <c r="D116" s="48">
        <v>1</v>
      </c>
      <c r="E116" s="48">
        <v>1</v>
      </c>
      <c r="F116" s="48">
        <v>1</v>
      </c>
      <c r="G116" s="48">
        <v>1</v>
      </c>
      <c r="H116" s="85">
        <v>1</v>
      </c>
      <c r="I116" s="85">
        <v>1</v>
      </c>
      <c r="J116" s="85">
        <v>0.97720797720797703</v>
      </c>
      <c r="K116" s="85">
        <v>0.96577017114914399</v>
      </c>
      <c r="L116" s="85">
        <v>0.95774647887324005</v>
      </c>
    </row>
    <row r="117" spans="1:12">
      <c r="A117" s="48" t="s">
        <v>122</v>
      </c>
      <c r="B117" s="48"/>
      <c r="C117" s="48">
        <v>1</v>
      </c>
      <c r="D117" s="48">
        <v>1</v>
      </c>
      <c r="E117" s="48">
        <v>1</v>
      </c>
      <c r="F117" s="48">
        <v>1</v>
      </c>
      <c r="G117" s="48">
        <v>1</v>
      </c>
      <c r="H117" s="85">
        <v>0.93212669683257898</v>
      </c>
      <c r="I117" s="85">
        <v>0.97682119205298001</v>
      </c>
      <c r="J117" s="85">
        <v>0.88157894736842102</v>
      </c>
      <c r="K117" s="85">
        <v>0.87955801104972398</v>
      </c>
      <c r="L117" s="85">
        <v>0.87954545454545496</v>
      </c>
    </row>
    <row r="118" spans="1:12">
      <c r="A118" s="48" t="s">
        <v>123</v>
      </c>
      <c r="B118" s="48"/>
      <c r="C118" s="48">
        <v>1</v>
      </c>
      <c r="D118" s="48">
        <v>1</v>
      </c>
      <c r="E118" s="48">
        <v>1</v>
      </c>
      <c r="F118" s="48">
        <v>1</v>
      </c>
      <c r="G118" s="48">
        <v>1</v>
      </c>
      <c r="H118" s="85">
        <v>0.877300613496933</v>
      </c>
      <c r="I118" s="85">
        <v>0.94675540765390997</v>
      </c>
      <c r="J118" s="85">
        <v>0.93431372549019598</v>
      </c>
      <c r="K118" s="85">
        <v>0.93800978792822198</v>
      </c>
      <c r="L118" s="85">
        <v>0.912790697674419</v>
      </c>
    </row>
    <row r="119" spans="1:12">
      <c r="A119" s="51" t="s">
        <v>124</v>
      </c>
      <c r="B119" s="53" t="s">
        <v>7</v>
      </c>
      <c r="C119" s="48">
        <v>1</v>
      </c>
      <c r="D119" s="48">
        <v>1</v>
      </c>
      <c r="E119" s="48">
        <v>1</v>
      </c>
      <c r="F119" s="48">
        <v>1</v>
      </c>
      <c r="G119" s="48">
        <v>1</v>
      </c>
      <c r="H119" s="85">
        <v>0.94202898550724601</v>
      </c>
      <c r="I119" s="85">
        <v>0.96767241379310298</v>
      </c>
      <c r="J119" s="85">
        <v>0.91346153846153799</v>
      </c>
      <c r="K119" s="85">
        <v>0.90301003344481601</v>
      </c>
      <c r="L119" s="85">
        <v>0.91029900332225899</v>
      </c>
    </row>
    <row r="120" spans="1:12">
      <c r="A120" s="51" t="s">
        <v>125</v>
      </c>
      <c r="B120" s="48" t="s">
        <v>7</v>
      </c>
      <c r="C120" s="48">
        <v>1</v>
      </c>
      <c r="D120" s="48">
        <v>1</v>
      </c>
      <c r="E120" s="48">
        <v>1</v>
      </c>
      <c r="F120" s="48">
        <v>1</v>
      </c>
      <c r="G120" s="48">
        <v>1</v>
      </c>
      <c r="H120" s="85">
        <v>0.86776859504132198</v>
      </c>
      <c r="I120" s="85">
        <v>0.94199999999999995</v>
      </c>
      <c r="J120" s="85">
        <v>0.93081761006289299</v>
      </c>
      <c r="K120" s="85">
        <v>0.94166666666666698</v>
      </c>
      <c r="L120" s="85">
        <v>0.91360294117647101</v>
      </c>
    </row>
    <row r="121" spans="1:12">
      <c r="A121" s="51" t="s">
        <v>126</v>
      </c>
      <c r="B121" s="53" t="s">
        <v>7</v>
      </c>
      <c r="C121" s="48">
        <v>1</v>
      </c>
      <c r="D121" s="48">
        <v>1</v>
      </c>
      <c r="E121" s="48">
        <v>1</v>
      </c>
      <c r="F121" s="48">
        <v>1</v>
      </c>
      <c r="G121" s="48">
        <v>1</v>
      </c>
      <c r="H121" s="85">
        <v>0.87301587301587302</v>
      </c>
      <c r="I121" s="85">
        <v>0.93846153846153801</v>
      </c>
      <c r="J121" s="85">
        <v>0.94059405940594099</v>
      </c>
      <c r="K121" s="85">
        <v>0.94308943089430897</v>
      </c>
      <c r="L121" s="85">
        <v>0.93390804597701205</v>
      </c>
    </row>
    <row r="122" spans="1:12">
      <c r="A122" s="48" t="s">
        <v>127</v>
      </c>
      <c r="B122" s="48"/>
      <c r="C122" s="48">
        <v>1</v>
      </c>
      <c r="D122" s="48">
        <v>1</v>
      </c>
      <c r="E122" s="48">
        <v>1</v>
      </c>
      <c r="F122" s="48">
        <v>1</v>
      </c>
      <c r="G122" s="48">
        <v>1</v>
      </c>
      <c r="H122" s="85">
        <v>0.90554156171284605</v>
      </c>
      <c r="I122" s="85">
        <v>0.90073529411764697</v>
      </c>
      <c r="J122" s="85">
        <v>0.92668024439918495</v>
      </c>
      <c r="K122" s="85">
        <v>0.92387543252595195</v>
      </c>
      <c r="L122" s="85">
        <v>0.90384615384615397</v>
      </c>
    </row>
    <row r="123" spans="1:12">
      <c r="A123" s="51" t="s">
        <v>128</v>
      </c>
      <c r="B123" s="48" t="s">
        <v>7</v>
      </c>
      <c r="C123" s="48">
        <v>1</v>
      </c>
      <c r="D123" s="48">
        <v>1</v>
      </c>
      <c r="E123" s="48">
        <v>1</v>
      </c>
      <c r="F123" s="48">
        <v>1</v>
      </c>
      <c r="G123" s="48">
        <v>1</v>
      </c>
      <c r="H123" s="85">
        <v>1</v>
      </c>
      <c r="I123" s="85">
        <v>1</v>
      </c>
      <c r="J123" s="85">
        <v>0.97979797979798</v>
      </c>
      <c r="K123" s="85">
        <v>0.97103448275862103</v>
      </c>
      <c r="L123" s="85">
        <v>0.96124031007751898</v>
      </c>
    </row>
    <row r="124" spans="1:12">
      <c r="A124" s="48" t="s">
        <v>129</v>
      </c>
      <c r="B124" s="48"/>
      <c r="C124" s="48">
        <v>1</v>
      </c>
      <c r="D124" s="48">
        <v>1</v>
      </c>
      <c r="E124" s="48">
        <v>1</v>
      </c>
      <c r="F124" s="48">
        <v>1</v>
      </c>
      <c r="G124" s="48">
        <v>1</v>
      </c>
      <c r="H124" s="85">
        <v>1</v>
      </c>
      <c r="I124" s="85">
        <v>1</v>
      </c>
      <c r="J124" s="85">
        <v>0.98252427184465996</v>
      </c>
      <c r="K124" s="85">
        <v>0.97391304347826102</v>
      </c>
      <c r="L124" s="85">
        <v>0.97889182058047497</v>
      </c>
    </row>
    <row r="125" spans="1:12">
      <c r="A125" s="48" t="s">
        <v>130</v>
      </c>
      <c r="B125" s="48"/>
      <c r="C125" s="48">
        <v>1</v>
      </c>
      <c r="D125" s="48">
        <v>1</v>
      </c>
      <c r="E125" s="48">
        <v>1</v>
      </c>
      <c r="F125" s="48">
        <v>1</v>
      </c>
      <c r="G125" s="48">
        <v>1</v>
      </c>
      <c r="H125" s="85">
        <v>0.94425087108013905</v>
      </c>
      <c r="I125" s="85">
        <v>0.83396226415094299</v>
      </c>
      <c r="J125" s="85">
        <v>0.88888888888888895</v>
      </c>
      <c r="K125" s="85">
        <v>0.89467723669309196</v>
      </c>
      <c r="L125" s="85">
        <v>0.88671023965141604</v>
      </c>
    </row>
    <row r="126" spans="1:12">
      <c r="A126" s="48" t="s">
        <v>131</v>
      </c>
      <c r="B126" s="48"/>
      <c r="C126" s="48">
        <v>1</v>
      </c>
      <c r="D126" s="48">
        <v>1</v>
      </c>
      <c r="E126" s="48">
        <v>1</v>
      </c>
      <c r="F126" s="48">
        <v>1</v>
      </c>
      <c r="G126" s="48">
        <v>1</v>
      </c>
      <c r="H126" s="85">
        <v>1</v>
      </c>
      <c r="I126" s="85">
        <v>1</v>
      </c>
      <c r="J126" s="85">
        <v>0.98387096774193605</v>
      </c>
      <c r="K126" s="85">
        <v>0.98159509202453998</v>
      </c>
      <c r="L126" s="85">
        <v>0.98490566037735805</v>
      </c>
    </row>
    <row r="127" spans="1:12">
      <c r="A127" s="48" t="s">
        <v>132</v>
      </c>
      <c r="B127" s="48"/>
      <c r="C127" s="48">
        <v>1</v>
      </c>
      <c r="D127" s="48">
        <v>1</v>
      </c>
      <c r="E127" s="48">
        <v>1</v>
      </c>
      <c r="F127" s="48">
        <v>1</v>
      </c>
      <c r="G127" s="48">
        <v>1</v>
      </c>
      <c r="H127" s="85">
        <v>0.85806451612903201</v>
      </c>
      <c r="I127" s="85">
        <v>0.93491124260354996</v>
      </c>
      <c r="J127" s="85">
        <v>0.92843137254901897</v>
      </c>
      <c r="K127" s="85">
        <v>0.94625407166123798</v>
      </c>
      <c r="L127" s="85">
        <v>0.92045454545454497</v>
      </c>
    </row>
    <row r="128" spans="1:12">
      <c r="A128" s="48" t="s">
        <v>133</v>
      </c>
      <c r="B128" s="48"/>
      <c r="C128" s="48">
        <v>1</v>
      </c>
      <c r="D128" s="48">
        <v>1</v>
      </c>
      <c r="E128" s="48">
        <v>1</v>
      </c>
      <c r="F128" s="48">
        <v>1</v>
      </c>
      <c r="G128" s="48">
        <v>1</v>
      </c>
      <c r="H128" s="85">
        <v>0.94773869346733597</v>
      </c>
      <c r="I128" s="85">
        <v>0.92857142857142905</v>
      </c>
      <c r="J128" s="85">
        <v>0.89051094890510896</v>
      </c>
      <c r="K128" s="85">
        <v>0.88087774294670795</v>
      </c>
      <c r="L128" s="85">
        <v>0.88387096774193596</v>
      </c>
    </row>
    <row r="129" spans="1:12">
      <c r="A129" s="48" t="s">
        <v>134</v>
      </c>
      <c r="B129" s="48"/>
      <c r="C129" s="48">
        <v>1</v>
      </c>
      <c r="D129" s="48">
        <v>1</v>
      </c>
      <c r="E129" s="48">
        <v>1</v>
      </c>
      <c r="F129" s="48">
        <v>1</v>
      </c>
      <c r="G129" s="48">
        <v>1</v>
      </c>
      <c r="H129" s="85">
        <v>0.92284866468842697</v>
      </c>
      <c r="I129" s="85">
        <v>0.92349726775956298</v>
      </c>
      <c r="J129" s="85">
        <v>0.94041450777202096</v>
      </c>
      <c r="K129" s="85">
        <v>0.93269230769230804</v>
      </c>
      <c r="L129" s="85">
        <v>0.92897196261682202</v>
      </c>
    </row>
    <row r="130" spans="1:12">
      <c r="A130" s="48" t="s">
        <v>135</v>
      </c>
      <c r="B130" s="48"/>
      <c r="C130" s="48">
        <v>1</v>
      </c>
      <c r="D130" s="48">
        <v>1</v>
      </c>
      <c r="E130" s="48">
        <v>1</v>
      </c>
      <c r="F130" s="48">
        <v>1</v>
      </c>
      <c r="G130" s="48">
        <v>1</v>
      </c>
      <c r="H130" s="85">
        <v>0.89154411764705899</v>
      </c>
      <c r="I130" s="85">
        <v>0.94505494505494503</v>
      </c>
      <c r="J130" s="85">
        <v>0.94153846153846199</v>
      </c>
      <c r="K130" s="85">
        <v>0.93298969072164994</v>
      </c>
      <c r="L130" s="85">
        <v>0.92897196261682202</v>
      </c>
    </row>
    <row r="131" spans="1:12">
      <c r="A131" s="48" t="s">
        <v>136</v>
      </c>
      <c r="B131" s="48"/>
      <c r="C131" s="48">
        <v>1</v>
      </c>
      <c r="D131" s="48">
        <v>1</v>
      </c>
      <c r="E131" s="48">
        <v>1</v>
      </c>
      <c r="F131" s="48">
        <v>1</v>
      </c>
      <c r="G131" s="48">
        <v>1</v>
      </c>
      <c r="H131" s="85">
        <v>0.95384615384615401</v>
      </c>
      <c r="I131" s="85">
        <v>0.90836653386454203</v>
      </c>
      <c r="J131" s="85">
        <v>0.93284671532846697</v>
      </c>
      <c r="K131" s="85">
        <v>0.90410958904109595</v>
      </c>
      <c r="L131" s="85">
        <v>0.88554216867469904</v>
      </c>
    </row>
    <row r="132" spans="1:12">
      <c r="A132" s="48" t="s">
        <v>137</v>
      </c>
      <c r="B132" s="48"/>
      <c r="C132" s="48">
        <v>1</v>
      </c>
      <c r="D132" s="48">
        <v>1</v>
      </c>
      <c r="E132" s="48">
        <v>1</v>
      </c>
      <c r="F132" s="48">
        <v>1</v>
      </c>
      <c r="G132" s="48">
        <v>1</v>
      </c>
      <c r="H132" s="85">
        <v>0.88011283497884296</v>
      </c>
      <c r="I132" s="85">
        <v>0.946768060836502</v>
      </c>
      <c r="J132" s="85">
        <v>0.93867924528301905</v>
      </c>
      <c r="K132" s="85">
        <v>0.940944881889764</v>
      </c>
      <c r="L132" s="85">
        <v>0.93055555555555602</v>
      </c>
    </row>
    <row r="133" spans="1:12">
      <c r="A133" s="48" t="s">
        <v>138</v>
      </c>
      <c r="B133" s="48"/>
      <c r="C133" s="48">
        <v>0.9</v>
      </c>
      <c r="D133" s="48">
        <v>0.9</v>
      </c>
      <c r="E133" s="48">
        <v>0.9</v>
      </c>
      <c r="F133" s="48">
        <v>0.9</v>
      </c>
      <c r="G133" s="48">
        <v>0.9</v>
      </c>
      <c r="H133" s="85">
        <v>0.9</v>
      </c>
      <c r="I133" s="85">
        <v>0.9</v>
      </c>
      <c r="J133" s="85">
        <v>0.9</v>
      </c>
      <c r="K133" s="85">
        <v>0.9</v>
      </c>
      <c r="L133" s="85">
        <v>0.9</v>
      </c>
    </row>
    <row r="134" spans="1:12">
      <c r="A134" s="48" t="s">
        <v>139</v>
      </c>
      <c r="B134" s="48"/>
      <c r="C134" s="48">
        <v>1</v>
      </c>
      <c r="D134" s="48">
        <v>1</v>
      </c>
      <c r="E134" s="48">
        <v>1</v>
      </c>
      <c r="F134" s="48">
        <v>1</v>
      </c>
      <c r="G134" s="48">
        <v>1</v>
      </c>
      <c r="H134" s="85">
        <v>0.8704726689928467</v>
      </c>
      <c r="I134" s="85">
        <f>0.98576*I133</f>
        <v>0.88718399999999997</v>
      </c>
      <c r="J134" s="85">
        <v>0.92332196713256098</v>
      </c>
      <c r="K134" s="85">
        <f>K133*0.98768</f>
        <v>0.88891200000000004</v>
      </c>
      <c r="L134" s="5">
        <f>0.99867*L133</f>
        <v>0.89880300000000002</v>
      </c>
    </row>
  </sheetData>
  <sheetProtection algorithmName="SHA-512" hashValue="8BxJ45NaDi7zztiVPmL/LY204xQz8maPjQCcdJLgwxZRIqZt42XyAeTg+dmZQyFlD1lmVXbO61Y/va7XbmRxNg==" saltValue="NpScRjV9seS+bQf0ZmNm2Q==" spinCount="100000" sheet="1" objects="1" scenarios="1"/>
  <autoFilter ref="A1:L134" xr:uid="{00000000-0009-0000-0000-000002000000}"/>
  <conditionalFormatting sqref="A2:A134">
    <cfRule type="expression" dxfId="0" priority="1">
      <formula>$A$2:$A$1368&lt;&gt;#REF!</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26"/>
  <sheetViews>
    <sheetView workbookViewId="0">
      <selection activeCell="H18" sqref="H18:H19"/>
    </sheetView>
  </sheetViews>
  <sheetFormatPr defaultColWidth="12.42578125" defaultRowHeight="15"/>
  <cols>
    <col min="1" max="1" width="10.85546875" style="2" bestFit="1" customWidth="1"/>
    <col min="2" max="2" width="12.85546875" style="2" bestFit="1" customWidth="1"/>
    <col min="3" max="3" width="18.85546875" style="2" bestFit="1" customWidth="1"/>
    <col min="4" max="4" width="25.5703125" style="2" bestFit="1" customWidth="1"/>
    <col min="5" max="5" width="13.42578125" style="2" bestFit="1" customWidth="1"/>
    <col min="6" max="6" width="18.85546875" style="2" bestFit="1" customWidth="1"/>
    <col min="7" max="7" width="24.140625" style="2" bestFit="1" customWidth="1"/>
    <col min="8" max="8" width="12" style="2" bestFit="1" customWidth="1"/>
    <col min="9" max="9" width="18.85546875" style="2" bestFit="1" customWidth="1"/>
    <col min="10" max="10" width="13.85546875" style="2" bestFit="1" customWidth="1"/>
    <col min="11" max="11" width="11.5703125" style="2" bestFit="1" customWidth="1"/>
    <col min="12" max="12" width="11.5703125" style="2" customWidth="1"/>
    <col min="13" max="13" width="13.7109375" style="2" bestFit="1" customWidth="1"/>
    <col min="14" max="14" width="11.5703125" style="2" bestFit="1" customWidth="1"/>
    <col min="15" max="15" width="11.5703125" style="2" customWidth="1"/>
    <col min="16" max="16" width="12.28515625" style="2" bestFit="1" customWidth="1"/>
    <col min="17" max="17" width="9.140625" style="2" bestFit="1" customWidth="1"/>
    <col min="18" max="18" width="9" style="2" bestFit="1" customWidth="1"/>
    <col min="19" max="251" width="9.140625" style="2" customWidth="1"/>
    <col min="252" max="252" width="10.85546875" style="2" bestFit="1" customWidth="1"/>
    <col min="253" max="253" width="12.85546875" style="2" bestFit="1" customWidth="1"/>
    <col min="254" max="254" width="12.5703125" style="2" customWidth="1"/>
    <col min="255" max="255" width="13.42578125" style="2" bestFit="1" customWidth="1"/>
    <col min="256" max="256" width="12.42578125" style="2"/>
    <col min="257" max="257" width="10.85546875" style="2" bestFit="1" customWidth="1"/>
    <col min="258" max="258" width="12.85546875" style="2" bestFit="1" customWidth="1"/>
    <col min="259" max="259" width="12.85546875" style="2" customWidth="1"/>
    <col min="260" max="260" width="12.5703125" style="2" customWidth="1"/>
    <col min="261" max="261" width="13.42578125" style="2" bestFit="1" customWidth="1"/>
    <col min="262" max="262" width="13.42578125" style="2" customWidth="1"/>
    <col min="263" max="263" width="19.5703125" style="2" bestFit="1" customWidth="1"/>
    <col min="264" max="264" width="12" style="2" bestFit="1" customWidth="1"/>
    <col min="265" max="265" width="13.28515625" style="2" customWidth="1"/>
    <col min="266" max="266" width="12.28515625" style="2" bestFit="1" customWidth="1"/>
    <col min="267" max="267" width="11.5703125" style="2" bestFit="1" customWidth="1"/>
    <col min="268" max="268" width="11.5703125" style="2" customWidth="1"/>
    <col min="269" max="269" width="13.7109375" style="2" bestFit="1" customWidth="1"/>
    <col min="270" max="270" width="11.5703125" style="2" bestFit="1" customWidth="1"/>
    <col min="271" max="271" width="11.5703125" style="2" customWidth="1"/>
    <col min="272" max="272" width="12.28515625" style="2" bestFit="1" customWidth="1"/>
    <col min="273" max="273" width="12" style="2" bestFit="1" customWidth="1"/>
    <col min="274" max="507" width="9.140625" style="2" customWidth="1"/>
    <col min="508" max="508" width="10.85546875" style="2" bestFit="1" customWidth="1"/>
    <col min="509" max="509" width="12.85546875" style="2" bestFit="1" customWidth="1"/>
    <col min="510" max="510" width="12.5703125" style="2" customWidth="1"/>
    <col min="511" max="511" width="13.42578125" style="2" bestFit="1" customWidth="1"/>
    <col min="512" max="512" width="12.42578125" style="2"/>
    <col min="513" max="513" width="10.85546875" style="2" bestFit="1" customWidth="1"/>
    <col min="514" max="514" width="12.85546875" style="2" bestFit="1" customWidth="1"/>
    <col min="515" max="515" width="12.85546875" style="2" customWidth="1"/>
    <col min="516" max="516" width="12.5703125" style="2" customWidth="1"/>
    <col min="517" max="517" width="13.42578125" style="2" bestFit="1" customWidth="1"/>
    <col min="518" max="518" width="13.42578125" style="2" customWidth="1"/>
    <col min="519" max="519" width="19.5703125" style="2" bestFit="1" customWidth="1"/>
    <col min="520" max="520" width="12" style="2" bestFit="1" customWidth="1"/>
    <col min="521" max="521" width="13.28515625" style="2" customWidth="1"/>
    <col min="522" max="522" width="12.28515625" style="2" bestFit="1" customWidth="1"/>
    <col min="523" max="523" width="11.5703125" style="2" bestFit="1" customWidth="1"/>
    <col min="524" max="524" width="11.5703125" style="2" customWidth="1"/>
    <col min="525" max="525" width="13.7109375" style="2" bestFit="1" customWidth="1"/>
    <col min="526" max="526" width="11.5703125" style="2" bestFit="1" customWidth="1"/>
    <col min="527" max="527" width="11.5703125" style="2" customWidth="1"/>
    <col min="528" max="528" width="12.28515625" style="2" bestFit="1" customWidth="1"/>
    <col min="529" max="529" width="12" style="2" bestFit="1" customWidth="1"/>
    <col min="530" max="763" width="9.140625" style="2" customWidth="1"/>
    <col min="764" max="764" width="10.85546875" style="2" bestFit="1" customWidth="1"/>
    <col min="765" max="765" width="12.85546875" style="2" bestFit="1" customWidth="1"/>
    <col min="766" max="766" width="12.5703125" style="2" customWidth="1"/>
    <col min="767" max="767" width="13.42578125" style="2" bestFit="1" customWidth="1"/>
    <col min="768" max="768" width="12.42578125" style="2"/>
    <col min="769" max="769" width="10.85546875" style="2" bestFit="1" customWidth="1"/>
    <col min="770" max="770" width="12.85546875" style="2" bestFit="1" customWidth="1"/>
    <col min="771" max="771" width="12.85546875" style="2" customWidth="1"/>
    <col min="772" max="772" width="12.5703125" style="2" customWidth="1"/>
    <col min="773" max="773" width="13.42578125" style="2" bestFit="1" customWidth="1"/>
    <col min="774" max="774" width="13.42578125" style="2" customWidth="1"/>
    <col min="775" max="775" width="19.5703125" style="2" bestFit="1" customWidth="1"/>
    <col min="776" max="776" width="12" style="2" bestFit="1" customWidth="1"/>
    <col min="777" max="777" width="13.28515625" style="2" customWidth="1"/>
    <col min="778" max="778" width="12.28515625" style="2" bestFit="1" customWidth="1"/>
    <col min="779" max="779" width="11.5703125" style="2" bestFit="1" customWidth="1"/>
    <col min="780" max="780" width="11.5703125" style="2" customWidth="1"/>
    <col min="781" max="781" width="13.7109375" style="2" bestFit="1" customWidth="1"/>
    <col min="782" max="782" width="11.5703125" style="2" bestFit="1" customWidth="1"/>
    <col min="783" max="783" width="11.5703125" style="2" customWidth="1"/>
    <col min="784" max="784" width="12.28515625" style="2" bestFit="1" customWidth="1"/>
    <col min="785" max="785" width="12" style="2" bestFit="1" customWidth="1"/>
    <col min="786" max="1019" width="9.140625" style="2" customWidth="1"/>
    <col min="1020" max="1020" width="10.85546875" style="2" bestFit="1" customWidth="1"/>
    <col min="1021" max="1021" width="12.85546875" style="2" bestFit="1" customWidth="1"/>
    <col min="1022" max="1022" width="12.5703125" style="2" customWidth="1"/>
    <col min="1023" max="1023" width="13.42578125" style="2" bestFit="1" customWidth="1"/>
    <col min="1024" max="1024" width="12.42578125" style="2"/>
    <col min="1025" max="1025" width="10.85546875" style="2" bestFit="1" customWidth="1"/>
    <col min="1026" max="1026" width="12.85546875" style="2" bestFit="1" customWidth="1"/>
    <col min="1027" max="1027" width="12.85546875" style="2" customWidth="1"/>
    <col min="1028" max="1028" width="12.5703125" style="2" customWidth="1"/>
    <col min="1029" max="1029" width="13.42578125" style="2" bestFit="1" customWidth="1"/>
    <col min="1030" max="1030" width="13.42578125" style="2" customWidth="1"/>
    <col min="1031" max="1031" width="19.5703125" style="2" bestFit="1" customWidth="1"/>
    <col min="1032" max="1032" width="12" style="2" bestFit="1" customWidth="1"/>
    <col min="1033" max="1033" width="13.28515625" style="2" customWidth="1"/>
    <col min="1034" max="1034" width="12.28515625" style="2" bestFit="1" customWidth="1"/>
    <col min="1035" max="1035" width="11.5703125" style="2" bestFit="1" customWidth="1"/>
    <col min="1036" max="1036" width="11.5703125" style="2" customWidth="1"/>
    <col min="1037" max="1037" width="13.7109375" style="2" bestFit="1" customWidth="1"/>
    <col min="1038" max="1038" width="11.5703125" style="2" bestFit="1" customWidth="1"/>
    <col min="1039" max="1039" width="11.5703125" style="2" customWidth="1"/>
    <col min="1040" max="1040" width="12.28515625" style="2" bestFit="1" customWidth="1"/>
    <col min="1041" max="1041" width="12" style="2" bestFit="1" customWidth="1"/>
    <col min="1042" max="1275" width="9.140625" style="2" customWidth="1"/>
    <col min="1276" max="1276" width="10.85546875" style="2" bestFit="1" customWidth="1"/>
    <col min="1277" max="1277" width="12.85546875" style="2" bestFit="1" customWidth="1"/>
    <col min="1278" max="1278" width="12.5703125" style="2" customWidth="1"/>
    <col min="1279" max="1279" width="13.42578125" style="2" bestFit="1" customWidth="1"/>
    <col min="1280" max="1280" width="12.42578125" style="2"/>
    <col min="1281" max="1281" width="10.85546875" style="2" bestFit="1" customWidth="1"/>
    <col min="1282" max="1282" width="12.85546875" style="2" bestFit="1" customWidth="1"/>
    <col min="1283" max="1283" width="12.85546875" style="2" customWidth="1"/>
    <col min="1284" max="1284" width="12.5703125" style="2" customWidth="1"/>
    <col min="1285" max="1285" width="13.42578125" style="2" bestFit="1" customWidth="1"/>
    <col min="1286" max="1286" width="13.42578125" style="2" customWidth="1"/>
    <col min="1287" max="1287" width="19.5703125" style="2" bestFit="1" customWidth="1"/>
    <col min="1288" max="1288" width="12" style="2" bestFit="1" customWidth="1"/>
    <col min="1289" max="1289" width="13.28515625" style="2" customWidth="1"/>
    <col min="1290" max="1290" width="12.28515625" style="2" bestFit="1" customWidth="1"/>
    <col min="1291" max="1291" width="11.5703125" style="2" bestFit="1" customWidth="1"/>
    <col min="1292" max="1292" width="11.5703125" style="2" customWidth="1"/>
    <col min="1293" max="1293" width="13.7109375" style="2" bestFit="1" customWidth="1"/>
    <col min="1294" max="1294" width="11.5703125" style="2" bestFit="1" customWidth="1"/>
    <col min="1295" max="1295" width="11.5703125" style="2" customWidth="1"/>
    <col min="1296" max="1296" width="12.28515625" style="2" bestFit="1" customWidth="1"/>
    <col min="1297" max="1297" width="12" style="2" bestFit="1" customWidth="1"/>
    <col min="1298" max="1531" width="9.140625" style="2" customWidth="1"/>
    <col min="1532" max="1532" width="10.85546875" style="2" bestFit="1" customWidth="1"/>
    <col min="1533" max="1533" width="12.85546875" style="2" bestFit="1" customWidth="1"/>
    <col min="1534" max="1534" width="12.5703125" style="2" customWidth="1"/>
    <col min="1535" max="1535" width="13.42578125" style="2" bestFit="1" customWidth="1"/>
    <col min="1536" max="1536" width="12.42578125" style="2"/>
    <col min="1537" max="1537" width="10.85546875" style="2" bestFit="1" customWidth="1"/>
    <col min="1538" max="1538" width="12.85546875" style="2" bestFit="1" customWidth="1"/>
    <col min="1539" max="1539" width="12.85546875" style="2" customWidth="1"/>
    <col min="1540" max="1540" width="12.5703125" style="2" customWidth="1"/>
    <col min="1541" max="1541" width="13.42578125" style="2" bestFit="1" customWidth="1"/>
    <col min="1542" max="1542" width="13.42578125" style="2" customWidth="1"/>
    <col min="1543" max="1543" width="19.5703125" style="2" bestFit="1" customWidth="1"/>
    <col min="1544" max="1544" width="12" style="2" bestFit="1" customWidth="1"/>
    <col min="1545" max="1545" width="13.28515625" style="2" customWidth="1"/>
    <col min="1546" max="1546" width="12.28515625" style="2" bestFit="1" customWidth="1"/>
    <col min="1547" max="1547" width="11.5703125" style="2" bestFit="1" customWidth="1"/>
    <col min="1548" max="1548" width="11.5703125" style="2" customWidth="1"/>
    <col min="1549" max="1549" width="13.7109375" style="2" bestFit="1" customWidth="1"/>
    <col min="1550" max="1550" width="11.5703125" style="2" bestFit="1" customWidth="1"/>
    <col min="1551" max="1551" width="11.5703125" style="2" customWidth="1"/>
    <col min="1552" max="1552" width="12.28515625" style="2" bestFit="1" customWidth="1"/>
    <col min="1553" max="1553" width="12" style="2" bestFit="1" customWidth="1"/>
    <col min="1554" max="1787" width="9.140625" style="2" customWidth="1"/>
    <col min="1788" max="1788" width="10.85546875" style="2" bestFit="1" customWidth="1"/>
    <col min="1789" max="1789" width="12.85546875" style="2" bestFit="1" customWidth="1"/>
    <col min="1790" max="1790" width="12.5703125" style="2" customWidth="1"/>
    <col min="1791" max="1791" width="13.42578125" style="2" bestFit="1" customWidth="1"/>
    <col min="1792" max="1792" width="12.42578125" style="2"/>
    <col min="1793" max="1793" width="10.85546875" style="2" bestFit="1" customWidth="1"/>
    <col min="1794" max="1794" width="12.85546875" style="2" bestFit="1" customWidth="1"/>
    <col min="1795" max="1795" width="12.85546875" style="2" customWidth="1"/>
    <col min="1796" max="1796" width="12.5703125" style="2" customWidth="1"/>
    <col min="1797" max="1797" width="13.42578125" style="2" bestFit="1" customWidth="1"/>
    <col min="1798" max="1798" width="13.42578125" style="2" customWidth="1"/>
    <col min="1799" max="1799" width="19.5703125" style="2" bestFit="1" customWidth="1"/>
    <col min="1800" max="1800" width="12" style="2" bestFit="1" customWidth="1"/>
    <col min="1801" max="1801" width="13.28515625" style="2" customWidth="1"/>
    <col min="1802" max="1802" width="12.28515625" style="2" bestFit="1" customWidth="1"/>
    <col min="1803" max="1803" width="11.5703125" style="2" bestFit="1" customWidth="1"/>
    <col min="1804" max="1804" width="11.5703125" style="2" customWidth="1"/>
    <col min="1805" max="1805" width="13.7109375" style="2" bestFit="1" customWidth="1"/>
    <col min="1806" max="1806" width="11.5703125" style="2" bestFit="1" customWidth="1"/>
    <col min="1807" max="1807" width="11.5703125" style="2" customWidth="1"/>
    <col min="1808" max="1808" width="12.28515625" style="2" bestFit="1" customWidth="1"/>
    <col min="1809" max="1809" width="12" style="2" bestFit="1" customWidth="1"/>
    <col min="1810" max="2043" width="9.140625" style="2" customWidth="1"/>
    <col min="2044" max="2044" width="10.85546875" style="2" bestFit="1" customWidth="1"/>
    <col min="2045" max="2045" width="12.85546875" style="2" bestFit="1" customWidth="1"/>
    <col min="2046" max="2046" width="12.5703125" style="2" customWidth="1"/>
    <col min="2047" max="2047" width="13.42578125" style="2" bestFit="1" customWidth="1"/>
    <col min="2048" max="2048" width="12.42578125" style="2"/>
    <col min="2049" max="2049" width="10.85546875" style="2" bestFit="1" customWidth="1"/>
    <col min="2050" max="2050" width="12.85546875" style="2" bestFit="1" customWidth="1"/>
    <col min="2051" max="2051" width="12.85546875" style="2" customWidth="1"/>
    <col min="2052" max="2052" width="12.5703125" style="2" customWidth="1"/>
    <col min="2053" max="2053" width="13.42578125" style="2" bestFit="1" customWidth="1"/>
    <col min="2054" max="2054" width="13.42578125" style="2" customWidth="1"/>
    <col min="2055" max="2055" width="19.5703125" style="2" bestFit="1" customWidth="1"/>
    <col min="2056" max="2056" width="12" style="2" bestFit="1" customWidth="1"/>
    <col min="2057" max="2057" width="13.28515625" style="2" customWidth="1"/>
    <col min="2058" max="2058" width="12.28515625" style="2" bestFit="1" customWidth="1"/>
    <col min="2059" max="2059" width="11.5703125" style="2" bestFit="1" customWidth="1"/>
    <col min="2060" max="2060" width="11.5703125" style="2" customWidth="1"/>
    <col min="2061" max="2061" width="13.7109375" style="2" bestFit="1" customWidth="1"/>
    <col min="2062" max="2062" width="11.5703125" style="2" bestFit="1" customWidth="1"/>
    <col min="2063" max="2063" width="11.5703125" style="2" customWidth="1"/>
    <col min="2064" max="2064" width="12.28515625" style="2" bestFit="1" customWidth="1"/>
    <col min="2065" max="2065" width="12" style="2" bestFit="1" customWidth="1"/>
    <col min="2066" max="2299" width="9.140625" style="2" customWidth="1"/>
    <col min="2300" max="2300" width="10.85546875" style="2" bestFit="1" customWidth="1"/>
    <col min="2301" max="2301" width="12.85546875" style="2" bestFit="1" customWidth="1"/>
    <col min="2302" max="2302" width="12.5703125" style="2" customWidth="1"/>
    <col min="2303" max="2303" width="13.42578125" style="2" bestFit="1" customWidth="1"/>
    <col min="2304" max="2304" width="12.42578125" style="2"/>
    <col min="2305" max="2305" width="10.85546875" style="2" bestFit="1" customWidth="1"/>
    <col min="2306" max="2306" width="12.85546875" style="2" bestFit="1" customWidth="1"/>
    <col min="2307" max="2307" width="12.85546875" style="2" customWidth="1"/>
    <col min="2308" max="2308" width="12.5703125" style="2" customWidth="1"/>
    <col min="2309" max="2309" width="13.42578125" style="2" bestFit="1" customWidth="1"/>
    <col min="2310" max="2310" width="13.42578125" style="2" customWidth="1"/>
    <col min="2311" max="2311" width="19.5703125" style="2" bestFit="1" customWidth="1"/>
    <col min="2312" max="2312" width="12" style="2" bestFit="1" customWidth="1"/>
    <col min="2313" max="2313" width="13.28515625" style="2" customWidth="1"/>
    <col min="2314" max="2314" width="12.28515625" style="2" bestFit="1" customWidth="1"/>
    <col min="2315" max="2315" width="11.5703125" style="2" bestFit="1" customWidth="1"/>
    <col min="2316" max="2316" width="11.5703125" style="2" customWidth="1"/>
    <col min="2317" max="2317" width="13.7109375" style="2" bestFit="1" customWidth="1"/>
    <col min="2318" max="2318" width="11.5703125" style="2" bestFit="1" customWidth="1"/>
    <col min="2319" max="2319" width="11.5703125" style="2" customWidth="1"/>
    <col min="2320" max="2320" width="12.28515625" style="2" bestFit="1" customWidth="1"/>
    <col min="2321" max="2321" width="12" style="2" bestFit="1" customWidth="1"/>
    <col min="2322" max="2555" width="9.140625" style="2" customWidth="1"/>
    <col min="2556" max="2556" width="10.85546875" style="2" bestFit="1" customWidth="1"/>
    <col min="2557" max="2557" width="12.85546875" style="2" bestFit="1" customWidth="1"/>
    <col min="2558" max="2558" width="12.5703125" style="2" customWidth="1"/>
    <col min="2559" max="2559" width="13.42578125" style="2" bestFit="1" customWidth="1"/>
    <col min="2560" max="2560" width="12.42578125" style="2"/>
    <col min="2561" max="2561" width="10.85546875" style="2" bestFit="1" customWidth="1"/>
    <col min="2562" max="2562" width="12.85546875" style="2" bestFit="1" customWidth="1"/>
    <col min="2563" max="2563" width="12.85546875" style="2" customWidth="1"/>
    <col min="2564" max="2564" width="12.5703125" style="2" customWidth="1"/>
    <col min="2565" max="2565" width="13.42578125" style="2" bestFit="1" customWidth="1"/>
    <col min="2566" max="2566" width="13.42578125" style="2" customWidth="1"/>
    <col min="2567" max="2567" width="19.5703125" style="2" bestFit="1" customWidth="1"/>
    <col min="2568" max="2568" width="12" style="2" bestFit="1" customWidth="1"/>
    <col min="2569" max="2569" width="13.28515625" style="2" customWidth="1"/>
    <col min="2570" max="2570" width="12.28515625" style="2" bestFit="1" customWidth="1"/>
    <col min="2571" max="2571" width="11.5703125" style="2" bestFit="1" customWidth="1"/>
    <col min="2572" max="2572" width="11.5703125" style="2" customWidth="1"/>
    <col min="2573" max="2573" width="13.7109375" style="2" bestFit="1" customWidth="1"/>
    <col min="2574" max="2574" width="11.5703125" style="2" bestFit="1" customWidth="1"/>
    <col min="2575" max="2575" width="11.5703125" style="2" customWidth="1"/>
    <col min="2576" max="2576" width="12.28515625" style="2" bestFit="1" customWidth="1"/>
    <col min="2577" max="2577" width="12" style="2" bestFit="1" customWidth="1"/>
    <col min="2578" max="2811" width="9.140625" style="2" customWidth="1"/>
    <col min="2812" max="2812" width="10.85546875" style="2" bestFit="1" customWidth="1"/>
    <col min="2813" max="2813" width="12.85546875" style="2" bestFit="1" customWidth="1"/>
    <col min="2814" max="2814" width="12.5703125" style="2" customWidth="1"/>
    <col min="2815" max="2815" width="13.42578125" style="2" bestFit="1" customWidth="1"/>
    <col min="2816" max="2816" width="12.42578125" style="2"/>
    <col min="2817" max="2817" width="10.85546875" style="2" bestFit="1" customWidth="1"/>
    <col min="2818" max="2818" width="12.85546875" style="2" bestFit="1" customWidth="1"/>
    <col min="2819" max="2819" width="12.85546875" style="2" customWidth="1"/>
    <col min="2820" max="2820" width="12.5703125" style="2" customWidth="1"/>
    <col min="2821" max="2821" width="13.42578125" style="2" bestFit="1" customWidth="1"/>
    <col min="2822" max="2822" width="13.42578125" style="2" customWidth="1"/>
    <col min="2823" max="2823" width="19.5703125" style="2" bestFit="1" customWidth="1"/>
    <col min="2824" max="2824" width="12" style="2" bestFit="1" customWidth="1"/>
    <col min="2825" max="2825" width="13.28515625" style="2" customWidth="1"/>
    <col min="2826" max="2826" width="12.28515625" style="2" bestFit="1" customWidth="1"/>
    <col min="2827" max="2827" width="11.5703125" style="2" bestFit="1" customWidth="1"/>
    <col min="2828" max="2828" width="11.5703125" style="2" customWidth="1"/>
    <col min="2829" max="2829" width="13.7109375" style="2" bestFit="1" customWidth="1"/>
    <col min="2830" max="2830" width="11.5703125" style="2" bestFit="1" customWidth="1"/>
    <col min="2831" max="2831" width="11.5703125" style="2" customWidth="1"/>
    <col min="2832" max="2832" width="12.28515625" style="2" bestFit="1" customWidth="1"/>
    <col min="2833" max="2833" width="12" style="2" bestFit="1" customWidth="1"/>
    <col min="2834" max="3067" width="9.140625" style="2" customWidth="1"/>
    <col min="3068" max="3068" width="10.85546875" style="2" bestFit="1" customWidth="1"/>
    <col min="3069" max="3069" width="12.85546875" style="2" bestFit="1" customWidth="1"/>
    <col min="3070" max="3070" width="12.5703125" style="2" customWidth="1"/>
    <col min="3071" max="3071" width="13.42578125" style="2" bestFit="1" customWidth="1"/>
    <col min="3072" max="3072" width="12.42578125" style="2"/>
    <col min="3073" max="3073" width="10.85546875" style="2" bestFit="1" customWidth="1"/>
    <col min="3074" max="3074" width="12.85546875" style="2" bestFit="1" customWidth="1"/>
    <col min="3075" max="3075" width="12.85546875" style="2" customWidth="1"/>
    <col min="3076" max="3076" width="12.5703125" style="2" customWidth="1"/>
    <col min="3077" max="3077" width="13.42578125" style="2" bestFit="1" customWidth="1"/>
    <col min="3078" max="3078" width="13.42578125" style="2" customWidth="1"/>
    <col min="3079" max="3079" width="19.5703125" style="2" bestFit="1" customWidth="1"/>
    <col min="3080" max="3080" width="12" style="2" bestFit="1" customWidth="1"/>
    <col min="3081" max="3081" width="13.28515625" style="2" customWidth="1"/>
    <col min="3082" max="3082" width="12.28515625" style="2" bestFit="1" customWidth="1"/>
    <col min="3083" max="3083" width="11.5703125" style="2" bestFit="1" customWidth="1"/>
    <col min="3084" max="3084" width="11.5703125" style="2" customWidth="1"/>
    <col min="3085" max="3085" width="13.7109375" style="2" bestFit="1" customWidth="1"/>
    <col min="3086" max="3086" width="11.5703125" style="2" bestFit="1" customWidth="1"/>
    <col min="3087" max="3087" width="11.5703125" style="2" customWidth="1"/>
    <col min="3088" max="3088" width="12.28515625" style="2" bestFit="1" customWidth="1"/>
    <col min="3089" max="3089" width="12" style="2" bestFit="1" customWidth="1"/>
    <col min="3090" max="3323" width="9.140625" style="2" customWidth="1"/>
    <col min="3324" max="3324" width="10.85546875" style="2" bestFit="1" customWidth="1"/>
    <col min="3325" max="3325" width="12.85546875" style="2" bestFit="1" customWidth="1"/>
    <col min="3326" max="3326" width="12.5703125" style="2" customWidth="1"/>
    <col min="3327" max="3327" width="13.42578125" style="2" bestFit="1" customWidth="1"/>
    <col min="3328" max="3328" width="12.42578125" style="2"/>
    <col min="3329" max="3329" width="10.85546875" style="2" bestFit="1" customWidth="1"/>
    <col min="3330" max="3330" width="12.85546875" style="2" bestFit="1" customWidth="1"/>
    <col min="3331" max="3331" width="12.85546875" style="2" customWidth="1"/>
    <col min="3332" max="3332" width="12.5703125" style="2" customWidth="1"/>
    <col min="3333" max="3333" width="13.42578125" style="2" bestFit="1" customWidth="1"/>
    <col min="3334" max="3334" width="13.42578125" style="2" customWidth="1"/>
    <col min="3335" max="3335" width="19.5703125" style="2" bestFit="1" customWidth="1"/>
    <col min="3336" max="3336" width="12" style="2" bestFit="1" customWidth="1"/>
    <col min="3337" max="3337" width="13.28515625" style="2" customWidth="1"/>
    <col min="3338" max="3338" width="12.28515625" style="2" bestFit="1" customWidth="1"/>
    <col min="3339" max="3339" width="11.5703125" style="2" bestFit="1" customWidth="1"/>
    <col min="3340" max="3340" width="11.5703125" style="2" customWidth="1"/>
    <col min="3341" max="3341" width="13.7109375" style="2" bestFit="1" customWidth="1"/>
    <col min="3342" max="3342" width="11.5703125" style="2" bestFit="1" customWidth="1"/>
    <col min="3343" max="3343" width="11.5703125" style="2" customWidth="1"/>
    <col min="3344" max="3344" width="12.28515625" style="2" bestFit="1" customWidth="1"/>
    <col min="3345" max="3345" width="12" style="2" bestFit="1" customWidth="1"/>
    <col min="3346" max="3579" width="9.140625" style="2" customWidth="1"/>
    <col min="3580" max="3580" width="10.85546875" style="2" bestFit="1" customWidth="1"/>
    <col min="3581" max="3581" width="12.85546875" style="2" bestFit="1" customWidth="1"/>
    <col min="3582" max="3582" width="12.5703125" style="2" customWidth="1"/>
    <col min="3583" max="3583" width="13.42578125" style="2" bestFit="1" customWidth="1"/>
    <col min="3584" max="3584" width="12.42578125" style="2"/>
    <col min="3585" max="3585" width="10.85546875" style="2" bestFit="1" customWidth="1"/>
    <col min="3586" max="3586" width="12.85546875" style="2" bestFit="1" customWidth="1"/>
    <col min="3587" max="3587" width="12.85546875" style="2" customWidth="1"/>
    <col min="3588" max="3588" width="12.5703125" style="2" customWidth="1"/>
    <col min="3589" max="3589" width="13.42578125" style="2" bestFit="1" customWidth="1"/>
    <col min="3590" max="3590" width="13.42578125" style="2" customWidth="1"/>
    <col min="3591" max="3591" width="19.5703125" style="2" bestFit="1" customWidth="1"/>
    <col min="3592" max="3592" width="12" style="2" bestFit="1" customWidth="1"/>
    <col min="3593" max="3593" width="13.28515625" style="2" customWidth="1"/>
    <col min="3594" max="3594" width="12.28515625" style="2" bestFit="1" customWidth="1"/>
    <col min="3595" max="3595" width="11.5703125" style="2" bestFit="1" customWidth="1"/>
    <col min="3596" max="3596" width="11.5703125" style="2" customWidth="1"/>
    <col min="3597" max="3597" width="13.7109375" style="2" bestFit="1" customWidth="1"/>
    <col min="3598" max="3598" width="11.5703125" style="2" bestFit="1" customWidth="1"/>
    <col min="3599" max="3599" width="11.5703125" style="2" customWidth="1"/>
    <col min="3600" max="3600" width="12.28515625" style="2" bestFit="1" customWidth="1"/>
    <col min="3601" max="3601" width="12" style="2" bestFit="1" customWidth="1"/>
    <col min="3602" max="3835" width="9.140625" style="2" customWidth="1"/>
    <col min="3836" max="3836" width="10.85546875" style="2" bestFit="1" customWidth="1"/>
    <col min="3837" max="3837" width="12.85546875" style="2" bestFit="1" customWidth="1"/>
    <col min="3838" max="3838" width="12.5703125" style="2" customWidth="1"/>
    <col min="3839" max="3839" width="13.42578125" style="2" bestFit="1" customWidth="1"/>
    <col min="3840" max="3840" width="12.42578125" style="2"/>
    <col min="3841" max="3841" width="10.85546875" style="2" bestFit="1" customWidth="1"/>
    <col min="3842" max="3842" width="12.85546875" style="2" bestFit="1" customWidth="1"/>
    <col min="3843" max="3843" width="12.85546875" style="2" customWidth="1"/>
    <col min="3844" max="3844" width="12.5703125" style="2" customWidth="1"/>
    <col min="3845" max="3845" width="13.42578125" style="2" bestFit="1" customWidth="1"/>
    <col min="3846" max="3846" width="13.42578125" style="2" customWidth="1"/>
    <col min="3847" max="3847" width="19.5703125" style="2" bestFit="1" customWidth="1"/>
    <col min="3848" max="3848" width="12" style="2" bestFit="1" customWidth="1"/>
    <col min="3849" max="3849" width="13.28515625" style="2" customWidth="1"/>
    <col min="3850" max="3850" width="12.28515625" style="2" bestFit="1" customWidth="1"/>
    <col min="3851" max="3851" width="11.5703125" style="2" bestFit="1" customWidth="1"/>
    <col min="3852" max="3852" width="11.5703125" style="2" customWidth="1"/>
    <col min="3853" max="3853" width="13.7109375" style="2" bestFit="1" customWidth="1"/>
    <col min="3854" max="3854" width="11.5703125" style="2" bestFit="1" customWidth="1"/>
    <col min="3855" max="3855" width="11.5703125" style="2" customWidth="1"/>
    <col min="3856" max="3856" width="12.28515625" style="2" bestFit="1" customWidth="1"/>
    <col min="3857" max="3857" width="12" style="2" bestFit="1" customWidth="1"/>
    <col min="3858" max="4091" width="9.140625" style="2" customWidth="1"/>
    <col min="4092" max="4092" width="10.85546875" style="2" bestFit="1" customWidth="1"/>
    <col min="4093" max="4093" width="12.85546875" style="2" bestFit="1" customWidth="1"/>
    <col min="4094" max="4094" width="12.5703125" style="2" customWidth="1"/>
    <col min="4095" max="4095" width="13.42578125" style="2" bestFit="1" customWidth="1"/>
    <col min="4096" max="4096" width="12.42578125" style="2"/>
    <col min="4097" max="4097" width="10.85546875" style="2" bestFit="1" customWidth="1"/>
    <col min="4098" max="4098" width="12.85546875" style="2" bestFit="1" customWidth="1"/>
    <col min="4099" max="4099" width="12.85546875" style="2" customWidth="1"/>
    <col min="4100" max="4100" width="12.5703125" style="2" customWidth="1"/>
    <col min="4101" max="4101" width="13.42578125" style="2" bestFit="1" customWidth="1"/>
    <col min="4102" max="4102" width="13.42578125" style="2" customWidth="1"/>
    <col min="4103" max="4103" width="19.5703125" style="2" bestFit="1" customWidth="1"/>
    <col min="4104" max="4104" width="12" style="2" bestFit="1" customWidth="1"/>
    <col min="4105" max="4105" width="13.28515625" style="2" customWidth="1"/>
    <col min="4106" max="4106" width="12.28515625" style="2" bestFit="1" customWidth="1"/>
    <col min="4107" max="4107" width="11.5703125" style="2" bestFit="1" customWidth="1"/>
    <col min="4108" max="4108" width="11.5703125" style="2" customWidth="1"/>
    <col min="4109" max="4109" width="13.7109375" style="2" bestFit="1" customWidth="1"/>
    <col min="4110" max="4110" width="11.5703125" style="2" bestFit="1" customWidth="1"/>
    <col min="4111" max="4111" width="11.5703125" style="2" customWidth="1"/>
    <col min="4112" max="4112" width="12.28515625" style="2" bestFit="1" customWidth="1"/>
    <col min="4113" max="4113" width="12" style="2" bestFit="1" customWidth="1"/>
    <col min="4114" max="4347" width="9.140625" style="2" customWidth="1"/>
    <col min="4348" max="4348" width="10.85546875" style="2" bestFit="1" customWidth="1"/>
    <col min="4349" max="4349" width="12.85546875" style="2" bestFit="1" customWidth="1"/>
    <col min="4350" max="4350" width="12.5703125" style="2" customWidth="1"/>
    <col min="4351" max="4351" width="13.42578125" style="2" bestFit="1" customWidth="1"/>
    <col min="4352" max="4352" width="12.42578125" style="2"/>
    <col min="4353" max="4353" width="10.85546875" style="2" bestFit="1" customWidth="1"/>
    <col min="4354" max="4354" width="12.85546875" style="2" bestFit="1" customWidth="1"/>
    <col min="4355" max="4355" width="12.85546875" style="2" customWidth="1"/>
    <col min="4356" max="4356" width="12.5703125" style="2" customWidth="1"/>
    <col min="4357" max="4357" width="13.42578125" style="2" bestFit="1" customWidth="1"/>
    <col min="4358" max="4358" width="13.42578125" style="2" customWidth="1"/>
    <col min="4359" max="4359" width="19.5703125" style="2" bestFit="1" customWidth="1"/>
    <col min="4360" max="4360" width="12" style="2" bestFit="1" customWidth="1"/>
    <col min="4361" max="4361" width="13.28515625" style="2" customWidth="1"/>
    <col min="4362" max="4362" width="12.28515625" style="2" bestFit="1" customWidth="1"/>
    <col min="4363" max="4363" width="11.5703125" style="2" bestFit="1" customWidth="1"/>
    <col min="4364" max="4364" width="11.5703125" style="2" customWidth="1"/>
    <col min="4365" max="4365" width="13.7109375" style="2" bestFit="1" customWidth="1"/>
    <col min="4366" max="4366" width="11.5703125" style="2" bestFit="1" customWidth="1"/>
    <col min="4367" max="4367" width="11.5703125" style="2" customWidth="1"/>
    <col min="4368" max="4368" width="12.28515625" style="2" bestFit="1" customWidth="1"/>
    <col min="4369" max="4369" width="12" style="2" bestFit="1" customWidth="1"/>
    <col min="4370" max="4603" width="9.140625" style="2" customWidth="1"/>
    <col min="4604" max="4604" width="10.85546875" style="2" bestFit="1" customWidth="1"/>
    <col min="4605" max="4605" width="12.85546875" style="2" bestFit="1" customWidth="1"/>
    <col min="4606" max="4606" width="12.5703125" style="2" customWidth="1"/>
    <col min="4607" max="4607" width="13.42578125" style="2" bestFit="1" customWidth="1"/>
    <col min="4608" max="4608" width="12.42578125" style="2"/>
    <col min="4609" max="4609" width="10.85546875" style="2" bestFit="1" customWidth="1"/>
    <col min="4610" max="4610" width="12.85546875" style="2" bestFit="1" customWidth="1"/>
    <col min="4611" max="4611" width="12.85546875" style="2" customWidth="1"/>
    <col min="4612" max="4612" width="12.5703125" style="2" customWidth="1"/>
    <col min="4613" max="4613" width="13.42578125" style="2" bestFit="1" customWidth="1"/>
    <col min="4614" max="4614" width="13.42578125" style="2" customWidth="1"/>
    <col min="4615" max="4615" width="19.5703125" style="2" bestFit="1" customWidth="1"/>
    <col min="4616" max="4616" width="12" style="2" bestFit="1" customWidth="1"/>
    <col min="4617" max="4617" width="13.28515625" style="2" customWidth="1"/>
    <col min="4618" max="4618" width="12.28515625" style="2" bestFit="1" customWidth="1"/>
    <col min="4619" max="4619" width="11.5703125" style="2" bestFit="1" customWidth="1"/>
    <col min="4620" max="4620" width="11.5703125" style="2" customWidth="1"/>
    <col min="4621" max="4621" width="13.7109375" style="2" bestFit="1" customWidth="1"/>
    <col min="4622" max="4622" width="11.5703125" style="2" bestFit="1" customWidth="1"/>
    <col min="4623" max="4623" width="11.5703125" style="2" customWidth="1"/>
    <col min="4624" max="4624" width="12.28515625" style="2" bestFit="1" customWidth="1"/>
    <col min="4625" max="4625" width="12" style="2" bestFit="1" customWidth="1"/>
    <col min="4626" max="4859" width="9.140625" style="2" customWidth="1"/>
    <col min="4860" max="4860" width="10.85546875" style="2" bestFit="1" customWidth="1"/>
    <col min="4861" max="4861" width="12.85546875" style="2" bestFit="1" customWidth="1"/>
    <col min="4862" max="4862" width="12.5703125" style="2" customWidth="1"/>
    <col min="4863" max="4863" width="13.42578125" style="2" bestFit="1" customWidth="1"/>
    <col min="4864" max="4864" width="12.42578125" style="2"/>
    <col min="4865" max="4865" width="10.85546875" style="2" bestFit="1" customWidth="1"/>
    <col min="4866" max="4866" width="12.85546875" style="2" bestFit="1" customWidth="1"/>
    <col min="4867" max="4867" width="12.85546875" style="2" customWidth="1"/>
    <col min="4868" max="4868" width="12.5703125" style="2" customWidth="1"/>
    <col min="4869" max="4869" width="13.42578125" style="2" bestFit="1" customWidth="1"/>
    <col min="4870" max="4870" width="13.42578125" style="2" customWidth="1"/>
    <col min="4871" max="4871" width="19.5703125" style="2" bestFit="1" customWidth="1"/>
    <col min="4872" max="4872" width="12" style="2" bestFit="1" customWidth="1"/>
    <col min="4873" max="4873" width="13.28515625" style="2" customWidth="1"/>
    <col min="4874" max="4874" width="12.28515625" style="2" bestFit="1" customWidth="1"/>
    <col min="4875" max="4875" width="11.5703125" style="2" bestFit="1" customWidth="1"/>
    <col min="4876" max="4876" width="11.5703125" style="2" customWidth="1"/>
    <col min="4877" max="4877" width="13.7109375" style="2" bestFit="1" customWidth="1"/>
    <col min="4878" max="4878" width="11.5703125" style="2" bestFit="1" customWidth="1"/>
    <col min="4879" max="4879" width="11.5703125" style="2" customWidth="1"/>
    <col min="4880" max="4880" width="12.28515625" style="2" bestFit="1" customWidth="1"/>
    <col min="4881" max="4881" width="12" style="2" bestFit="1" customWidth="1"/>
    <col min="4882" max="5115" width="9.140625" style="2" customWidth="1"/>
    <col min="5116" max="5116" width="10.85546875" style="2" bestFit="1" customWidth="1"/>
    <col min="5117" max="5117" width="12.85546875" style="2" bestFit="1" customWidth="1"/>
    <col min="5118" max="5118" width="12.5703125" style="2" customWidth="1"/>
    <col min="5119" max="5119" width="13.42578125" style="2" bestFit="1" customWidth="1"/>
    <col min="5120" max="5120" width="12.42578125" style="2"/>
    <col min="5121" max="5121" width="10.85546875" style="2" bestFit="1" customWidth="1"/>
    <col min="5122" max="5122" width="12.85546875" style="2" bestFit="1" customWidth="1"/>
    <col min="5123" max="5123" width="12.85546875" style="2" customWidth="1"/>
    <col min="5124" max="5124" width="12.5703125" style="2" customWidth="1"/>
    <col min="5125" max="5125" width="13.42578125" style="2" bestFit="1" customWidth="1"/>
    <col min="5126" max="5126" width="13.42578125" style="2" customWidth="1"/>
    <col min="5127" max="5127" width="19.5703125" style="2" bestFit="1" customWidth="1"/>
    <col min="5128" max="5128" width="12" style="2" bestFit="1" customWidth="1"/>
    <col min="5129" max="5129" width="13.28515625" style="2" customWidth="1"/>
    <col min="5130" max="5130" width="12.28515625" style="2" bestFit="1" customWidth="1"/>
    <col min="5131" max="5131" width="11.5703125" style="2" bestFit="1" customWidth="1"/>
    <col min="5132" max="5132" width="11.5703125" style="2" customWidth="1"/>
    <col min="5133" max="5133" width="13.7109375" style="2" bestFit="1" customWidth="1"/>
    <col min="5134" max="5134" width="11.5703125" style="2" bestFit="1" customWidth="1"/>
    <col min="5135" max="5135" width="11.5703125" style="2" customWidth="1"/>
    <col min="5136" max="5136" width="12.28515625" style="2" bestFit="1" customWidth="1"/>
    <col min="5137" max="5137" width="12" style="2" bestFit="1" customWidth="1"/>
    <col min="5138" max="5371" width="9.140625" style="2" customWidth="1"/>
    <col min="5372" max="5372" width="10.85546875" style="2" bestFit="1" customWidth="1"/>
    <col min="5373" max="5373" width="12.85546875" style="2" bestFit="1" customWidth="1"/>
    <col min="5374" max="5374" width="12.5703125" style="2" customWidth="1"/>
    <col min="5375" max="5375" width="13.42578125" style="2" bestFit="1" customWidth="1"/>
    <col min="5376" max="5376" width="12.42578125" style="2"/>
    <col min="5377" max="5377" width="10.85546875" style="2" bestFit="1" customWidth="1"/>
    <col min="5378" max="5378" width="12.85546875" style="2" bestFit="1" customWidth="1"/>
    <col min="5379" max="5379" width="12.85546875" style="2" customWidth="1"/>
    <col min="5380" max="5380" width="12.5703125" style="2" customWidth="1"/>
    <col min="5381" max="5381" width="13.42578125" style="2" bestFit="1" customWidth="1"/>
    <col min="5382" max="5382" width="13.42578125" style="2" customWidth="1"/>
    <col min="5383" max="5383" width="19.5703125" style="2" bestFit="1" customWidth="1"/>
    <col min="5384" max="5384" width="12" style="2" bestFit="1" customWidth="1"/>
    <col min="5385" max="5385" width="13.28515625" style="2" customWidth="1"/>
    <col min="5386" max="5386" width="12.28515625" style="2" bestFit="1" customWidth="1"/>
    <col min="5387" max="5387" width="11.5703125" style="2" bestFit="1" customWidth="1"/>
    <col min="5388" max="5388" width="11.5703125" style="2" customWidth="1"/>
    <col min="5389" max="5389" width="13.7109375" style="2" bestFit="1" customWidth="1"/>
    <col min="5390" max="5390" width="11.5703125" style="2" bestFit="1" customWidth="1"/>
    <col min="5391" max="5391" width="11.5703125" style="2" customWidth="1"/>
    <col min="5392" max="5392" width="12.28515625" style="2" bestFit="1" customWidth="1"/>
    <col min="5393" max="5393" width="12" style="2" bestFit="1" customWidth="1"/>
    <col min="5394" max="5627" width="9.140625" style="2" customWidth="1"/>
    <col min="5628" max="5628" width="10.85546875" style="2" bestFit="1" customWidth="1"/>
    <col min="5629" max="5629" width="12.85546875" style="2" bestFit="1" customWidth="1"/>
    <col min="5630" max="5630" width="12.5703125" style="2" customWidth="1"/>
    <col min="5631" max="5631" width="13.42578125" style="2" bestFit="1" customWidth="1"/>
    <col min="5632" max="5632" width="12.42578125" style="2"/>
    <col min="5633" max="5633" width="10.85546875" style="2" bestFit="1" customWidth="1"/>
    <col min="5634" max="5634" width="12.85546875" style="2" bestFit="1" customWidth="1"/>
    <col min="5635" max="5635" width="12.85546875" style="2" customWidth="1"/>
    <col min="5636" max="5636" width="12.5703125" style="2" customWidth="1"/>
    <col min="5637" max="5637" width="13.42578125" style="2" bestFit="1" customWidth="1"/>
    <col min="5638" max="5638" width="13.42578125" style="2" customWidth="1"/>
    <col min="5639" max="5639" width="19.5703125" style="2" bestFit="1" customWidth="1"/>
    <col min="5640" max="5640" width="12" style="2" bestFit="1" customWidth="1"/>
    <col min="5641" max="5641" width="13.28515625" style="2" customWidth="1"/>
    <col min="5642" max="5642" width="12.28515625" style="2" bestFit="1" customWidth="1"/>
    <col min="5643" max="5643" width="11.5703125" style="2" bestFit="1" customWidth="1"/>
    <col min="5644" max="5644" width="11.5703125" style="2" customWidth="1"/>
    <col min="5645" max="5645" width="13.7109375" style="2" bestFit="1" customWidth="1"/>
    <col min="5646" max="5646" width="11.5703125" style="2" bestFit="1" customWidth="1"/>
    <col min="5647" max="5647" width="11.5703125" style="2" customWidth="1"/>
    <col min="5648" max="5648" width="12.28515625" style="2" bestFit="1" customWidth="1"/>
    <col min="5649" max="5649" width="12" style="2" bestFit="1" customWidth="1"/>
    <col min="5650" max="5883" width="9.140625" style="2" customWidth="1"/>
    <col min="5884" max="5884" width="10.85546875" style="2" bestFit="1" customWidth="1"/>
    <col min="5885" max="5885" width="12.85546875" style="2" bestFit="1" customWidth="1"/>
    <col min="5886" max="5886" width="12.5703125" style="2" customWidth="1"/>
    <col min="5887" max="5887" width="13.42578125" style="2" bestFit="1" customWidth="1"/>
    <col min="5888" max="5888" width="12.42578125" style="2"/>
    <col min="5889" max="5889" width="10.85546875" style="2" bestFit="1" customWidth="1"/>
    <col min="5890" max="5890" width="12.85546875" style="2" bestFit="1" customWidth="1"/>
    <col min="5891" max="5891" width="12.85546875" style="2" customWidth="1"/>
    <col min="5892" max="5892" width="12.5703125" style="2" customWidth="1"/>
    <col min="5893" max="5893" width="13.42578125" style="2" bestFit="1" customWidth="1"/>
    <col min="5894" max="5894" width="13.42578125" style="2" customWidth="1"/>
    <col min="5895" max="5895" width="19.5703125" style="2" bestFit="1" customWidth="1"/>
    <col min="5896" max="5896" width="12" style="2" bestFit="1" customWidth="1"/>
    <col min="5897" max="5897" width="13.28515625" style="2" customWidth="1"/>
    <col min="5898" max="5898" width="12.28515625" style="2" bestFit="1" customWidth="1"/>
    <col min="5899" max="5899" width="11.5703125" style="2" bestFit="1" customWidth="1"/>
    <col min="5900" max="5900" width="11.5703125" style="2" customWidth="1"/>
    <col min="5901" max="5901" width="13.7109375" style="2" bestFit="1" customWidth="1"/>
    <col min="5902" max="5902" width="11.5703125" style="2" bestFit="1" customWidth="1"/>
    <col min="5903" max="5903" width="11.5703125" style="2" customWidth="1"/>
    <col min="5904" max="5904" width="12.28515625" style="2" bestFit="1" customWidth="1"/>
    <col min="5905" max="5905" width="12" style="2" bestFit="1" customWidth="1"/>
    <col min="5906" max="6139" width="9.140625" style="2" customWidth="1"/>
    <col min="6140" max="6140" width="10.85546875" style="2" bestFit="1" customWidth="1"/>
    <col min="6141" max="6141" width="12.85546875" style="2" bestFit="1" customWidth="1"/>
    <col min="6142" max="6142" width="12.5703125" style="2" customWidth="1"/>
    <col min="6143" max="6143" width="13.42578125" style="2" bestFit="1" customWidth="1"/>
    <col min="6144" max="6144" width="12.42578125" style="2"/>
    <col min="6145" max="6145" width="10.85546875" style="2" bestFit="1" customWidth="1"/>
    <col min="6146" max="6146" width="12.85546875" style="2" bestFit="1" customWidth="1"/>
    <col min="6147" max="6147" width="12.85546875" style="2" customWidth="1"/>
    <col min="6148" max="6148" width="12.5703125" style="2" customWidth="1"/>
    <col min="6149" max="6149" width="13.42578125" style="2" bestFit="1" customWidth="1"/>
    <col min="6150" max="6150" width="13.42578125" style="2" customWidth="1"/>
    <col min="6151" max="6151" width="19.5703125" style="2" bestFit="1" customWidth="1"/>
    <col min="6152" max="6152" width="12" style="2" bestFit="1" customWidth="1"/>
    <col min="6153" max="6153" width="13.28515625" style="2" customWidth="1"/>
    <col min="6154" max="6154" width="12.28515625" style="2" bestFit="1" customWidth="1"/>
    <col min="6155" max="6155" width="11.5703125" style="2" bestFit="1" customWidth="1"/>
    <col min="6156" max="6156" width="11.5703125" style="2" customWidth="1"/>
    <col min="6157" max="6157" width="13.7109375" style="2" bestFit="1" customWidth="1"/>
    <col min="6158" max="6158" width="11.5703125" style="2" bestFit="1" customWidth="1"/>
    <col min="6159" max="6159" width="11.5703125" style="2" customWidth="1"/>
    <col min="6160" max="6160" width="12.28515625" style="2" bestFit="1" customWidth="1"/>
    <col min="6161" max="6161" width="12" style="2" bestFit="1" customWidth="1"/>
    <col min="6162" max="6395" width="9.140625" style="2" customWidth="1"/>
    <col min="6396" max="6396" width="10.85546875" style="2" bestFit="1" customWidth="1"/>
    <col min="6397" max="6397" width="12.85546875" style="2" bestFit="1" customWidth="1"/>
    <col min="6398" max="6398" width="12.5703125" style="2" customWidth="1"/>
    <col min="6399" max="6399" width="13.42578125" style="2" bestFit="1" customWidth="1"/>
    <col min="6400" max="6400" width="12.42578125" style="2"/>
    <col min="6401" max="6401" width="10.85546875" style="2" bestFit="1" customWidth="1"/>
    <col min="6402" max="6402" width="12.85546875" style="2" bestFit="1" customWidth="1"/>
    <col min="6403" max="6403" width="12.85546875" style="2" customWidth="1"/>
    <col min="6404" max="6404" width="12.5703125" style="2" customWidth="1"/>
    <col min="6405" max="6405" width="13.42578125" style="2" bestFit="1" customWidth="1"/>
    <col min="6406" max="6406" width="13.42578125" style="2" customWidth="1"/>
    <col min="6407" max="6407" width="19.5703125" style="2" bestFit="1" customWidth="1"/>
    <col min="6408" max="6408" width="12" style="2" bestFit="1" customWidth="1"/>
    <col min="6409" max="6409" width="13.28515625" style="2" customWidth="1"/>
    <col min="6410" max="6410" width="12.28515625" style="2" bestFit="1" customWidth="1"/>
    <col min="6411" max="6411" width="11.5703125" style="2" bestFit="1" customWidth="1"/>
    <col min="6412" max="6412" width="11.5703125" style="2" customWidth="1"/>
    <col min="6413" max="6413" width="13.7109375" style="2" bestFit="1" customWidth="1"/>
    <col min="6414" max="6414" width="11.5703125" style="2" bestFit="1" customWidth="1"/>
    <col min="6415" max="6415" width="11.5703125" style="2" customWidth="1"/>
    <col min="6416" max="6416" width="12.28515625" style="2" bestFit="1" customWidth="1"/>
    <col min="6417" max="6417" width="12" style="2" bestFit="1" customWidth="1"/>
    <col min="6418" max="6651" width="9.140625" style="2" customWidth="1"/>
    <col min="6652" max="6652" width="10.85546875" style="2" bestFit="1" customWidth="1"/>
    <col min="6653" max="6653" width="12.85546875" style="2" bestFit="1" customWidth="1"/>
    <col min="6654" max="6654" width="12.5703125" style="2" customWidth="1"/>
    <col min="6655" max="6655" width="13.42578125" style="2" bestFit="1" customWidth="1"/>
    <col min="6656" max="6656" width="12.42578125" style="2"/>
    <col min="6657" max="6657" width="10.85546875" style="2" bestFit="1" customWidth="1"/>
    <col min="6658" max="6658" width="12.85546875" style="2" bestFit="1" customWidth="1"/>
    <col min="6659" max="6659" width="12.85546875" style="2" customWidth="1"/>
    <col min="6660" max="6660" width="12.5703125" style="2" customWidth="1"/>
    <col min="6661" max="6661" width="13.42578125" style="2" bestFit="1" customWidth="1"/>
    <col min="6662" max="6662" width="13.42578125" style="2" customWidth="1"/>
    <col min="6663" max="6663" width="19.5703125" style="2" bestFit="1" customWidth="1"/>
    <col min="6664" max="6664" width="12" style="2" bestFit="1" customWidth="1"/>
    <col min="6665" max="6665" width="13.28515625" style="2" customWidth="1"/>
    <col min="6666" max="6666" width="12.28515625" style="2" bestFit="1" customWidth="1"/>
    <col min="6667" max="6667" width="11.5703125" style="2" bestFit="1" customWidth="1"/>
    <col min="6668" max="6668" width="11.5703125" style="2" customWidth="1"/>
    <col min="6669" max="6669" width="13.7109375" style="2" bestFit="1" customWidth="1"/>
    <col min="6670" max="6670" width="11.5703125" style="2" bestFit="1" customWidth="1"/>
    <col min="6671" max="6671" width="11.5703125" style="2" customWidth="1"/>
    <col min="6672" max="6672" width="12.28515625" style="2" bestFit="1" customWidth="1"/>
    <col min="6673" max="6673" width="12" style="2" bestFit="1" customWidth="1"/>
    <col min="6674" max="6907" width="9.140625" style="2" customWidth="1"/>
    <col min="6908" max="6908" width="10.85546875" style="2" bestFit="1" customWidth="1"/>
    <col min="6909" max="6909" width="12.85546875" style="2" bestFit="1" customWidth="1"/>
    <col min="6910" max="6910" width="12.5703125" style="2" customWidth="1"/>
    <col min="6911" max="6911" width="13.42578125" style="2" bestFit="1" customWidth="1"/>
    <col min="6912" max="6912" width="12.42578125" style="2"/>
    <col min="6913" max="6913" width="10.85546875" style="2" bestFit="1" customWidth="1"/>
    <col min="6914" max="6914" width="12.85546875" style="2" bestFit="1" customWidth="1"/>
    <col min="6915" max="6915" width="12.85546875" style="2" customWidth="1"/>
    <col min="6916" max="6916" width="12.5703125" style="2" customWidth="1"/>
    <col min="6917" max="6917" width="13.42578125" style="2" bestFit="1" customWidth="1"/>
    <col min="6918" max="6918" width="13.42578125" style="2" customWidth="1"/>
    <col min="6919" max="6919" width="19.5703125" style="2" bestFit="1" customWidth="1"/>
    <col min="6920" max="6920" width="12" style="2" bestFit="1" customWidth="1"/>
    <col min="6921" max="6921" width="13.28515625" style="2" customWidth="1"/>
    <col min="6922" max="6922" width="12.28515625" style="2" bestFit="1" customWidth="1"/>
    <col min="6923" max="6923" width="11.5703125" style="2" bestFit="1" customWidth="1"/>
    <col min="6924" max="6924" width="11.5703125" style="2" customWidth="1"/>
    <col min="6925" max="6925" width="13.7109375" style="2" bestFit="1" customWidth="1"/>
    <col min="6926" max="6926" width="11.5703125" style="2" bestFit="1" customWidth="1"/>
    <col min="6927" max="6927" width="11.5703125" style="2" customWidth="1"/>
    <col min="6928" max="6928" width="12.28515625" style="2" bestFit="1" customWidth="1"/>
    <col min="6929" max="6929" width="12" style="2" bestFit="1" customWidth="1"/>
    <col min="6930" max="7163" width="9.140625" style="2" customWidth="1"/>
    <col min="7164" max="7164" width="10.85546875" style="2" bestFit="1" customWidth="1"/>
    <col min="7165" max="7165" width="12.85546875" style="2" bestFit="1" customWidth="1"/>
    <col min="7166" max="7166" width="12.5703125" style="2" customWidth="1"/>
    <col min="7167" max="7167" width="13.42578125" style="2" bestFit="1" customWidth="1"/>
    <col min="7168" max="7168" width="12.42578125" style="2"/>
    <col min="7169" max="7169" width="10.85546875" style="2" bestFit="1" customWidth="1"/>
    <col min="7170" max="7170" width="12.85546875" style="2" bestFit="1" customWidth="1"/>
    <col min="7171" max="7171" width="12.85546875" style="2" customWidth="1"/>
    <col min="7172" max="7172" width="12.5703125" style="2" customWidth="1"/>
    <col min="7173" max="7173" width="13.42578125" style="2" bestFit="1" customWidth="1"/>
    <col min="7174" max="7174" width="13.42578125" style="2" customWidth="1"/>
    <col min="7175" max="7175" width="19.5703125" style="2" bestFit="1" customWidth="1"/>
    <col min="7176" max="7176" width="12" style="2" bestFit="1" customWidth="1"/>
    <col min="7177" max="7177" width="13.28515625" style="2" customWidth="1"/>
    <col min="7178" max="7178" width="12.28515625" style="2" bestFit="1" customWidth="1"/>
    <col min="7179" max="7179" width="11.5703125" style="2" bestFit="1" customWidth="1"/>
    <col min="7180" max="7180" width="11.5703125" style="2" customWidth="1"/>
    <col min="7181" max="7181" width="13.7109375" style="2" bestFit="1" customWidth="1"/>
    <col min="7182" max="7182" width="11.5703125" style="2" bestFit="1" customWidth="1"/>
    <col min="7183" max="7183" width="11.5703125" style="2" customWidth="1"/>
    <col min="7184" max="7184" width="12.28515625" style="2" bestFit="1" customWidth="1"/>
    <col min="7185" max="7185" width="12" style="2" bestFit="1" customWidth="1"/>
    <col min="7186" max="7419" width="9.140625" style="2" customWidth="1"/>
    <col min="7420" max="7420" width="10.85546875" style="2" bestFit="1" customWidth="1"/>
    <col min="7421" max="7421" width="12.85546875" style="2" bestFit="1" customWidth="1"/>
    <col min="7422" max="7422" width="12.5703125" style="2" customWidth="1"/>
    <col min="7423" max="7423" width="13.42578125" style="2" bestFit="1" customWidth="1"/>
    <col min="7424" max="7424" width="12.42578125" style="2"/>
    <col min="7425" max="7425" width="10.85546875" style="2" bestFit="1" customWidth="1"/>
    <col min="7426" max="7426" width="12.85546875" style="2" bestFit="1" customWidth="1"/>
    <col min="7427" max="7427" width="12.85546875" style="2" customWidth="1"/>
    <col min="7428" max="7428" width="12.5703125" style="2" customWidth="1"/>
    <col min="7429" max="7429" width="13.42578125" style="2" bestFit="1" customWidth="1"/>
    <col min="7430" max="7430" width="13.42578125" style="2" customWidth="1"/>
    <col min="7431" max="7431" width="19.5703125" style="2" bestFit="1" customWidth="1"/>
    <col min="7432" max="7432" width="12" style="2" bestFit="1" customWidth="1"/>
    <col min="7433" max="7433" width="13.28515625" style="2" customWidth="1"/>
    <col min="7434" max="7434" width="12.28515625" style="2" bestFit="1" customWidth="1"/>
    <col min="7435" max="7435" width="11.5703125" style="2" bestFit="1" customWidth="1"/>
    <col min="7436" max="7436" width="11.5703125" style="2" customWidth="1"/>
    <col min="7437" max="7437" width="13.7109375" style="2" bestFit="1" customWidth="1"/>
    <col min="7438" max="7438" width="11.5703125" style="2" bestFit="1" customWidth="1"/>
    <col min="7439" max="7439" width="11.5703125" style="2" customWidth="1"/>
    <col min="7440" max="7440" width="12.28515625" style="2" bestFit="1" customWidth="1"/>
    <col min="7441" max="7441" width="12" style="2" bestFit="1" customWidth="1"/>
    <col min="7442" max="7675" width="9.140625" style="2" customWidth="1"/>
    <col min="7676" max="7676" width="10.85546875" style="2" bestFit="1" customWidth="1"/>
    <col min="7677" max="7677" width="12.85546875" style="2" bestFit="1" customWidth="1"/>
    <col min="7678" max="7678" width="12.5703125" style="2" customWidth="1"/>
    <col min="7679" max="7679" width="13.42578125" style="2" bestFit="1" customWidth="1"/>
    <col min="7680" max="7680" width="12.42578125" style="2"/>
    <col min="7681" max="7681" width="10.85546875" style="2" bestFit="1" customWidth="1"/>
    <col min="7682" max="7682" width="12.85546875" style="2" bestFit="1" customWidth="1"/>
    <col min="7683" max="7683" width="12.85546875" style="2" customWidth="1"/>
    <col min="7684" max="7684" width="12.5703125" style="2" customWidth="1"/>
    <col min="7685" max="7685" width="13.42578125" style="2" bestFit="1" customWidth="1"/>
    <col min="7686" max="7686" width="13.42578125" style="2" customWidth="1"/>
    <col min="7687" max="7687" width="19.5703125" style="2" bestFit="1" customWidth="1"/>
    <col min="7688" max="7688" width="12" style="2" bestFit="1" customWidth="1"/>
    <col min="7689" max="7689" width="13.28515625" style="2" customWidth="1"/>
    <col min="7690" max="7690" width="12.28515625" style="2" bestFit="1" customWidth="1"/>
    <col min="7691" max="7691" width="11.5703125" style="2" bestFit="1" customWidth="1"/>
    <col min="7692" max="7692" width="11.5703125" style="2" customWidth="1"/>
    <col min="7693" max="7693" width="13.7109375" style="2" bestFit="1" customWidth="1"/>
    <col min="7694" max="7694" width="11.5703125" style="2" bestFit="1" customWidth="1"/>
    <col min="7695" max="7695" width="11.5703125" style="2" customWidth="1"/>
    <col min="7696" max="7696" width="12.28515625" style="2" bestFit="1" customWidth="1"/>
    <col min="7697" max="7697" width="12" style="2" bestFit="1" customWidth="1"/>
    <col min="7698" max="7931" width="9.140625" style="2" customWidth="1"/>
    <col min="7932" max="7932" width="10.85546875" style="2" bestFit="1" customWidth="1"/>
    <col min="7933" max="7933" width="12.85546875" style="2" bestFit="1" customWidth="1"/>
    <col min="7934" max="7934" width="12.5703125" style="2" customWidth="1"/>
    <col min="7935" max="7935" width="13.42578125" style="2" bestFit="1" customWidth="1"/>
    <col min="7936" max="7936" width="12.42578125" style="2"/>
    <col min="7937" max="7937" width="10.85546875" style="2" bestFit="1" customWidth="1"/>
    <col min="7938" max="7938" width="12.85546875" style="2" bestFit="1" customWidth="1"/>
    <col min="7939" max="7939" width="12.85546875" style="2" customWidth="1"/>
    <col min="7940" max="7940" width="12.5703125" style="2" customWidth="1"/>
    <col min="7941" max="7941" width="13.42578125" style="2" bestFit="1" customWidth="1"/>
    <col min="7942" max="7942" width="13.42578125" style="2" customWidth="1"/>
    <col min="7943" max="7943" width="19.5703125" style="2" bestFit="1" customWidth="1"/>
    <col min="7944" max="7944" width="12" style="2" bestFit="1" customWidth="1"/>
    <col min="7945" max="7945" width="13.28515625" style="2" customWidth="1"/>
    <col min="7946" max="7946" width="12.28515625" style="2" bestFit="1" customWidth="1"/>
    <col min="7947" max="7947" width="11.5703125" style="2" bestFit="1" customWidth="1"/>
    <col min="7948" max="7948" width="11.5703125" style="2" customWidth="1"/>
    <col min="7949" max="7949" width="13.7109375" style="2" bestFit="1" customWidth="1"/>
    <col min="7950" max="7950" width="11.5703125" style="2" bestFit="1" customWidth="1"/>
    <col min="7951" max="7951" width="11.5703125" style="2" customWidth="1"/>
    <col min="7952" max="7952" width="12.28515625" style="2" bestFit="1" customWidth="1"/>
    <col min="7953" max="7953" width="12" style="2" bestFit="1" customWidth="1"/>
    <col min="7954" max="8187" width="9.140625" style="2" customWidth="1"/>
    <col min="8188" max="8188" width="10.85546875" style="2" bestFit="1" customWidth="1"/>
    <col min="8189" max="8189" width="12.85546875" style="2" bestFit="1" customWidth="1"/>
    <col min="8190" max="8190" width="12.5703125" style="2" customWidth="1"/>
    <col min="8191" max="8191" width="13.42578125" style="2" bestFit="1" customWidth="1"/>
    <col min="8192" max="8192" width="12.42578125" style="2"/>
    <col min="8193" max="8193" width="10.85546875" style="2" bestFit="1" customWidth="1"/>
    <col min="8194" max="8194" width="12.85546875" style="2" bestFit="1" customWidth="1"/>
    <col min="8195" max="8195" width="12.85546875" style="2" customWidth="1"/>
    <col min="8196" max="8196" width="12.5703125" style="2" customWidth="1"/>
    <col min="8197" max="8197" width="13.42578125" style="2" bestFit="1" customWidth="1"/>
    <col min="8198" max="8198" width="13.42578125" style="2" customWidth="1"/>
    <col min="8199" max="8199" width="19.5703125" style="2" bestFit="1" customWidth="1"/>
    <col min="8200" max="8200" width="12" style="2" bestFit="1" customWidth="1"/>
    <col min="8201" max="8201" width="13.28515625" style="2" customWidth="1"/>
    <col min="8202" max="8202" width="12.28515625" style="2" bestFit="1" customWidth="1"/>
    <col min="8203" max="8203" width="11.5703125" style="2" bestFit="1" customWidth="1"/>
    <col min="8204" max="8204" width="11.5703125" style="2" customWidth="1"/>
    <col min="8205" max="8205" width="13.7109375" style="2" bestFit="1" customWidth="1"/>
    <col min="8206" max="8206" width="11.5703125" style="2" bestFit="1" customWidth="1"/>
    <col min="8207" max="8207" width="11.5703125" style="2" customWidth="1"/>
    <col min="8208" max="8208" width="12.28515625" style="2" bestFit="1" customWidth="1"/>
    <col min="8209" max="8209" width="12" style="2" bestFit="1" customWidth="1"/>
    <col min="8210" max="8443" width="9.140625" style="2" customWidth="1"/>
    <col min="8444" max="8444" width="10.85546875" style="2" bestFit="1" customWidth="1"/>
    <col min="8445" max="8445" width="12.85546875" style="2" bestFit="1" customWidth="1"/>
    <col min="8446" max="8446" width="12.5703125" style="2" customWidth="1"/>
    <col min="8447" max="8447" width="13.42578125" style="2" bestFit="1" customWidth="1"/>
    <col min="8448" max="8448" width="12.42578125" style="2"/>
    <col min="8449" max="8449" width="10.85546875" style="2" bestFit="1" customWidth="1"/>
    <col min="8450" max="8450" width="12.85546875" style="2" bestFit="1" customWidth="1"/>
    <col min="8451" max="8451" width="12.85546875" style="2" customWidth="1"/>
    <col min="8452" max="8452" width="12.5703125" style="2" customWidth="1"/>
    <col min="8453" max="8453" width="13.42578125" style="2" bestFit="1" customWidth="1"/>
    <col min="8454" max="8454" width="13.42578125" style="2" customWidth="1"/>
    <col min="8455" max="8455" width="19.5703125" style="2" bestFit="1" customWidth="1"/>
    <col min="8456" max="8456" width="12" style="2" bestFit="1" customWidth="1"/>
    <col min="8457" max="8457" width="13.28515625" style="2" customWidth="1"/>
    <col min="8458" max="8458" width="12.28515625" style="2" bestFit="1" customWidth="1"/>
    <col min="8459" max="8459" width="11.5703125" style="2" bestFit="1" customWidth="1"/>
    <col min="8460" max="8460" width="11.5703125" style="2" customWidth="1"/>
    <col min="8461" max="8461" width="13.7109375" style="2" bestFit="1" customWidth="1"/>
    <col min="8462" max="8462" width="11.5703125" style="2" bestFit="1" customWidth="1"/>
    <col min="8463" max="8463" width="11.5703125" style="2" customWidth="1"/>
    <col min="8464" max="8464" width="12.28515625" style="2" bestFit="1" customWidth="1"/>
    <col min="8465" max="8465" width="12" style="2" bestFit="1" customWidth="1"/>
    <col min="8466" max="8699" width="9.140625" style="2" customWidth="1"/>
    <col min="8700" max="8700" width="10.85546875" style="2" bestFit="1" customWidth="1"/>
    <col min="8701" max="8701" width="12.85546875" style="2" bestFit="1" customWidth="1"/>
    <col min="8702" max="8702" width="12.5703125" style="2" customWidth="1"/>
    <col min="8703" max="8703" width="13.42578125" style="2" bestFit="1" customWidth="1"/>
    <col min="8704" max="8704" width="12.42578125" style="2"/>
    <col min="8705" max="8705" width="10.85546875" style="2" bestFit="1" customWidth="1"/>
    <col min="8706" max="8706" width="12.85546875" style="2" bestFit="1" customWidth="1"/>
    <col min="8707" max="8707" width="12.85546875" style="2" customWidth="1"/>
    <col min="8708" max="8708" width="12.5703125" style="2" customWidth="1"/>
    <col min="8709" max="8709" width="13.42578125" style="2" bestFit="1" customWidth="1"/>
    <col min="8710" max="8710" width="13.42578125" style="2" customWidth="1"/>
    <col min="8711" max="8711" width="19.5703125" style="2" bestFit="1" customWidth="1"/>
    <col min="8712" max="8712" width="12" style="2" bestFit="1" customWidth="1"/>
    <col min="8713" max="8713" width="13.28515625" style="2" customWidth="1"/>
    <col min="8714" max="8714" width="12.28515625" style="2" bestFit="1" customWidth="1"/>
    <col min="8715" max="8715" width="11.5703125" style="2" bestFit="1" customWidth="1"/>
    <col min="8716" max="8716" width="11.5703125" style="2" customWidth="1"/>
    <col min="8717" max="8717" width="13.7109375" style="2" bestFit="1" customWidth="1"/>
    <col min="8718" max="8718" width="11.5703125" style="2" bestFit="1" customWidth="1"/>
    <col min="8719" max="8719" width="11.5703125" style="2" customWidth="1"/>
    <col min="8720" max="8720" width="12.28515625" style="2" bestFit="1" customWidth="1"/>
    <col min="8721" max="8721" width="12" style="2" bestFit="1" customWidth="1"/>
    <col min="8722" max="8955" width="9.140625" style="2" customWidth="1"/>
    <col min="8956" max="8956" width="10.85546875" style="2" bestFit="1" customWidth="1"/>
    <col min="8957" max="8957" width="12.85546875" style="2" bestFit="1" customWidth="1"/>
    <col min="8958" max="8958" width="12.5703125" style="2" customWidth="1"/>
    <col min="8959" max="8959" width="13.42578125" style="2" bestFit="1" customWidth="1"/>
    <col min="8960" max="8960" width="12.42578125" style="2"/>
    <col min="8961" max="8961" width="10.85546875" style="2" bestFit="1" customWidth="1"/>
    <col min="8962" max="8962" width="12.85546875" style="2" bestFit="1" customWidth="1"/>
    <col min="8963" max="8963" width="12.85546875" style="2" customWidth="1"/>
    <col min="8964" max="8964" width="12.5703125" style="2" customWidth="1"/>
    <col min="8965" max="8965" width="13.42578125" style="2" bestFit="1" customWidth="1"/>
    <col min="8966" max="8966" width="13.42578125" style="2" customWidth="1"/>
    <col min="8967" max="8967" width="19.5703125" style="2" bestFit="1" customWidth="1"/>
    <col min="8968" max="8968" width="12" style="2" bestFit="1" customWidth="1"/>
    <col min="8969" max="8969" width="13.28515625" style="2" customWidth="1"/>
    <col min="8970" max="8970" width="12.28515625" style="2" bestFit="1" customWidth="1"/>
    <col min="8971" max="8971" width="11.5703125" style="2" bestFit="1" customWidth="1"/>
    <col min="8972" max="8972" width="11.5703125" style="2" customWidth="1"/>
    <col min="8973" max="8973" width="13.7109375" style="2" bestFit="1" customWidth="1"/>
    <col min="8974" max="8974" width="11.5703125" style="2" bestFit="1" customWidth="1"/>
    <col min="8975" max="8975" width="11.5703125" style="2" customWidth="1"/>
    <col min="8976" max="8976" width="12.28515625" style="2" bestFit="1" customWidth="1"/>
    <col min="8977" max="8977" width="12" style="2" bestFit="1" customWidth="1"/>
    <col min="8978" max="9211" width="9.140625" style="2" customWidth="1"/>
    <col min="9212" max="9212" width="10.85546875" style="2" bestFit="1" customWidth="1"/>
    <col min="9213" max="9213" width="12.85546875" style="2" bestFit="1" customWidth="1"/>
    <col min="9214" max="9214" width="12.5703125" style="2" customWidth="1"/>
    <col min="9215" max="9215" width="13.42578125" style="2" bestFit="1" customWidth="1"/>
    <col min="9216" max="9216" width="12.42578125" style="2"/>
    <col min="9217" max="9217" width="10.85546875" style="2" bestFit="1" customWidth="1"/>
    <col min="9218" max="9218" width="12.85546875" style="2" bestFit="1" customWidth="1"/>
    <col min="9219" max="9219" width="12.85546875" style="2" customWidth="1"/>
    <col min="9220" max="9220" width="12.5703125" style="2" customWidth="1"/>
    <col min="9221" max="9221" width="13.42578125" style="2" bestFit="1" customWidth="1"/>
    <col min="9222" max="9222" width="13.42578125" style="2" customWidth="1"/>
    <col min="9223" max="9223" width="19.5703125" style="2" bestFit="1" customWidth="1"/>
    <col min="9224" max="9224" width="12" style="2" bestFit="1" customWidth="1"/>
    <col min="9225" max="9225" width="13.28515625" style="2" customWidth="1"/>
    <col min="9226" max="9226" width="12.28515625" style="2" bestFit="1" customWidth="1"/>
    <col min="9227" max="9227" width="11.5703125" style="2" bestFit="1" customWidth="1"/>
    <col min="9228" max="9228" width="11.5703125" style="2" customWidth="1"/>
    <col min="9229" max="9229" width="13.7109375" style="2" bestFit="1" customWidth="1"/>
    <col min="9230" max="9230" width="11.5703125" style="2" bestFit="1" customWidth="1"/>
    <col min="9231" max="9231" width="11.5703125" style="2" customWidth="1"/>
    <col min="9232" max="9232" width="12.28515625" style="2" bestFit="1" customWidth="1"/>
    <col min="9233" max="9233" width="12" style="2" bestFit="1" customWidth="1"/>
    <col min="9234" max="9467" width="9.140625" style="2" customWidth="1"/>
    <col min="9468" max="9468" width="10.85546875" style="2" bestFit="1" customWidth="1"/>
    <col min="9469" max="9469" width="12.85546875" style="2" bestFit="1" customWidth="1"/>
    <col min="9470" max="9470" width="12.5703125" style="2" customWidth="1"/>
    <col min="9471" max="9471" width="13.42578125" style="2" bestFit="1" customWidth="1"/>
    <col min="9472" max="9472" width="12.42578125" style="2"/>
    <col min="9473" max="9473" width="10.85546875" style="2" bestFit="1" customWidth="1"/>
    <col min="9474" max="9474" width="12.85546875" style="2" bestFit="1" customWidth="1"/>
    <col min="9475" max="9475" width="12.85546875" style="2" customWidth="1"/>
    <col min="9476" max="9476" width="12.5703125" style="2" customWidth="1"/>
    <col min="9477" max="9477" width="13.42578125" style="2" bestFit="1" customWidth="1"/>
    <col min="9478" max="9478" width="13.42578125" style="2" customWidth="1"/>
    <col min="9479" max="9479" width="19.5703125" style="2" bestFit="1" customWidth="1"/>
    <col min="9480" max="9480" width="12" style="2" bestFit="1" customWidth="1"/>
    <col min="9481" max="9481" width="13.28515625" style="2" customWidth="1"/>
    <col min="9482" max="9482" width="12.28515625" style="2" bestFit="1" customWidth="1"/>
    <col min="9483" max="9483" width="11.5703125" style="2" bestFit="1" customWidth="1"/>
    <col min="9484" max="9484" width="11.5703125" style="2" customWidth="1"/>
    <col min="9485" max="9485" width="13.7109375" style="2" bestFit="1" customWidth="1"/>
    <col min="9486" max="9486" width="11.5703125" style="2" bestFit="1" customWidth="1"/>
    <col min="9487" max="9487" width="11.5703125" style="2" customWidth="1"/>
    <col min="9488" max="9488" width="12.28515625" style="2" bestFit="1" customWidth="1"/>
    <col min="9489" max="9489" width="12" style="2" bestFit="1" customWidth="1"/>
    <col min="9490" max="9723" width="9.140625" style="2" customWidth="1"/>
    <col min="9724" max="9724" width="10.85546875" style="2" bestFit="1" customWidth="1"/>
    <col min="9725" max="9725" width="12.85546875" style="2" bestFit="1" customWidth="1"/>
    <col min="9726" max="9726" width="12.5703125" style="2" customWidth="1"/>
    <col min="9727" max="9727" width="13.42578125" style="2" bestFit="1" customWidth="1"/>
    <col min="9728" max="9728" width="12.42578125" style="2"/>
    <col min="9729" max="9729" width="10.85546875" style="2" bestFit="1" customWidth="1"/>
    <col min="9730" max="9730" width="12.85546875" style="2" bestFit="1" customWidth="1"/>
    <col min="9731" max="9731" width="12.85546875" style="2" customWidth="1"/>
    <col min="9732" max="9732" width="12.5703125" style="2" customWidth="1"/>
    <col min="9733" max="9733" width="13.42578125" style="2" bestFit="1" customWidth="1"/>
    <col min="9734" max="9734" width="13.42578125" style="2" customWidth="1"/>
    <col min="9735" max="9735" width="19.5703125" style="2" bestFit="1" customWidth="1"/>
    <col min="9736" max="9736" width="12" style="2" bestFit="1" customWidth="1"/>
    <col min="9737" max="9737" width="13.28515625" style="2" customWidth="1"/>
    <col min="9738" max="9738" width="12.28515625" style="2" bestFit="1" customWidth="1"/>
    <col min="9739" max="9739" width="11.5703125" style="2" bestFit="1" customWidth="1"/>
    <col min="9740" max="9740" width="11.5703125" style="2" customWidth="1"/>
    <col min="9741" max="9741" width="13.7109375" style="2" bestFit="1" customWidth="1"/>
    <col min="9742" max="9742" width="11.5703125" style="2" bestFit="1" customWidth="1"/>
    <col min="9743" max="9743" width="11.5703125" style="2" customWidth="1"/>
    <col min="9744" max="9744" width="12.28515625" style="2" bestFit="1" customWidth="1"/>
    <col min="9745" max="9745" width="12" style="2" bestFit="1" customWidth="1"/>
    <col min="9746" max="9979" width="9.140625" style="2" customWidth="1"/>
    <col min="9980" max="9980" width="10.85546875" style="2" bestFit="1" customWidth="1"/>
    <col min="9981" max="9981" width="12.85546875" style="2" bestFit="1" customWidth="1"/>
    <col min="9982" max="9982" width="12.5703125" style="2" customWidth="1"/>
    <col min="9983" max="9983" width="13.42578125" style="2" bestFit="1" customWidth="1"/>
    <col min="9984" max="9984" width="12.42578125" style="2"/>
    <col min="9985" max="9985" width="10.85546875" style="2" bestFit="1" customWidth="1"/>
    <col min="9986" max="9986" width="12.85546875" style="2" bestFit="1" customWidth="1"/>
    <col min="9987" max="9987" width="12.85546875" style="2" customWidth="1"/>
    <col min="9988" max="9988" width="12.5703125" style="2" customWidth="1"/>
    <col min="9989" max="9989" width="13.42578125" style="2" bestFit="1" customWidth="1"/>
    <col min="9990" max="9990" width="13.42578125" style="2" customWidth="1"/>
    <col min="9991" max="9991" width="19.5703125" style="2" bestFit="1" customWidth="1"/>
    <col min="9992" max="9992" width="12" style="2" bestFit="1" customWidth="1"/>
    <col min="9993" max="9993" width="13.28515625" style="2" customWidth="1"/>
    <col min="9994" max="9994" width="12.28515625" style="2" bestFit="1" customWidth="1"/>
    <col min="9995" max="9995" width="11.5703125" style="2" bestFit="1" customWidth="1"/>
    <col min="9996" max="9996" width="11.5703125" style="2" customWidth="1"/>
    <col min="9997" max="9997" width="13.7109375" style="2" bestFit="1" customWidth="1"/>
    <col min="9998" max="9998" width="11.5703125" style="2" bestFit="1" customWidth="1"/>
    <col min="9999" max="9999" width="11.5703125" style="2" customWidth="1"/>
    <col min="10000" max="10000" width="12.28515625" style="2" bestFit="1" customWidth="1"/>
    <col min="10001" max="10001" width="12" style="2" bestFit="1" customWidth="1"/>
    <col min="10002" max="10235" width="9.140625" style="2" customWidth="1"/>
    <col min="10236" max="10236" width="10.85546875" style="2" bestFit="1" customWidth="1"/>
    <col min="10237" max="10237" width="12.85546875" style="2" bestFit="1" customWidth="1"/>
    <col min="10238" max="10238" width="12.5703125" style="2" customWidth="1"/>
    <col min="10239" max="10239" width="13.42578125" style="2" bestFit="1" customWidth="1"/>
    <col min="10240" max="10240" width="12.42578125" style="2"/>
    <col min="10241" max="10241" width="10.85546875" style="2" bestFit="1" customWidth="1"/>
    <col min="10242" max="10242" width="12.85546875" style="2" bestFit="1" customWidth="1"/>
    <col min="10243" max="10243" width="12.85546875" style="2" customWidth="1"/>
    <col min="10244" max="10244" width="12.5703125" style="2" customWidth="1"/>
    <col min="10245" max="10245" width="13.42578125" style="2" bestFit="1" customWidth="1"/>
    <col min="10246" max="10246" width="13.42578125" style="2" customWidth="1"/>
    <col min="10247" max="10247" width="19.5703125" style="2" bestFit="1" customWidth="1"/>
    <col min="10248" max="10248" width="12" style="2" bestFit="1" customWidth="1"/>
    <col min="10249" max="10249" width="13.28515625" style="2" customWidth="1"/>
    <col min="10250" max="10250" width="12.28515625" style="2" bestFit="1" customWidth="1"/>
    <col min="10251" max="10251" width="11.5703125" style="2" bestFit="1" customWidth="1"/>
    <col min="10252" max="10252" width="11.5703125" style="2" customWidth="1"/>
    <col min="10253" max="10253" width="13.7109375" style="2" bestFit="1" customWidth="1"/>
    <col min="10254" max="10254" width="11.5703125" style="2" bestFit="1" customWidth="1"/>
    <col min="10255" max="10255" width="11.5703125" style="2" customWidth="1"/>
    <col min="10256" max="10256" width="12.28515625" style="2" bestFit="1" customWidth="1"/>
    <col min="10257" max="10257" width="12" style="2" bestFit="1" customWidth="1"/>
    <col min="10258" max="10491" width="9.140625" style="2" customWidth="1"/>
    <col min="10492" max="10492" width="10.85546875" style="2" bestFit="1" customWidth="1"/>
    <col min="10493" max="10493" width="12.85546875" style="2" bestFit="1" customWidth="1"/>
    <col min="10494" max="10494" width="12.5703125" style="2" customWidth="1"/>
    <col min="10495" max="10495" width="13.42578125" style="2" bestFit="1" customWidth="1"/>
    <col min="10496" max="10496" width="12.42578125" style="2"/>
    <col min="10497" max="10497" width="10.85546875" style="2" bestFit="1" customWidth="1"/>
    <col min="10498" max="10498" width="12.85546875" style="2" bestFit="1" customWidth="1"/>
    <col min="10499" max="10499" width="12.85546875" style="2" customWidth="1"/>
    <col min="10500" max="10500" width="12.5703125" style="2" customWidth="1"/>
    <col min="10501" max="10501" width="13.42578125" style="2" bestFit="1" customWidth="1"/>
    <col min="10502" max="10502" width="13.42578125" style="2" customWidth="1"/>
    <col min="10503" max="10503" width="19.5703125" style="2" bestFit="1" customWidth="1"/>
    <col min="10504" max="10504" width="12" style="2" bestFit="1" customWidth="1"/>
    <col min="10505" max="10505" width="13.28515625" style="2" customWidth="1"/>
    <col min="10506" max="10506" width="12.28515625" style="2" bestFit="1" customWidth="1"/>
    <col min="10507" max="10507" width="11.5703125" style="2" bestFit="1" customWidth="1"/>
    <col min="10508" max="10508" width="11.5703125" style="2" customWidth="1"/>
    <col min="10509" max="10509" width="13.7109375" style="2" bestFit="1" customWidth="1"/>
    <col min="10510" max="10510" width="11.5703125" style="2" bestFit="1" customWidth="1"/>
    <col min="10511" max="10511" width="11.5703125" style="2" customWidth="1"/>
    <col min="10512" max="10512" width="12.28515625" style="2" bestFit="1" customWidth="1"/>
    <col min="10513" max="10513" width="12" style="2" bestFit="1" customWidth="1"/>
    <col min="10514" max="10747" width="9.140625" style="2" customWidth="1"/>
    <col min="10748" max="10748" width="10.85546875" style="2" bestFit="1" customWidth="1"/>
    <col min="10749" max="10749" width="12.85546875" style="2" bestFit="1" customWidth="1"/>
    <col min="10750" max="10750" width="12.5703125" style="2" customWidth="1"/>
    <col min="10751" max="10751" width="13.42578125" style="2" bestFit="1" customWidth="1"/>
    <col min="10752" max="10752" width="12.42578125" style="2"/>
    <col min="10753" max="10753" width="10.85546875" style="2" bestFit="1" customWidth="1"/>
    <col min="10754" max="10754" width="12.85546875" style="2" bestFit="1" customWidth="1"/>
    <col min="10755" max="10755" width="12.85546875" style="2" customWidth="1"/>
    <col min="10756" max="10756" width="12.5703125" style="2" customWidth="1"/>
    <col min="10757" max="10757" width="13.42578125" style="2" bestFit="1" customWidth="1"/>
    <col min="10758" max="10758" width="13.42578125" style="2" customWidth="1"/>
    <col min="10759" max="10759" width="19.5703125" style="2" bestFit="1" customWidth="1"/>
    <col min="10760" max="10760" width="12" style="2" bestFit="1" customWidth="1"/>
    <col min="10761" max="10761" width="13.28515625" style="2" customWidth="1"/>
    <col min="10762" max="10762" width="12.28515625" style="2" bestFit="1" customWidth="1"/>
    <col min="10763" max="10763" width="11.5703125" style="2" bestFit="1" customWidth="1"/>
    <col min="10764" max="10764" width="11.5703125" style="2" customWidth="1"/>
    <col min="10765" max="10765" width="13.7109375" style="2" bestFit="1" customWidth="1"/>
    <col min="10766" max="10766" width="11.5703125" style="2" bestFit="1" customWidth="1"/>
    <col min="10767" max="10767" width="11.5703125" style="2" customWidth="1"/>
    <col min="10768" max="10768" width="12.28515625" style="2" bestFit="1" customWidth="1"/>
    <col min="10769" max="10769" width="12" style="2" bestFit="1" customWidth="1"/>
    <col min="10770" max="11003" width="9.140625" style="2" customWidth="1"/>
    <col min="11004" max="11004" width="10.85546875" style="2" bestFit="1" customWidth="1"/>
    <col min="11005" max="11005" width="12.85546875" style="2" bestFit="1" customWidth="1"/>
    <col min="11006" max="11006" width="12.5703125" style="2" customWidth="1"/>
    <col min="11007" max="11007" width="13.42578125" style="2" bestFit="1" customWidth="1"/>
    <col min="11008" max="11008" width="12.42578125" style="2"/>
    <col min="11009" max="11009" width="10.85546875" style="2" bestFit="1" customWidth="1"/>
    <col min="11010" max="11010" width="12.85546875" style="2" bestFit="1" customWidth="1"/>
    <col min="11011" max="11011" width="12.85546875" style="2" customWidth="1"/>
    <col min="11012" max="11012" width="12.5703125" style="2" customWidth="1"/>
    <col min="11013" max="11013" width="13.42578125" style="2" bestFit="1" customWidth="1"/>
    <col min="11014" max="11014" width="13.42578125" style="2" customWidth="1"/>
    <col min="11015" max="11015" width="19.5703125" style="2" bestFit="1" customWidth="1"/>
    <col min="11016" max="11016" width="12" style="2" bestFit="1" customWidth="1"/>
    <col min="11017" max="11017" width="13.28515625" style="2" customWidth="1"/>
    <col min="11018" max="11018" width="12.28515625" style="2" bestFit="1" customWidth="1"/>
    <col min="11019" max="11019" width="11.5703125" style="2" bestFit="1" customWidth="1"/>
    <col min="11020" max="11020" width="11.5703125" style="2" customWidth="1"/>
    <col min="11021" max="11021" width="13.7109375" style="2" bestFit="1" customWidth="1"/>
    <col min="11022" max="11022" width="11.5703125" style="2" bestFit="1" customWidth="1"/>
    <col min="11023" max="11023" width="11.5703125" style="2" customWidth="1"/>
    <col min="11024" max="11024" width="12.28515625" style="2" bestFit="1" customWidth="1"/>
    <col min="11025" max="11025" width="12" style="2" bestFit="1" customWidth="1"/>
    <col min="11026" max="11259" width="9.140625" style="2" customWidth="1"/>
    <col min="11260" max="11260" width="10.85546875" style="2" bestFit="1" customWidth="1"/>
    <col min="11261" max="11261" width="12.85546875" style="2" bestFit="1" customWidth="1"/>
    <col min="11262" max="11262" width="12.5703125" style="2" customWidth="1"/>
    <col min="11263" max="11263" width="13.42578125" style="2" bestFit="1" customWidth="1"/>
    <col min="11264" max="11264" width="12.42578125" style="2"/>
    <col min="11265" max="11265" width="10.85546875" style="2" bestFit="1" customWidth="1"/>
    <col min="11266" max="11266" width="12.85546875" style="2" bestFit="1" customWidth="1"/>
    <col min="11267" max="11267" width="12.85546875" style="2" customWidth="1"/>
    <col min="11268" max="11268" width="12.5703125" style="2" customWidth="1"/>
    <col min="11269" max="11269" width="13.42578125" style="2" bestFit="1" customWidth="1"/>
    <col min="11270" max="11270" width="13.42578125" style="2" customWidth="1"/>
    <col min="11271" max="11271" width="19.5703125" style="2" bestFit="1" customWidth="1"/>
    <col min="11272" max="11272" width="12" style="2" bestFit="1" customWidth="1"/>
    <col min="11273" max="11273" width="13.28515625" style="2" customWidth="1"/>
    <col min="11274" max="11274" width="12.28515625" style="2" bestFit="1" customWidth="1"/>
    <col min="11275" max="11275" width="11.5703125" style="2" bestFit="1" customWidth="1"/>
    <col min="11276" max="11276" width="11.5703125" style="2" customWidth="1"/>
    <col min="11277" max="11277" width="13.7109375" style="2" bestFit="1" customWidth="1"/>
    <col min="11278" max="11278" width="11.5703125" style="2" bestFit="1" customWidth="1"/>
    <col min="11279" max="11279" width="11.5703125" style="2" customWidth="1"/>
    <col min="11280" max="11280" width="12.28515625" style="2" bestFit="1" customWidth="1"/>
    <col min="11281" max="11281" width="12" style="2" bestFit="1" customWidth="1"/>
    <col min="11282" max="11515" width="9.140625" style="2" customWidth="1"/>
    <col min="11516" max="11516" width="10.85546875" style="2" bestFit="1" customWidth="1"/>
    <col min="11517" max="11517" width="12.85546875" style="2" bestFit="1" customWidth="1"/>
    <col min="11518" max="11518" width="12.5703125" style="2" customWidth="1"/>
    <col min="11519" max="11519" width="13.42578125" style="2" bestFit="1" customWidth="1"/>
    <col min="11520" max="11520" width="12.42578125" style="2"/>
    <col min="11521" max="11521" width="10.85546875" style="2" bestFit="1" customWidth="1"/>
    <col min="11522" max="11522" width="12.85546875" style="2" bestFit="1" customWidth="1"/>
    <col min="11523" max="11523" width="12.85546875" style="2" customWidth="1"/>
    <col min="11524" max="11524" width="12.5703125" style="2" customWidth="1"/>
    <col min="11525" max="11525" width="13.42578125" style="2" bestFit="1" customWidth="1"/>
    <col min="11526" max="11526" width="13.42578125" style="2" customWidth="1"/>
    <col min="11527" max="11527" width="19.5703125" style="2" bestFit="1" customWidth="1"/>
    <col min="11528" max="11528" width="12" style="2" bestFit="1" customWidth="1"/>
    <col min="11529" max="11529" width="13.28515625" style="2" customWidth="1"/>
    <col min="11530" max="11530" width="12.28515625" style="2" bestFit="1" customWidth="1"/>
    <col min="11531" max="11531" width="11.5703125" style="2" bestFit="1" customWidth="1"/>
    <col min="11532" max="11532" width="11.5703125" style="2" customWidth="1"/>
    <col min="11533" max="11533" width="13.7109375" style="2" bestFit="1" customWidth="1"/>
    <col min="11534" max="11534" width="11.5703125" style="2" bestFit="1" customWidth="1"/>
    <col min="11535" max="11535" width="11.5703125" style="2" customWidth="1"/>
    <col min="11536" max="11536" width="12.28515625" style="2" bestFit="1" customWidth="1"/>
    <col min="11537" max="11537" width="12" style="2" bestFit="1" customWidth="1"/>
    <col min="11538" max="11771" width="9.140625" style="2" customWidth="1"/>
    <col min="11772" max="11772" width="10.85546875" style="2" bestFit="1" customWidth="1"/>
    <col min="11773" max="11773" width="12.85546875" style="2" bestFit="1" customWidth="1"/>
    <col min="11774" max="11774" width="12.5703125" style="2" customWidth="1"/>
    <col min="11775" max="11775" width="13.42578125" style="2" bestFit="1" customWidth="1"/>
    <col min="11776" max="11776" width="12.42578125" style="2"/>
    <col min="11777" max="11777" width="10.85546875" style="2" bestFit="1" customWidth="1"/>
    <col min="11778" max="11778" width="12.85546875" style="2" bestFit="1" customWidth="1"/>
    <col min="11779" max="11779" width="12.85546875" style="2" customWidth="1"/>
    <col min="11780" max="11780" width="12.5703125" style="2" customWidth="1"/>
    <col min="11781" max="11781" width="13.42578125" style="2" bestFit="1" customWidth="1"/>
    <col min="11782" max="11782" width="13.42578125" style="2" customWidth="1"/>
    <col min="11783" max="11783" width="19.5703125" style="2" bestFit="1" customWidth="1"/>
    <col min="11784" max="11784" width="12" style="2" bestFit="1" customWidth="1"/>
    <col min="11785" max="11785" width="13.28515625" style="2" customWidth="1"/>
    <col min="11786" max="11786" width="12.28515625" style="2" bestFit="1" customWidth="1"/>
    <col min="11787" max="11787" width="11.5703125" style="2" bestFit="1" customWidth="1"/>
    <col min="11788" max="11788" width="11.5703125" style="2" customWidth="1"/>
    <col min="11789" max="11789" width="13.7109375" style="2" bestFit="1" customWidth="1"/>
    <col min="11790" max="11790" width="11.5703125" style="2" bestFit="1" customWidth="1"/>
    <col min="11791" max="11791" width="11.5703125" style="2" customWidth="1"/>
    <col min="11792" max="11792" width="12.28515625" style="2" bestFit="1" customWidth="1"/>
    <col min="11793" max="11793" width="12" style="2" bestFit="1" customWidth="1"/>
    <col min="11794" max="12027" width="9.140625" style="2" customWidth="1"/>
    <col min="12028" max="12028" width="10.85546875" style="2" bestFit="1" customWidth="1"/>
    <col min="12029" max="12029" width="12.85546875" style="2" bestFit="1" customWidth="1"/>
    <col min="12030" max="12030" width="12.5703125" style="2" customWidth="1"/>
    <col min="12031" max="12031" width="13.42578125" style="2" bestFit="1" customWidth="1"/>
    <col min="12032" max="12032" width="12.42578125" style="2"/>
    <col min="12033" max="12033" width="10.85546875" style="2" bestFit="1" customWidth="1"/>
    <col min="12034" max="12034" width="12.85546875" style="2" bestFit="1" customWidth="1"/>
    <col min="12035" max="12035" width="12.85546875" style="2" customWidth="1"/>
    <col min="12036" max="12036" width="12.5703125" style="2" customWidth="1"/>
    <col min="12037" max="12037" width="13.42578125" style="2" bestFit="1" customWidth="1"/>
    <col min="12038" max="12038" width="13.42578125" style="2" customWidth="1"/>
    <col min="12039" max="12039" width="19.5703125" style="2" bestFit="1" customWidth="1"/>
    <col min="12040" max="12040" width="12" style="2" bestFit="1" customWidth="1"/>
    <col min="12041" max="12041" width="13.28515625" style="2" customWidth="1"/>
    <col min="12042" max="12042" width="12.28515625" style="2" bestFit="1" customWidth="1"/>
    <col min="12043" max="12043" width="11.5703125" style="2" bestFit="1" customWidth="1"/>
    <col min="12044" max="12044" width="11.5703125" style="2" customWidth="1"/>
    <col min="12045" max="12045" width="13.7109375" style="2" bestFit="1" customWidth="1"/>
    <col min="12046" max="12046" width="11.5703125" style="2" bestFit="1" customWidth="1"/>
    <col min="12047" max="12047" width="11.5703125" style="2" customWidth="1"/>
    <col min="12048" max="12048" width="12.28515625" style="2" bestFit="1" customWidth="1"/>
    <col min="12049" max="12049" width="12" style="2" bestFit="1" customWidth="1"/>
    <col min="12050" max="12283" width="9.140625" style="2" customWidth="1"/>
    <col min="12284" max="12284" width="10.85546875" style="2" bestFit="1" customWidth="1"/>
    <col min="12285" max="12285" width="12.85546875" style="2" bestFit="1" customWidth="1"/>
    <col min="12286" max="12286" width="12.5703125" style="2" customWidth="1"/>
    <col min="12287" max="12287" width="13.42578125" style="2" bestFit="1" customWidth="1"/>
    <col min="12288" max="12288" width="12.42578125" style="2"/>
    <col min="12289" max="12289" width="10.85546875" style="2" bestFit="1" customWidth="1"/>
    <col min="12290" max="12290" width="12.85546875" style="2" bestFit="1" customWidth="1"/>
    <col min="12291" max="12291" width="12.85546875" style="2" customWidth="1"/>
    <col min="12292" max="12292" width="12.5703125" style="2" customWidth="1"/>
    <col min="12293" max="12293" width="13.42578125" style="2" bestFit="1" customWidth="1"/>
    <col min="12294" max="12294" width="13.42578125" style="2" customWidth="1"/>
    <col min="12295" max="12295" width="19.5703125" style="2" bestFit="1" customWidth="1"/>
    <col min="12296" max="12296" width="12" style="2" bestFit="1" customWidth="1"/>
    <col min="12297" max="12297" width="13.28515625" style="2" customWidth="1"/>
    <col min="12298" max="12298" width="12.28515625" style="2" bestFit="1" customWidth="1"/>
    <col min="12299" max="12299" width="11.5703125" style="2" bestFit="1" customWidth="1"/>
    <col min="12300" max="12300" width="11.5703125" style="2" customWidth="1"/>
    <col min="12301" max="12301" width="13.7109375" style="2" bestFit="1" customWidth="1"/>
    <col min="12302" max="12302" width="11.5703125" style="2" bestFit="1" customWidth="1"/>
    <col min="12303" max="12303" width="11.5703125" style="2" customWidth="1"/>
    <col min="12304" max="12304" width="12.28515625" style="2" bestFit="1" customWidth="1"/>
    <col min="12305" max="12305" width="12" style="2" bestFit="1" customWidth="1"/>
    <col min="12306" max="12539" width="9.140625" style="2" customWidth="1"/>
    <col min="12540" max="12540" width="10.85546875" style="2" bestFit="1" customWidth="1"/>
    <col min="12541" max="12541" width="12.85546875" style="2" bestFit="1" customWidth="1"/>
    <col min="12542" max="12542" width="12.5703125" style="2" customWidth="1"/>
    <col min="12543" max="12543" width="13.42578125" style="2" bestFit="1" customWidth="1"/>
    <col min="12544" max="12544" width="12.42578125" style="2"/>
    <col min="12545" max="12545" width="10.85546875" style="2" bestFit="1" customWidth="1"/>
    <col min="12546" max="12546" width="12.85546875" style="2" bestFit="1" customWidth="1"/>
    <col min="12547" max="12547" width="12.85546875" style="2" customWidth="1"/>
    <col min="12548" max="12548" width="12.5703125" style="2" customWidth="1"/>
    <col min="12549" max="12549" width="13.42578125" style="2" bestFit="1" customWidth="1"/>
    <col min="12550" max="12550" width="13.42578125" style="2" customWidth="1"/>
    <col min="12551" max="12551" width="19.5703125" style="2" bestFit="1" customWidth="1"/>
    <col min="12552" max="12552" width="12" style="2" bestFit="1" customWidth="1"/>
    <col min="12553" max="12553" width="13.28515625" style="2" customWidth="1"/>
    <col min="12554" max="12554" width="12.28515625" style="2" bestFit="1" customWidth="1"/>
    <col min="12555" max="12555" width="11.5703125" style="2" bestFit="1" customWidth="1"/>
    <col min="12556" max="12556" width="11.5703125" style="2" customWidth="1"/>
    <col min="12557" max="12557" width="13.7109375" style="2" bestFit="1" customWidth="1"/>
    <col min="12558" max="12558" width="11.5703125" style="2" bestFit="1" customWidth="1"/>
    <col min="12559" max="12559" width="11.5703125" style="2" customWidth="1"/>
    <col min="12560" max="12560" width="12.28515625" style="2" bestFit="1" customWidth="1"/>
    <col min="12561" max="12561" width="12" style="2" bestFit="1" customWidth="1"/>
    <col min="12562" max="12795" width="9.140625" style="2" customWidth="1"/>
    <col min="12796" max="12796" width="10.85546875" style="2" bestFit="1" customWidth="1"/>
    <col min="12797" max="12797" width="12.85546875" style="2" bestFit="1" customWidth="1"/>
    <col min="12798" max="12798" width="12.5703125" style="2" customWidth="1"/>
    <col min="12799" max="12799" width="13.42578125" style="2" bestFit="1" customWidth="1"/>
    <col min="12800" max="12800" width="12.42578125" style="2"/>
    <col min="12801" max="12801" width="10.85546875" style="2" bestFit="1" customWidth="1"/>
    <col min="12802" max="12802" width="12.85546875" style="2" bestFit="1" customWidth="1"/>
    <col min="12803" max="12803" width="12.85546875" style="2" customWidth="1"/>
    <col min="12804" max="12804" width="12.5703125" style="2" customWidth="1"/>
    <col min="12805" max="12805" width="13.42578125" style="2" bestFit="1" customWidth="1"/>
    <col min="12806" max="12806" width="13.42578125" style="2" customWidth="1"/>
    <col min="12807" max="12807" width="19.5703125" style="2" bestFit="1" customWidth="1"/>
    <col min="12808" max="12808" width="12" style="2" bestFit="1" customWidth="1"/>
    <col min="12809" max="12809" width="13.28515625" style="2" customWidth="1"/>
    <col min="12810" max="12810" width="12.28515625" style="2" bestFit="1" customWidth="1"/>
    <col min="12811" max="12811" width="11.5703125" style="2" bestFit="1" customWidth="1"/>
    <col min="12812" max="12812" width="11.5703125" style="2" customWidth="1"/>
    <col min="12813" max="12813" width="13.7109375" style="2" bestFit="1" customWidth="1"/>
    <col min="12814" max="12814" width="11.5703125" style="2" bestFit="1" customWidth="1"/>
    <col min="12815" max="12815" width="11.5703125" style="2" customWidth="1"/>
    <col min="12816" max="12816" width="12.28515625" style="2" bestFit="1" customWidth="1"/>
    <col min="12817" max="12817" width="12" style="2" bestFit="1" customWidth="1"/>
    <col min="12818" max="13051" width="9.140625" style="2" customWidth="1"/>
    <col min="13052" max="13052" width="10.85546875" style="2" bestFit="1" customWidth="1"/>
    <col min="13053" max="13053" width="12.85546875" style="2" bestFit="1" customWidth="1"/>
    <col min="13054" max="13054" width="12.5703125" style="2" customWidth="1"/>
    <col min="13055" max="13055" width="13.42578125" style="2" bestFit="1" customWidth="1"/>
    <col min="13056" max="13056" width="12.42578125" style="2"/>
    <col min="13057" max="13057" width="10.85546875" style="2" bestFit="1" customWidth="1"/>
    <col min="13058" max="13058" width="12.85546875" style="2" bestFit="1" customWidth="1"/>
    <col min="13059" max="13059" width="12.85546875" style="2" customWidth="1"/>
    <col min="13060" max="13060" width="12.5703125" style="2" customWidth="1"/>
    <col min="13061" max="13061" width="13.42578125" style="2" bestFit="1" customWidth="1"/>
    <col min="13062" max="13062" width="13.42578125" style="2" customWidth="1"/>
    <col min="13063" max="13063" width="19.5703125" style="2" bestFit="1" customWidth="1"/>
    <col min="13064" max="13064" width="12" style="2" bestFit="1" customWidth="1"/>
    <col min="13065" max="13065" width="13.28515625" style="2" customWidth="1"/>
    <col min="13066" max="13066" width="12.28515625" style="2" bestFit="1" customWidth="1"/>
    <col min="13067" max="13067" width="11.5703125" style="2" bestFit="1" customWidth="1"/>
    <col min="13068" max="13068" width="11.5703125" style="2" customWidth="1"/>
    <col min="13069" max="13069" width="13.7109375" style="2" bestFit="1" customWidth="1"/>
    <col min="13070" max="13070" width="11.5703125" style="2" bestFit="1" customWidth="1"/>
    <col min="13071" max="13071" width="11.5703125" style="2" customWidth="1"/>
    <col min="13072" max="13072" width="12.28515625" style="2" bestFit="1" customWidth="1"/>
    <col min="13073" max="13073" width="12" style="2" bestFit="1" customWidth="1"/>
    <col min="13074" max="13307" width="9.140625" style="2" customWidth="1"/>
    <col min="13308" max="13308" width="10.85546875" style="2" bestFit="1" customWidth="1"/>
    <col min="13309" max="13309" width="12.85546875" style="2" bestFit="1" customWidth="1"/>
    <col min="13310" max="13310" width="12.5703125" style="2" customWidth="1"/>
    <col min="13311" max="13311" width="13.42578125" style="2" bestFit="1" customWidth="1"/>
    <col min="13312" max="13312" width="12.42578125" style="2"/>
    <col min="13313" max="13313" width="10.85546875" style="2" bestFit="1" customWidth="1"/>
    <col min="13314" max="13314" width="12.85546875" style="2" bestFit="1" customWidth="1"/>
    <col min="13315" max="13315" width="12.85546875" style="2" customWidth="1"/>
    <col min="13316" max="13316" width="12.5703125" style="2" customWidth="1"/>
    <col min="13317" max="13317" width="13.42578125" style="2" bestFit="1" customWidth="1"/>
    <col min="13318" max="13318" width="13.42578125" style="2" customWidth="1"/>
    <col min="13319" max="13319" width="19.5703125" style="2" bestFit="1" customWidth="1"/>
    <col min="13320" max="13320" width="12" style="2" bestFit="1" customWidth="1"/>
    <col min="13321" max="13321" width="13.28515625" style="2" customWidth="1"/>
    <col min="13322" max="13322" width="12.28515625" style="2" bestFit="1" customWidth="1"/>
    <col min="13323" max="13323" width="11.5703125" style="2" bestFit="1" customWidth="1"/>
    <col min="13324" max="13324" width="11.5703125" style="2" customWidth="1"/>
    <col min="13325" max="13325" width="13.7109375" style="2" bestFit="1" customWidth="1"/>
    <col min="13326" max="13326" width="11.5703125" style="2" bestFit="1" customWidth="1"/>
    <col min="13327" max="13327" width="11.5703125" style="2" customWidth="1"/>
    <col min="13328" max="13328" width="12.28515625" style="2" bestFit="1" customWidth="1"/>
    <col min="13329" max="13329" width="12" style="2" bestFit="1" customWidth="1"/>
    <col min="13330" max="13563" width="9.140625" style="2" customWidth="1"/>
    <col min="13564" max="13564" width="10.85546875" style="2" bestFit="1" customWidth="1"/>
    <col min="13565" max="13565" width="12.85546875" style="2" bestFit="1" customWidth="1"/>
    <col min="13566" max="13566" width="12.5703125" style="2" customWidth="1"/>
    <col min="13567" max="13567" width="13.42578125" style="2" bestFit="1" customWidth="1"/>
    <col min="13568" max="13568" width="12.42578125" style="2"/>
    <col min="13569" max="13569" width="10.85546875" style="2" bestFit="1" customWidth="1"/>
    <col min="13570" max="13570" width="12.85546875" style="2" bestFit="1" customWidth="1"/>
    <col min="13571" max="13571" width="12.85546875" style="2" customWidth="1"/>
    <col min="13572" max="13572" width="12.5703125" style="2" customWidth="1"/>
    <col min="13573" max="13573" width="13.42578125" style="2" bestFit="1" customWidth="1"/>
    <col min="13574" max="13574" width="13.42578125" style="2" customWidth="1"/>
    <col min="13575" max="13575" width="19.5703125" style="2" bestFit="1" customWidth="1"/>
    <col min="13576" max="13576" width="12" style="2" bestFit="1" customWidth="1"/>
    <col min="13577" max="13577" width="13.28515625" style="2" customWidth="1"/>
    <col min="13578" max="13578" width="12.28515625" style="2" bestFit="1" customWidth="1"/>
    <col min="13579" max="13579" width="11.5703125" style="2" bestFit="1" customWidth="1"/>
    <col min="13580" max="13580" width="11.5703125" style="2" customWidth="1"/>
    <col min="13581" max="13581" width="13.7109375" style="2" bestFit="1" customWidth="1"/>
    <col min="13582" max="13582" width="11.5703125" style="2" bestFit="1" customWidth="1"/>
    <col min="13583" max="13583" width="11.5703125" style="2" customWidth="1"/>
    <col min="13584" max="13584" width="12.28515625" style="2" bestFit="1" customWidth="1"/>
    <col min="13585" max="13585" width="12" style="2" bestFit="1" customWidth="1"/>
    <col min="13586" max="13819" width="9.140625" style="2" customWidth="1"/>
    <col min="13820" max="13820" width="10.85546875" style="2" bestFit="1" customWidth="1"/>
    <col min="13821" max="13821" width="12.85546875" style="2" bestFit="1" customWidth="1"/>
    <col min="13822" max="13822" width="12.5703125" style="2" customWidth="1"/>
    <col min="13823" max="13823" width="13.42578125" style="2" bestFit="1" customWidth="1"/>
    <col min="13824" max="13824" width="12.42578125" style="2"/>
    <col min="13825" max="13825" width="10.85546875" style="2" bestFit="1" customWidth="1"/>
    <col min="13826" max="13826" width="12.85546875" style="2" bestFit="1" customWidth="1"/>
    <col min="13827" max="13827" width="12.85546875" style="2" customWidth="1"/>
    <col min="13828" max="13828" width="12.5703125" style="2" customWidth="1"/>
    <col min="13829" max="13829" width="13.42578125" style="2" bestFit="1" customWidth="1"/>
    <col min="13830" max="13830" width="13.42578125" style="2" customWidth="1"/>
    <col min="13831" max="13831" width="19.5703125" style="2" bestFit="1" customWidth="1"/>
    <col min="13832" max="13832" width="12" style="2" bestFit="1" customWidth="1"/>
    <col min="13833" max="13833" width="13.28515625" style="2" customWidth="1"/>
    <col min="13834" max="13834" width="12.28515625" style="2" bestFit="1" customWidth="1"/>
    <col min="13835" max="13835" width="11.5703125" style="2" bestFit="1" customWidth="1"/>
    <col min="13836" max="13836" width="11.5703125" style="2" customWidth="1"/>
    <col min="13837" max="13837" width="13.7109375" style="2" bestFit="1" customWidth="1"/>
    <col min="13838" max="13838" width="11.5703125" style="2" bestFit="1" customWidth="1"/>
    <col min="13839" max="13839" width="11.5703125" style="2" customWidth="1"/>
    <col min="13840" max="13840" width="12.28515625" style="2" bestFit="1" customWidth="1"/>
    <col min="13841" max="13841" width="12" style="2" bestFit="1" customWidth="1"/>
    <col min="13842" max="14075" width="9.140625" style="2" customWidth="1"/>
    <col min="14076" max="14076" width="10.85546875" style="2" bestFit="1" customWidth="1"/>
    <col min="14077" max="14077" width="12.85546875" style="2" bestFit="1" customWidth="1"/>
    <col min="14078" max="14078" width="12.5703125" style="2" customWidth="1"/>
    <col min="14079" max="14079" width="13.42578125" style="2" bestFit="1" customWidth="1"/>
    <col min="14080" max="14080" width="12.42578125" style="2"/>
    <col min="14081" max="14081" width="10.85546875" style="2" bestFit="1" customWidth="1"/>
    <col min="14082" max="14082" width="12.85546875" style="2" bestFit="1" customWidth="1"/>
    <col min="14083" max="14083" width="12.85546875" style="2" customWidth="1"/>
    <col min="14084" max="14084" width="12.5703125" style="2" customWidth="1"/>
    <col min="14085" max="14085" width="13.42578125" style="2" bestFit="1" customWidth="1"/>
    <col min="14086" max="14086" width="13.42578125" style="2" customWidth="1"/>
    <col min="14087" max="14087" width="19.5703125" style="2" bestFit="1" customWidth="1"/>
    <col min="14088" max="14088" width="12" style="2" bestFit="1" customWidth="1"/>
    <col min="14089" max="14089" width="13.28515625" style="2" customWidth="1"/>
    <col min="14090" max="14090" width="12.28515625" style="2" bestFit="1" customWidth="1"/>
    <col min="14091" max="14091" width="11.5703125" style="2" bestFit="1" customWidth="1"/>
    <col min="14092" max="14092" width="11.5703125" style="2" customWidth="1"/>
    <col min="14093" max="14093" width="13.7109375" style="2" bestFit="1" customWidth="1"/>
    <col min="14094" max="14094" width="11.5703125" style="2" bestFit="1" customWidth="1"/>
    <col min="14095" max="14095" width="11.5703125" style="2" customWidth="1"/>
    <col min="14096" max="14096" width="12.28515625" style="2" bestFit="1" customWidth="1"/>
    <col min="14097" max="14097" width="12" style="2" bestFit="1" customWidth="1"/>
    <col min="14098" max="14331" width="9.140625" style="2" customWidth="1"/>
    <col min="14332" max="14332" width="10.85546875" style="2" bestFit="1" customWidth="1"/>
    <col min="14333" max="14333" width="12.85546875" style="2" bestFit="1" customWidth="1"/>
    <col min="14334" max="14334" width="12.5703125" style="2" customWidth="1"/>
    <col min="14335" max="14335" width="13.42578125" style="2" bestFit="1" customWidth="1"/>
    <col min="14336" max="14336" width="12.42578125" style="2"/>
    <col min="14337" max="14337" width="10.85546875" style="2" bestFit="1" customWidth="1"/>
    <col min="14338" max="14338" width="12.85546875" style="2" bestFit="1" customWidth="1"/>
    <col min="14339" max="14339" width="12.85546875" style="2" customWidth="1"/>
    <col min="14340" max="14340" width="12.5703125" style="2" customWidth="1"/>
    <col min="14341" max="14341" width="13.42578125" style="2" bestFit="1" customWidth="1"/>
    <col min="14342" max="14342" width="13.42578125" style="2" customWidth="1"/>
    <col min="14343" max="14343" width="19.5703125" style="2" bestFit="1" customWidth="1"/>
    <col min="14344" max="14344" width="12" style="2" bestFit="1" customWidth="1"/>
    <col min="14345" max="14345" width="13.28515625" style="2" customWidth="1"/>
    <col min="14346" max="14346" width="12.28515625" style="2" bestFit="1" customWidth="1"/>
    <col min="14347" max="14347" width="11.5703125" style="2" bestFit="1" customWidth="1"/>
    <col min="14348" max="14348" width="11.5703125" style="2" customWidth="1"/>
    <col min="14349" max="14349" width="13.7109375" style="2" bestFit="1" customWidth="1"/>
    <col min="14350" max="14350" width="11.5703125" style="2" bestFit="1" customWidth="1"/>
    <col min="14351" max="14351" width="11.5703125" style="2" customWidth="1"/>
    <col min="14352" max="14352" width="12.28515625" style="2" bestFit="1" customWidth="1"/>
    <col min="14353" max="14353" width="12" style="2" bestFit="1" customWidth="1"/>
    <col min="14354" max="14587" width="9.140625" style="2" customWidth="1"/>
    <col min="14588" max="14588" width="10.85546875" style="2" bestFit="1" customWidth="1"/>
    <col min="14589" max="14589" width="12.85546875" style="2" bestFit="1" customWidth="1"/>
    <col min="14590" max="14590" width="12.5703125" style="2" customWidth="1"/>
    <col min="14591" max="14591" width="13.42578125" style="2" bestFit="1" customWidth="1"/>
    <col min="14592" max="14592" width="12.42578125" style="2"/>
    <col min="14593" max="14593" width="10.85546875" style="2" bestFit="1" customWidth="1"/>
    <col min="14594" max="14594" width="12.85546875" style="2" bestFit="1" customWidth="1"/>
    <col min="14595" max="14595" width="12.85546875" style="2" customWidth="1"/>
    <col min="14596" max="14596" width="12.5703125" style="2" customWidth="1"/>
    <col min="14597" max="14597" width="13.42578125" style="2" bestFit="1" customWidth="1"/>
    <col min="14598" max="14598" width="13.42578125" style="2" customWidth="1"/>
    <col min="14599" max="14599" width="19.5703125" style="2" bestFit="1" customWidth="1"/>
    <col min="14600" max="14600" width="12" style="2" bestFit="1" customWidth="1"/>
    <col min="14601" max="14601" width="13.28515625" style="2" customWidth="1"/>
    <col min="14602" max="14602" width="12.28515625" style="2" bestFit="1" customWidth="1"/>
    <col min="14603" max="14603" width="11.5703125" style="2" bestFit="1" customWidth="1"/>
    <col min="14604" max="14604" width="11.5703125" style="2" customWidth="1"/>
    <col min="14605" max="14605" width="13.7109375" style="2" bestFit="1" customWidth="1"/>
    <col min="14606" max="14606" width="11.5703125" style="2" bestFit="1" customWidth="1"/>
    <col min="14607" max="14607" width="11.5703125" style="2" customWidth="1"/>
    <col min="14608" max="14608" width="12.28515625" style="2" bestFit="1" customWidth="1"/>
    <col min="14609" max="14609" width="12" style="2" bestFit="1" customWidth="1"/>
    <col min="14610" max="14843" width="9.140625" style="2" customWidth="1"/>
    <col min="14844" max="14844" width="10.85546875" style="2" bestFit="1" customWidth="1"/>
    <col min="14845" max="14845" width="12.85546875" style="2" bestFit="1" customWidth="1"/>
    <col min="14846" max="14846" width="12.5703125" style="2" customWidth="1"/>
    <col min="14847" max="14847" width="13.42578125" style="2" bestFit="1" customWidth="1"/>
    <col min="14848" max="14848" width="12.42578125" style="2"/>
    <col min="14849" max="14849" width="10.85546875" style="2" bestFit="1" customWidth="1"/>
    <col min="14850" max="14850" width="12.85546875" style="2" bestFit="1" customWidth="1"/>
    <col min="14851" max="14851" width="12.85546875" style="2" customWidth="1"/>
    <col min="14852" max="14852" width="12.5703125" style="2" customWidth="1"/>
    <col min="14853" max="14853" width="13.42578125" style="2" bestFit="1" customWidth="1"/>
    <col min="14854" max="14854" width="13.42578125" style="2" customWidth="1"/>
    <col min="14855" max="14855" width="19.5703125" style="2" bestFit="1" customWidth="1"/>
    <col min="14856" max="14856" width="12" style="2" bestFit="1" customWidth="1"/>
    <col min="14857" max="14857" width="13.28515625" style="2" customWidth="1"/>
    <col min="14858" max="14858" width="12.28515625" style="2" bestFit="1" customWidth="1"/>
    <col min="14859" max="14859" width="11.5703125" style="2" bestFit="1" customWidth="1"/>
    <col min="14860" max="14860" width="11.5703125" style="2" customWidth="1"/>
    <col min="14861" max="14861" width="13.7109375" style="2" bestFit="1" customWidth="1"/>
    <col min="14862" max="14862" width="11.5703125" style="2" bestFit="1" customWidth="1"/>
    <col min="14863" max="14863" width="11.5703125" style="2" customWidth="1"/>
    <col min="14864" max="14864" width="12.28515625" style="2" bestFit="1" customWidth="1"/>
    <col min="14865" max="14865" width="12" style="2" bestFit="1" customWidth="1"/>
    <col min="14866" max="15099" width="9.140625" style="2" customWidth="1"/>
    <col min="15100" max="15100" width="10.85546875" style="2" bestFit="1" customWidth="1"/>
    <col min="15101" max="15101" width="12.85546875" style="2" bestFit="1" customWidth="1"/>
    <col min="15102" max="15102" width="12.5703125" style="2" customWidth="1"/>
    <col min="15103" max="15103" width="13.42578125" style="2" bestFit="1" customWidth="1"/>
    <col min="15104" max="15104" width="12.42578125" style="2"/>
    <col min="15105" max="15105" width="10.85546875" style="2" bestFit="1" customWidth="1"/>
    <col min="15106" max="15106" width="12.85546875" style="2" bestFit="1" customWidth="1"/>
    <col min="15107" max="15107" width="12.85546875" style="2" customWidth="1"/>
    <col min="15108" max="15108" width="12.5703125" style="2" customWidth="1"/>
    <col min="15109" max="15109" width="13.42578125" style="2" bestFit="1" customWidth="1"/>
    <col min="15110" max="15110" width="13.42578125" style="2" customWidth="1"/>
    <col min="15111" max="15111" width="19.5703125" style="2" bestFit="1" customWidth="1"/>
    <col min="15112" max="15112" width="12" style="2" bestFit="1" customWidth="1"/>
    <col min="15113" max="15113" width="13.28515625" style="2" customWidth="1"/>
    <col min="15114" max="15114" width="12.28515625" style="2" bestFit="1" customWidth="1"/>
    <col min="15115" max="15115" width="11.5703125" style="2" bestFit="1" customWidth="1"/>
    <col min="15116" max="15116" width="11.5703125" style="2" customWidth="1"/>
    <col min="15117" max="15117" width="13.7109375" style="2" bestFit="1" customWidth="1"/>
    <col min="15118" max="15118" width="11.5703125" style="2" bestFit="1" customWidth="1"/>
    <col min="15119" max="15119" width="11.5703125" style="2" customWidth="1"/>
    <col min="15120" max="15120" width="12.28515625" style="2" bestFit="1" customWidth="1"/>
    <col min="15121" max="15121" width="12" style="2" bestFit="1" customWidth="1"/>
    <col min="15122" max="15355" width="9.140625" style="2" customWidth="1"/>
    <col min="15356" max="15356" width="10.85546875" style="2" bestFit="1" customWidth="1"/>
    <col min="15357" max="15357" width="12.85546875" style="2" bestFit="1" customWidth="1"/>
    <col min="15358" max="15358" width="12.5703125" style="2" customWidth="1"/>
    <col min="15359" max="15359" width="13.42578125" style="2" bestFit="1" customWidth="1"/>
    <col min="15360" max="15360" width="12.42578125" style="2"/>
    <col min="15361" max="15361" width="10.85546875" style="2" bestFit="1" customWidth="1"/>
    <col min="15362" max="15362" width="12.85546875" style="2" bestFit="1" customWidth="1"/>
    <col min="15363" max="15363" width="12.85546875" style="2" customWidth="1"/>
    <col min="15364" max="15364" width="12.5703125" style="2" customWidth="1"/>
    <col min="15365" max="15365" width="13.42578125" style="2" bestFit="1" customWidth="1"/>
    <col min="15366" max="15366" width="13.42578125" style="2" customWidth="1"/>
    <col min="15367" max="15367" width="19.5703125" style="2" bestFit="1" customWidth="1"/>
    <col min="15368" max="15368" width="12" style="2" bestFit="1" customWidth="1"/>
    <col min="15369" max="15369" width="13.28515625" style="2" customWidth="1"/>
    <col min="15370" max="15370" width="12.28515625" style="2" bestFit="1" customWidth="1"/>
    <col min="15371" max="15371" width="11.5703125" style="2" bestFit="1" customWidth="1"/>
    <col min="15372" max="15372" width="11.5703125" style="2" customWidth="1"/>
    <col min="15373" max="15373" width="13.7109375" style="2" bestFit="1" customWidth="1"/>
    <col min="15374" max="15374" width="11.5703125" style="2" bestFit="1" customWidth="1"/>
    <col min="15375" max="15375" width="11.5703125" style="2" customWidth="1"/>
    <col min="15376" max="15376" width="12.28515625" style="2" bestFit="1" customWidth="1"/>
    <col min="15377" max="15377" width="12" style="2" bestFit="1" customWidth="1"/>
    <col min="15378" max="15611" width="9.140625" style="2" customWidth="1"/>
    <col min="15612" max="15612" width="10.85546875" style="2" bestFit="1" customWidth="1"/>
    <col min="15613" max="15613" width="12.85546875" style="2" bestFit="1" customWidth="1"/>
    <col min="15614" max="15614" width="12.5703125" style="2" customWidth="1"/>
    <col min="15615" max="15615" width="13.42578125" style="2" bestFit="1" customWidth="1"/>
    <col min="15616" max="15616" width="12.42578125" style="2"/>
    <col min="15617" max="15617" width="10.85546875" style="2" bestFit="1" customWidth="1"/>
    <col min="15618" max="15618" width="12.85546875" style="2" bestFit="1" customWidth="1"/>
    <col min="15619" max="15619" width="12.85546875" style="2" customWidth="1"/>
    <col min="15620" max="15620" width="12.5703125" style="2" customWidth="1"/>
    <col min="15621" max="15621" width="13.42578125" style="2" bestFit="1" customWidth="1"/>
    <col min="15622" max="15622" width="13.42578125" style="2" customWidth="1"/>
    <col min="15623" max="15623" width="19.5703125" style="2" bestFit="1" customWidth="1"/>
    <col min="15624" max="15624" width="12" style="2" bestFit="1" customWidth="1"/>
    <col min="15625" max="15625" width="13.28515625" style="2" customWidth="1"/>
    <col min="15626" max="15626" width="12.28515625" style="2" bestFit="1" customWidth="1"/>
    <col min="15627" max="15627" width="11.5703125" style="2" bestFit="1" customWidth="1"/>
    <col min="15628" max="15628" width="11.5703125" style="2" customWidth="1"/>
    <col min="15629" max="15629" width="13.7109375" style="2" bestFit="1" customWidth="1"/>
    <col min="15630" max="15630" width="11.5703125" style="2" bestFit="1" customWidth="1"/>
    <col min="15631" max="15631" width="11.5703125" style="2" customWidth="1"/>
    <col min="15632" max="15632" width="12.28515625" style="2" bestFit="1" customWidth="1"/>
    <col min="15633" max="15633" width="12" style="2" bestFit="1" customWidth="1"/>
    <col min="15634" max="15867" width="9.140625" style="2" customWidth="1"/>
    <col min="15868" max="15868" width="10.85546875" style="2" bestFit="1" customWidth="1"/>
    <col min="15869" max="15869" width="12.85546875" style="2" bestFit="1" customWidth="1"/>
    <col min="15870" max="15870" width="12.5703125" style="2" customWidth="1"/>
    <col min="15871" max="15871" width="13.42578125" style="2" bestFit="1" customWidth="1"/>
    <col min="15872" max="15872" width="12.42578125" style="2"/>
    <col min="15873" max="15873" width="10.85546875" style="2" bestFit="1" customWidth="1"/>
    <col min="15874" max="15874" width="12.85546875" style="2" bestFit="1" customWidth="1"/>
    <col min="15875" max="15875" width="12.85546875" style="2" customWidth="1"/>
    <col min="15876" max="15876" width="12.5703125" style="2" customWidth="1"/>
    <col min="15877" max="15877" width="13.42578125" style="2" bestFit="1" customWidth="1"/>
    <col min="15878" max="15878" width="13.42578125" style="2" customWidth="1"/>
    <col min="15879" max="15879" width="19.5703125" style="2" bestFit="1" customWidth="1"/>
    <col min="15880" max="15880" width="12" style="2" bestFit="1" customWidth="1"/>
    <col min="15881" max="15881" width="13.28515625" style="2" customWidth="1"/>
    <col min="15882" max="15882" width="12.28515625" style="2" bestFit="1" customWidth="1"/>
    <col min="15883" max="15883" width="11.5703125" style="2" bestFit="1" customWidth="1"/>
    <col min="15884" max="15884" width="11.5703125" style="2" customWidth="1"/>
    <col min="15885" max="15885" width="13.7109375" style="2" bestFit="1" customWidth="1"/>
    <col min="15886" max="15886" width="11.5703125" style="2" bestFit="1" customWidth="1"/>
    <col min="15887" max="15887" width="11.5703125" style="2" customWidth="1"/>
    <col min="15888" max="15888" width="12.28515625" style="2" bestFit="1" customWidth="1"/>
    <col min="15889" max="15889" width="12" style="2" bestFit="1" customWidth="1"/>
    <col min="15890" max="16123" width="9.140625" style="2" customWidth="1"/>
    <col min="16124" max="16124" width="10.85546875" style="2" bestFit="1" customWidth="1"/>
    <col min="16125" max="16125" width="12.85546875" style="2" bestFit="1" customWidth="1"/>
    <col min="16126" max="16126" width="12.5703125" style="2" customWidth="1"/>
    <col min="16127" max="16127" width="13.42578125" style="2" bestFit="1" customWidth="1"/>
    <col min="16128" max="16128" width="12.42578125" style="2"/>
    <col min="16129" max="16129" width="10.85546875" style="2" bestFit="1" customWidth="1"/>
    <col min="16130" max="16130" width="12.85546875" style="2" bestFit="1" customWidth="1"/>
    <col min="16131" max="16131" width="12.85546875" style="2" customWidth="1"/>
    <col min="16132" max="16132" width="12.5703125" style="2" customWidth="1"/>
    <col min="16133" max="16133" width="13.42578125" style="2" bestFit="1" customWidth="1"/>
    <col min="16134" max="16134" width="13.42578125" style="2" customWidth="1"/>
    <col min="16135" max="16135" width="19.5703125" style="2" bestFit="1" customWidth="1"/>
    <col min="16136" max="16136" width="12" style="2" bestFit="1" customWidth="1"/>
    <col min="16137" max="16137" width="13.28515625" style="2" customWidth="1"/>
    <col min="16138" max="16138" width="12.28515625" style="2" bestFit="1" customWidth="1"/>
    <col min="16139" max="16139" width="11.5703125" style="2" bestFit="1" customWidth="1"/>
    <col min="16140" max="16140" width="11.5703125" style="2" customWidth="1"/>
    <col min="16141" max="16141" width="13.7109375" style="2" bestFit="1" customWidth="1"/>
    <col min="16142" max="16142" width="11.5703125" style="2" bestFit="1" customWidth="1"/>
    <col min="16143" max="16143" width="11.5703125" style="2" customWidth="1"/>
    <col min="16144" max="16144" width="12.28515625" style="2" bestFit="1" customWidth="1"/>
    <col min="16145" max="16145" width="12" style="2" bestFit="1" customWidth="1"/>
    <col min="16146" max="16379" width="9.140625" style="2" customWidth="1"/>
    <col min="16380" max="16380" width="10.85546875" style="2" bestFit="1" customWidth="1"/>
    <col min="16381" max="16381" width="12.85546875" style="2" bestFit="1" customWidth="1"/>
    <col min="16382" max="16382" width="12.5703125" style="2" customWidth="1"/>
    <col min="16383" max="16383" width="13.42578125" style="2" bestFit="1" customWidth="1"/>
    <col min="16384" max="16384" width="12.42578125" style="2"/>
  </cols>
  <sheetData>
    <row r="1" spans="1:18" ht="16.5" thickTop="1" thickBot="1">
      <c r="A1" s="94" t="s">
        <v>205</v>
      </c>
      <c r="B1" s="95"/>
      <c r="C1" s="96"/>
      <c r="D1" s="97" t="s">
        <v>206</v>
      </c>
      <c r="E1" s="98"/>
      <c r="F1" s="99"/>
      <c r="G1" s="100" t="s">
        <v>207</v>
      </c>
      <c r="H1" s="101"/>
      <c r="I1" s="102"/>
      <c r="J1" s="103" t="s">
        <v>208</v>
      </c>
      <c r="K1" s="104"/>
      <c r="L1" s="105"/>
      <c r="M1" s="106" t="s">
        <v>209</v>
      </c>
      <c r="N1" s="107"/>
      <c r="O1" s="108"/>
      <c r="P1" s="91" t="s">
        <v>210</v>
      </c>
      <c r="Q1" s="92"/>
      <c r="R1" s="93"/>
    </row>
    <row r="2" spans="1:18" ht="16.5" thickTop="1" thickBot="1">
      <c r="A2" s="27" t="s">
        <v>211</v>
      </c>
      <c r="B2" s="28">
        <f>B3*(B12/(B13*(1-B4)*((B5/B6)^3)*B7))</f>
        <v>1359344473.5814338</v>
      </c>
      <c r="C2" s="29"/>
      <c r="D2" s="30" t="s">
        <v>212</v>
      </c>
      <c r="E2" s="28">
        <f>d_Q_Cm*((d_T*d_AR)/(d_k_pp*((d_sL)^0.91)*((d_W)^1.02)*(1-(d_p/(4*365)))*d_VKT))</f>
        <v>1859332.5952230962</v>
      </c>
      <c r="F2" s="29"/>
      <c r="G2" s="30" t="s">
        <v>213</v>
      </c>
      <c r="H2" s="28">
        <f>s_Q_Cm*((s_T*s_AR)/(s_VKTm_st*s_k_pp*((s_sL)^0.91)*((s_W)^1.02)*(1-(s_p/(4*365)))))</f>
        <v>3357550.9780152217</v>
      </c>
      <c r="I2" s="29"/>
      <c r="J2" s="30" t="s">
        <v>214</v>
      </c>
      <c r="K2" s="28">
        <f>s_Q_Cm*((s_T*s_AR)/(s_VKTm_pp*s_k_pp*((ss_sL)^0.91)*((s_W)^1.02)*(1-(s_p/(4*365)))))</f>
        <v>63216227.033769563</v>
      </c>
      <c r="L2" s="29"/>
      <c r="M2" s="30" t="s">
        <v>215</v>
      </c>
      <c r="N2" s="28">
        <f>s_Q_Cm*((ss_T*s_AR)/((((s_k_up*((s_silt/12)^a_p)*((s_S_speed/30)^d__p))/((s_M_moisture/0.5)^c_p))-C_wear)*((365-s_p)/365)*(281.9/1)*s_VKT_up))</f>
        <v>372412.58543438581</v>
      </c>
      <c r="O2" s="29"/>
      <c r="P2" s="30" t="s">
        <v>216</v>
      </c>
      <c r="Q2" s="28">
        <f>s_Q_Cm*((ss_T*s_AR)/(s_k_ui*((s_silt/12)^a_i)*((s_W/3)^b_i)*((365-s_p)/365)*(281.9/1)*s_VKT_up))</f>
        <v>871083.21138988854</v>
      </c>
      <c r="R2" s="31"/>
    </row>
    <row r="3" spans="1:18" ht="15.75" thickTop="1">
      <c r="A3" s="32" t="s">
        <v>217</v>
      </c>
      <c r="B3" s="1">
        <f>d_Aw*EXP((((LN(d_Asw))-d_Bw)^2)/d_Cw)</f>
        <v>93.773582452087695</v>
      </c>
      <c r="C3" s="33" t="s">
        <v>527</v>
      </c>
      <c r="D3" s="34" t="s">
        <v>218</v>
      </c>
      <c r="E3" s="1">
        <f>d_A*EXP((((LN(d_As))-d_B)^2)/d_C)</f>
        <v>23.017850304789416</v>
      </c>
      <c r="F3" s="33" t="s">
        <v>527</v>
      </c>
      <c r="G3" s="35" t="s">
        <v>219</v>
      </c>
      <c r="H3" s="1">
        <f>s_A*EXP(((LN(s_As)-s_B)^2)/s_C)</f>
        <v>16.403103329458006</v>
      </c>
      <c r="I3" s="33" t="s">
        <v>527</v>
      </c>
      <c r="J3" s="36" t="s">
        <v>220</v>
      </c>
      <c r="K3" s="7">
        <f>total_vehic*km_trip*trip_day*wk_yr*day_wk*s_ED</f>
        <v>4068.2734774415417</v>
      </c>
      <c r="L3" s="37" t="s">
        <v>528</v>
      </c>
      <c r="M3" s="2" t="s">
        <v>221</v>
      </c>
      <c r="N3" s="7">
        <f>ss_ED*365*24*60*60</f>
        <v>31536000</v>
      </c>
      <c r="O3" s="2" t="s">
        <v>529</v>
      </c>
      <c r="P3" s="36" t="s">
        <v>222</v>
      </c>
      <c r="Q3" s="2">
        <v>5</v>
      </c>
      <c r="R3" s="37" t="s">
        <v>530</v>
      </c>
    </row>
    <row r="4" spans="1:18">
      <c r="A4" s="36" t="s">
        <v>223</v>
      </c>
      <c r="B4" s="2">
        <v>0.5</v>
      </c>
      <c r="C4" s="37" t="s">
        <v>531</v>
      </c>
      <c r="D4" s="36" t="s">
        <v>224</v>
      </c>
      <c r="E4" s="2">
        <v>0.5</v>
      </c>
      <c r="F4" s="37" t="s">
        <v>531</v>
      </c>
      <c r="G4" s="2" t="s">
        <v>225</v>
      </c>
      <c r="H4" s="2">
        <v>12.9351</v>
      </c>
      <c r="I4" s="37" t="s">
        <v>532</v>
      </c>
      <c r="J4" s="36" t="s">
        <v>226</v>
      </c>
      <c r="K4" s="2">
        <v>55</v>
      </c>
      <c r="L4" s="37" t="s">
        <v>533</v>
      </c>
      <c r="M4" s="2" t="s">
        <v>227</v>
      </c>
      <c r="N4" s="2">
        <v>0.05</v>
      </c>
      <c r="O4" s="2" t="s">
        <v>534</v>
      </c>
      <c r="P4" s="36" t="s">
        <v>376</v>
      </c>
      <c r="Q4" s="2">
        <v>0.5</v>
      </c>
      <c r="R4" s="37" t="s">
        <v>532</v>
      </c>
    </row>
    <row r="5" spans="1:18" ht="15.75" thickBot="1">
      <c r="A5" s="36" t="s">
        <v>228</v>
      </c>
      <c r="B5" s="2">
        <v>4.6900000000000004</v>
      </c>
      <c r="C5" s="37" t="s">
        <v>229</v>
      </c>
      <c r="D5" s="36" t="s">
        <v>230</v>
      </c>
      <c r="E5" s="2">
        <v>4.6900000000000004</v>
      </c>
      <c r="F5" s="37" t="s">
        <v>229</v>
      </c>
      <c r="G5" s="2" t="s">
        <v>231</v>
      </c>
      <c r="H5" s="2">
        <v>5</v>
      </c>
      <c r="I5" s="37" t="s">
        <v>535</v>
      </c>
      <c r="J5" s="36" t="s">
        <v>232</v>
      </c>
      <c r="K5" s="2">
        <v>5</v>
      </c>
      <c r="L5" s="37" t="s">
        <v>536</v>
      </c>
      <c r="M5" s="2" t="s">
        <v>233</v>
      </c>
      <c r="N5" s="2">
        <v>0.05</v>
      </c>
      <c r="O5" s="2" t="s">
        <v>534</v>
      </c>
      <c r="P5" s="38" t="s">
        <v>377</v>
      </c>
      <c r="Q5" s="39">
        <v>0.5</v>
      </c>
      <c r="R5" s="40" t="s">
        <v>532</v>
      </c>
    </row>
    <row r="6" spans="1:18" ht="15.75" thickTop="1">
      <c r="A6" s="36" t="s">
        <v>234</v>
      </c>
      <c r="B6" s="2">
        <v>11.32</v>
      </c>
      <c r="C6" s="37" t="s">
        <v>229</v>
      </c>
      <c r="D6" s="36" t="s">
        <v>235</v>
      </c>
      <c r="E6" s="2">
        <v>11.32</v>
      </c>
      <c r="F6" s="37" t="s">
        <v>229</v>
      </c>
      <c r="G6" s="2" t="s">
        <v>236</v>
      </c>
      <c r="H6" s="2">
        <v>5.7382999999999997</v>
      </c>
      <c r="I6" s="37" t="s">
        <v>532</v>
      </c>
      <c r="J6" s="36" t="s">
        <v>237</v>
      </c>
      <c r="K6" s="2">
        <v>55</v>
      </c>
      <c r="L6" s="37" t="s">
        <v>533</v>
      </c>
      <c r="M6" s="2" t="s">
        <v>238</v>
      </c>
      <c r="N6" s="2">
        <v>25</v>
      </c>
      <c r="O6" s="2" t="s">
        <v>239</v>
      </c>
      <c r="P6" s="36"/>
    </row>
    <row r="7" spans="1:18">
      <c r="A7" s="36" t="s">
        <v>240</v>
      </c>
      <c r="B7" s="2">
        <v>0.19400000000000001</v>
      </c>
      <c r="C7" s="37" t="s">
        <v>532</v>
      </c>
      <c r="D7" s="36" t="s">
        <v>241</v>
      </c>
      <c r="E7" s="2">
        <v>0.19400000000000001</v>
      </c>
      <c r="F7" s="37"/>
      <c r="G7" s="2" t="s">
        <v>242</v>
      </c>
      <c r="H7" s="2">
        <v>71.771100000000004</v>
      </c>
      <c r="I7" s="37" t="s">
        <v>532</v>
      </c>
      <c r="J7" s="2" t="s">
        <v>243</v>
      </c>
      <c r="K7" s="2">
        <v>5</v>
      </c>
      <c r="L7" s="37" t="s">
        <v>536</v>
      </c>
      <c r="M7" s="2" t="s">
        <v>244</v>
      </c>
      <c r="N7" s="2">
        <v>5</v>
      </c>
      <c r="O7" s="2" t="s">
        <v>530</v>
      </c>
      <c r="P7" s="36"/>
    </row>
    <row r="8" spans="1:18">
      <c r="A8" s="36" t="s">
        <v>245</v>
      </c>
      <c r="B8" s="2">
        <v>16.2302</v>
      </c>
      <c r="C8" s="37" t="s">
        <v>532</v>
      </c>
      <c r="D8" s="36" t="s">
        <v>246</v>
      </c>
      <c r="E8" s="2">
        <v>12.9351</v>
      </c>
      <c r="F8" s="37" t="s">
        <v>532</v>
      </c>
      <c r="G8" s="2" t="s">
        <v>256</v>
      </c>
      <c r="H8" s="7">
        <f>s_LR*s_WR*0.092903</f>
        <v>650.35448707868431</v>
      </c>
      <c r="I8" s="37" t="s">
        <v>537</v>
      </c>
      <c r="J8" s="2" t="s">
        <v>247</v>
      </c>
      <c r="K8" s="41">
        <f>number_cars+number_trucks</f>
        <v>110</v>
      </c>
      <c r="L8" s="37" t="s">
        <v>533</v>
      </c>
      <c r="M8" s="2" t="s">
        <v>248</v>
      </c>
      <c r="N8" s="7">
        <f>total_vehic*km_trip*trip_day*wk_yr*day_wk*ss_ED</f>
        <v>4068.2734774415417</v>
      </c>
      <c r="O8" s="2" t="s">
        <v>528</v>
      </c>
      <c r="P8" s="36"/>
    </row>
    <row r="9" spans="1:18">
      <c r="A9" s="36" t="s">
        <v>249</v>
      </c>
      <c r="B9" s="2">
        <v>0.5</v>
      </c>
      <c r="C9" s="37" t="s">
        <v>535</v>
      </c>
      <c r="D9" s="36" t="s">
        <v>250</v>
      </c>
      <c r="E9" s="2">
        <v>0.5</v>
      </c>
      <c r="F9" s="37" t="s">
        <v>535</v>
      </c>
      <c r="G9" s="36" t="s">
        <v>261</v>
      </c>
      <c r="H9" s="7">
        <f>SQRT(s_As*4046.86)*0.001*3280.84</f>
        <v>466.69069680468465</v>
      </c>
      <c r="I9" s="37" t="s">
        <v>538</v>
      </c>
      <c r="J9" s="2" t="s">
        <v>251</v>
      </c>
      <c r="K9" s="7">
        <f>LS</f>
        <v>0.14224732438606788</v>
      </c>
      <c r="L9" s="37" t="s">
        <v>539</v>
      </c>
      <c r="M9" s="36" t="s">
        <v>252</v>
      </c>
      <c r="N9" s="2">
        <v>5.5000000000000003E-4</v>
      </c>
      <c r="O9" s="37" t="s">
        <v>253</v>
      </c>
      <c r="P9" s="36"/>
    </row>
    <row r="10" spans="1:18">
      <c r="A10" s="36" t="s">
        <v>254</v>
      </c>
      <c r="B10" s="2">
        <v>18.776199999999999</v>
      </c>
      <c r="C10" s="37" t="s">
        <v>532</v>
      </c>
      <c r="D10" s="36" t="s">
        <v>255</v>
      </c>
      <c r="E10" s="2">
        <v>5.7382999999999997</v>
      </c>
      <c r="F10" s="37" t="s">
        <v>532</v>
      </c>
      <c r="G10" s="36" t="s">
        <v>265</v>
      </c>
      <c r="H10" s="2">
        <v>15</v>
      </c>
      <c r="I10" s="37" t="s">
        <v>538</v>
      </c>
      <c r="J10" s="2" t="s">
        <v>257</v>
      </c>
      <c r="K10" s="2">
        <v>2</v>
      </c>
      <c r="L10" s="37" t="s">
        <v>533</v>
      </c>
      <c r="M10" s="36" t="s">
        <v>258</v>
      </c>
      <c r="N10" s="7">
        <v>1</v>
      </c>
      <c r="O10" s="37" t="s">
        <v>146</v>
      </c>
      <c r="P10" s="36"/>
    </row>
    <row r="11" spans="1:18">
      <c r="A11" s="36" t="s">
        <v>259</v>
      </c>
      <c r="B11" s="2">
        <v>216.108</v>
      </c>
      <c r="C11" s="37" t="s">
        <v>532</v>
      </c>
      <c r="D11" s="36" t="s">
        <v>260</v>
      </c>
      <c r="E11" s="2">
        <v>71.771100000000004</v>
      </c>
      <c r="F11" s="37" t="s">
        <v>532</v>
      </c>
      <c r="G11" s="36" t="s">
        <v>268</v>
      </c>
      <c r="H11" s="7">
        <f>s_ED*365*24*60*60</f>
        <v>31536000</v>
      </c>
      <c r="I11" s="37" t="s">
        <v>529</v>
      </c>
      <c r="J11" s="2" t="s">
        <v>262</v>
      </c>
      <c r="K11" s="2">
        <v>26</v>
      </c>
      <c r="L11" s="37" t="s">
        <v>540</v>
      </c>
      <c r="M11" s="36" t="s">
        <v>263</v>
      </c>
      <c r="N11" s="2">
        <v>0.5</v>
      </c>
      <c r="O11" s="37" t="s">
        <v>532</v>
      </c>
    </row>
    <row r="12" spans="1:18">
      <c r="A12" s="36"/>
      <c r="B12" s="2">
        <v>3600</v>
      </c>
      <c r="C12" s="37" t="s">
        <v>264</v>
      </c>
      <c r="D12" s="36" t="s">
        <v>271</v>
      </c>
      <c r="E12" s="7">
        <f>d_LR*d_WR*0.092903</f>
        <v>274.11419061460487</v>
      </c>
      <c r="F12" s="37" t="s">
        <v>537</v>
      </c>
      <c r="G12" s="36" t="s">
        <v>272</v>
      </c>
      <c r="H12" s="2">
        <v>1.4999999999999999E-2</v>
      </c>
      <c r="I12" s="37" t="s">
        <v>541</v>
      </c>
      <c r="J12" s="2" t="s">
        <v>266</v>
      </c>
      <c r="K12" s="2">
        <v>5</v>
      </c>
      <c r="L12" s="37" t="s">
        <v>542</v>
      </c>
      <c r="M12" s="36" t="s">
        <v>267</v>
      </c>
      <c r="N12" s="2">
        <v>0.5</v>
      </c>
      <c r="O12" s="37" t="s">
        <v>532</v>
      </c>
    </row>
    <row r="13" spans="1:18" ht="15.75" thickBot="1">
      <c r="A13" s="38"/>
      <c r="B13" s="39">
        <v>3.5999999999999997E-2</v>
      </c>
      <c r="C13" s="40"/>
      <c r="D13" s="36" t="s">
        <v>274</v>
      </c>
      <c r="E13" s="7">
        <f>SQRT(d_As*4046)*0.001*3280</f>
        <v>147.52709310496155</v>
      </c>
      <c r="F13" s="37" t="s">
        <v>538</v>
      </c>
      <c r="G13" s="36" t="s">
        <v>275</v>
      </c>
      <c r="H13" s="2">
        <f>((K4*K5)+(K6*K7))/(K4+K6)</f>
        <v>5</v>
      </c>
      <c r="I13" s="37" t="s">
        <v>536</v>
      </c>
      <c r="J13" s="36" t="s">
        <v>436</v>
      </c>
      <c r="K13" s="2">
        <v>0.5</v>
      </c>
      <c r="L13" s="37" t="s">
        <v>541</v>
      </c>
      <c r="M13" s="38" t="s">
        <v>543</v>
      </c>
      <c r="N13" s="39">
        <v>0.25</v>
      </c>
      <c r="O13" s="40" t="s">
        <v>532</v>
      </c>
    </row>
    <row r="14" spans="1:18" ht="16.5" thickTop="1" thickBot="1">
      <c r="A14" s="27" t="s">
        <v>270</v>
      </c>
      <c r="B14" s="28">
        <f>s_Q_Cw*(3600/(0.036*(1-s_Vw)*((s_Umw/s_Utw)^3)*s_F_x_w))</f>
        <v>310266453.07805806</v>
      </c>
      <c r="C14" s="29"/>
      <c r="D14" s="36" t="s">
        <v>277</v>
      </c>
      <c r="E14" s="2">
        <v>20</v>
      </c>
      <c r="F14" s="37" t="s">
        <v>538</v>
      </c>
      <c r="G14" s="36" t="s">
        <v>278</v>
      </c>
      <c r="H14" s="2">
        <v>0.5</v>
      </c>
      <c r="I14" s="37" t="s">
        <v>544</v>
      </c>
      <c r="J14" s="38" t="s">
        <v>269</v>
      </c>
      <c r="K14" s="42">
        <f>s_LR*0.0003048</f>
        <v>0.14224732438606788</v>
      </c>
      <c r="L14" s="40" t="s">
        <v>539</v>
      </c>
    </row>
    <row r="15" spans="1:18" ht="15.75" thickTop="1">
      <c r="A15" s="32" t="s">
        <v>273</v>
      </c>
      <c r="B15" s="1">
        <f>s_Aw*EXP((((LN(s_Asw))-s_Bw)^2)/s_Cw)</f>
        <v>57.149400209416989</v>
      </c>
      <c r="C15" s="33" t="s">
        <v>527</v>
      </c>
      <c r="D15" s="36" t="s">
        <v>280</v>
      </c>
      <c r="E15" s="7">
        <f>d_ED*365*24*60*60</f>
        <v>31536000</v>
      </c>
      <c r="F15" s="37" t="s">
        <v>529</v>
      </c>
      <c r="G15" s="36" t="s">
        <v>281</v>
      </c>
      <c r="H15" s="2">
        <v>70</v>
      </c>
      <c r="I15" s="37" t="s">
        <v>542</v>
      </c>
    </row>
    <row r="16" spans="1:18">
      <c r="A16" s="36" t="s">
        <v>276</v>
      </c>
      <c r="B16" s="2">
        <v>0.25</v>
      </c>
      <c r="C16" s="37" t="s">
        <v>531</v>
      </c>
      <c r="D16" s="36" t="s">
        <v>283</v>
      </c>
      <c r="E16" s="2">
        <v>1.4999999999999999E-2</v>
      </c>
      <c r="F16" s="37" t="s">
        <v>541</v>
      </c>
      <c r="G16" s="36" t="s">
        <v>284</v>
      </c>
      <c r="H16" s="7">
        <f>((s_LS*s_AVK__TN_rural_interstate)/s_Km_TN_rural_interstate)*s_ED</f>
        <v>1862240.4436570473</v>
      </c>
      <c r="I16" s="37" t="s">
        <v>528</v>
      </c>
      <c r="J16" s="36"/>
    </row>
    <row r="17" spans="1:10">
      <c r="A17" s="36" t="s">
        <v>279</v>
      </c>
      <c r="B17" s="2">
        <v>5</v>
      </c>
      <c r="C17" s="37" t="s">
        <v>229</v>
      </c>
      <c r="D17" s="36" t="s">
        <v>286</v>
      </c>
      <c r="E17" s="2">
        <v>3.2</v>
      </c>
      <c r="F17" s="37" t="s">
        <v>536</v>
      </c>
      <c r="G17" s="36" t="s">
        <v>287</v>
      </c>
      <c r="H17" s="7">
        <f>s_LR*0.000304799</f>
        <v>0.1422468576953711</v>
      </c>
      <c r="I17" s="37" t="s">
        <v>539</v>
      </c>
      <c r="J17" s="36"/>
    </row>
    <row r="18" spans="1:10">
      <c r="A18" s="36" t="s">
        <v>282</v>
      </c>
      <c r="B18" s="2">
        <v>11.32</v>
      </c>
      <c r="C18" s="37" t="s">
        <v>229</v>
      </c>
      <c r="D18" s="36" t="s">
        <v>289</v>
      </c>
      <c r="E18" s="2">
        <v>0.62</v>
      </c>
      <c r="F18" s="37" t="s">
        <v>544</v>
      </c>
      <c r="G18" s="43" t="s">
        <v>290</v>
      </c>
      <c r="H18" s="114">
        <f>13576*1000000</f>
        <v>13576000000</v>
      </c>
      <c r="I18" s="37" t="s">
        <v>533</v>
      </c>
      <c r="J18" s="36"/>
    </row>
    <row r="19" spans="1:10">
      <c r="A19" s="36" t="s">
        <v>285</v>
      </c>
      <c r="B19" s="2">
        <v>0.28499999999999998</v>
      </c>
      <c r="C19" s="37" t="s">
        <v>532</v>
      </c>
      <c r="D19" s="36" t="s">
        <v>292</v>
      </c>
      <c r="E19" s="2">
        <v>150</v>
      </c>
      <c r="F19" s="37" t="s">
        <v>542</v>
      </c>
      <c r="G19" s="43" t="s">
        <v>293</v>
      </c>
      <c r="H19">
        <v>1037</v>
      </c>
      <c r="I19" s="37" t="s">
        <v>539</v>
      </c>
      <c r="J19" s="36"/>
    </row>
    <row r="20" spans="1:10" ht="15.75" thickBot="1">
      <c r="A20" s="36" t="s">
        <v>288</v>
      </c>
      <c r="B20" s="2">
        <v>15.025</v>
      </c>
      <c r="C20" s="37" t="s">
        <v>532</v>
      </c>
      <c r="D20" s="36" t="s">
        <v>295</v>
      </c>
      <c r="E20" s="7">
        <f>((d_LS*d_AVK__CA_urban_interstate)/d_Km__CA_urban_interstate)*d_ED</f>
        <v>2683117.2510727518</v>
      </c>
      <c r="F20" s="37" t="s">
        <v>528</v>
      </c>
      <c r="G20" s="36" t="s">
        <v>296</v>
      </c>
      <c r="H20" s="7">
        <v>1</v>
      </c>
      <c r="I20" s="40" t="s">
        <v>146</v>
      </c>
      <c r="J20" s="36"/>
    </row>
    <row r="21" spans="1:10" ht="15.75" thickTop="1">
      <c r="A21" s="36" t="s">
        <v>291</v>
      </c>
      <c r="B21" s="2">
        <v>5</v>
      </c>
      <c r="C21" s="37" t="s">
        <v>535</v>
      </c>
      <c r="D21" s="36" t="s">
        <v>298</v>
      </c>
      <c r="E21" s="7">
        <f>d_LR*0.000304799</f>
        <v>4.4966110451299182E-2</v>
      </c>
      <c r="F21" s="37" t="s">
        <v>539</v>
      </c>
      <c r="G21" s="44"/>
      <c r="H21" s="44"/>
      <c r="I21" s="44"/>
    </row>
    <row r="22" spans="1:10">
      <c r="A22" s="36" t="s">
        <v>294</v>
      </c>
      <c r="B22" s="2">
        <v>18.252600000000001</v>
      </c>
      <c r="C22" s="37" t="s">
        <v>532</v>
      </c>
      <c r="D22" s="43" t="s">
        <v>299</v>
      </c>
      <c r="E22" s="2">
        <f>121965*1000000</f>
        <v>121965000000</v>
      </c>
      <c r="F22" s="37" t="s">
        <v>533</v>
      </c>
    </row>
    <row r="23" spans="1:10">
      <c r="A23" s="36" t="s">
        <v>297</v>
      </c>
      <c r="B23" s="2">
        <v>207.33869999999999</v>
      </c>
      <c r="C23" s="37" t="s">
        <v>532</v>
      </c>
      <c r="D23" s="43" t="s">
        <v>300</v>
      </c>
      <c r="E23" s="2">
        <v>2044</v>
      </c>
      <c r="F23" s="37" t="s">
        <v>539</v>
      </c>
    </row>
    <row r="24" spans="1:10" ht="15.75" thickBot="1">
      <c r="A24" s="36"/>
      <c r="B24" s="2">
        <v>3600</v>
      </c>
      <c r="C24" s="37" t="s">
        <v>264</v>
      </c>
      <c r="D24" s="36" t="s">
        <v>301</v>
      </c>
      <c r="E24" s="7">
        <v>1</v>
      </c>
      <c r="F24" s="40" t="s">
        <v>146</v>
      </c>
    </row>
    <row r="25" spans="1:10" ht="16.5" thickTop="1" thickBot="1">
      <c r="A25" s="38"/>
      <c r="B25" s="39">
        <v>3.5999999999999997E-2</v>
      </c>
      <c r="C25" s="40"/>
      <c r="D25" s="44"/>
      <c r="E25" s="44"/>
      <c r="F25" s="44"/>
    </row>
    <row r="26" spans="1:10" ht="15.75" thickTop="1"/>
  </sheetData>
  <mergeCells count="6">
    <mergeCell ref="P1:R1"/>
    <mergeCell ref="A1:C1"/>
    <mergeCell ref="D1:F1"/>
    <mergeCell ref="G1:I1"/>
    <mergeCell ref="J1:L1"/>
    <mergeCell ref="M1:O1"/>
  </mergeCells>
  <pageMargins left="0.7" right="0.7"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24"/>
  <sheetViews>
    <sheetView workbookViewId="0">
      <selection sqref="A1:C1"/>
    </sheetView>
  </sheetViews>
  <sheetFormatPr defaultRowHeight="15"/>
  <cols>
    <col min="1" max="1" width="9.42578125" style="64" bestFit="1" customWidth="1"/>
    <col min="2" max="2" width="8.5703125" style="64" bestFit="1" customWidth="1"/>
    <col min="3" max="3" width="11" style="64" bestFit="1" customWidth="1"/>
    <col min="4" max="4" width="12.140625" style="64" bestFit="1" customWidth="1"/>
    <col min="5" max="5" width="12" style="64" bestFit="1" customWidth="1"/>
    <col min="6" max="6" width="11.140625" style="64" bestFit="1" customWidth="1"/>
    <col min="7" max="7" width="8.140625" style="64" bestFit="1" customWidth="1"/>
    <col min="8" max="8" width="8.42578125" style="64" customWidth="1"/>
    <col min="9" max="9" width="11.140625" style="64" bestFit="1" customWidth="1"/>
    <col min="10" max="10" width="9.28515625" style="64" bestFit="1" customWidth="1"/>
    <col min="11" max="11" width="7.85546875" style="64" customWidth="1"/>
    <col min="12" max="12" width="11.140625" style="64" bestFit="1" customWidth="1"/>
    <col min="13" max="13" width="8.7109375" style="64" bestFit="1" customWidth="1"/>
    <col min="14" max="14" width="7.85546875" style="64" customWidth="1"/>
    <col min="15" max="15" width="11.140625" style="64" bestFit="1" customWidth="1"/>
    <col min="16" max="256" width="9.140625" style="64"/>
    <col min="257" max="257" width="9.42578125" style="64" bestFit="1" customWidth="1"/>
    <col min="258" max="258" width="10" style="64" bestFit="1" customWidth="1"/>
    <col min="259" max="259" width="9.140625" style="64"/>
    <col min="260" max="260" width="12.140625" style="64" bestFit="1" customWidth="1"/>
    <col min="261" max="261" width="9.5703125" style="64" customWidth="1"/>
    <col min="262" max="262" width="11.140625" style="64" bestFit="1" customWidth="1"/>
    <col min="263" max="263" width="8.140625" style="64" bestFit="1" customWidth="1"/>
    <col min="264" max="264" width="8" style="64" customWidth="1"/>
    <col min="265" max="265" width="11.140625" style="64" bestFit="1" customWidth="1"/>
    <col min="266" max="266" width="9.28515625" style="64" bestFit="1" customWidth="1"/>
    <col min="267" max="267" width="7.28515625" style="64" customWidth="1"/>
    <col min="268" max="268" width="11.140625" style="64" bestFit="1" customWidth="1"/>
    <col min="269" max="269" width="8.7109375" style="64" customWidth="1"/>
    <col min="270" max="270" width="9" style="64" customWidth="1"/>
    <col min="271" max="271" width="11.140625" style="64" bestFit="1" customWidth="1"/>
    <col min="272" max="512" width="9.140625" style="64"/>
    <col min="513" max="513" width="9.42578125" style="64" bestFit="1" customWidth="1"/>
    <col min="514" max="514" width="10" style="64" bestFit="1" customWidth="1"/>
    <col min="515" max="515" width="9.140625" style="64"/>
    <col min="516" max="516" width="12.140625" style="64" bestFit="1" customWidth="1"/>
    <col min="517" max="517" width="9.5703125" style="64" customWidth="1"/>
    <col min="518" max="518" width="11.140625" style="64" bestFit="1" customWidth="1"/>
    <col min="519" max="519" width="8.140625" style="64" bestFit="1" customWidth="1"/>
    <col min="520" max="520" width="8" style="64" customWidth="1"/>
    <col min="521" max="521" width="11.140625" style="64" bestFit="1" customWidth="1"/>
    <col min="522" max="522" width="9.28515625" style="64" bestFit="1" customWidth="1"/>
    <col min="523" max="523" width="7.28515625" style="64" customWidth="1"/>
    <col min="524" max="524" width="11.140625" style="64" bestFit="1" customWidth="1"/>
    <col min="525" max="525" width="8.7109375" style="64" customWidth="1"/>
    <col min="526" max="526" width="9" style="64" customWidth="1"/>
    <col min="527" max="527" width="11.140625" style="64" bestFit="1" customWidth="1"/>
    <col min="528" max="768" width="9.140625" style="64"/>
    <col min="769" max="769" width="9.42578125" style="64" bestFit="1" customWidth="1"/>
    <col min="770" max="770" width="10" style="64" bestFit="1" customWidth="1"/>
    <col min="771" max="771" width="9.140625" style="64"/>
    <col min="772" max="772" width="12.140625" style="64" bestFit="1" customWidth="1"/>
    <col min="773" max="773" width="9.5703125" style="64" customWidth="1"/>
    <col min="774" max="774" width="11.140625" style="64" bestFit="1" customWidth="1"/>
    <col min="775" max="775" width="8.140625" style="64" bestFit="1" customWidth="1"/>
    <col min="776" max="776" width="8" style="64" customWidth="1"/>
    <col min="777" max="777" width="11.140625" style="64" bestFit="1" customWidth="1"/>
    <col min="778" max="778" width="9.28515625" style="64" bestFit="1" customWidth="1"/>
    <col min="779" max="779" width="7.28515625" style="64" customWidth="1"/>
    <col min="780" max="780" width="11.140625" style="64" bestFit="1" customWidth="1"/>
    <col min="781" max="781" width="8.7109375" style="64" customWidth="1"/>
    <col min="782" max="782" width="9" style="64" customWidth="1"/>
    <col min="783" max="783" width="11.140625" style="64" bestFit="1" customWidth="1"/>
    <col min="784" max="1024" width="9.140625" style="64"/>
    <col min="1025" max="1025" width="9.42578125" style="64" bestFit="1" customWidth="1"/>
    <col min="1026" max="1026" width="10" style="64" bestFit="1" customWidth="1"/>
    <col min="1027" max="1027" width="9.140625" style="64"/>
    <col min="1028" max="1028" width="12.140625" style="64" bestFit="1" customWidth="1"/>
    <col min="1029" max="1029" width="9.5703125" style="64" customWidth="1"/>
    <col min="1030" max="1030" width="11.140625" style="64" bestFit="1" customWidth="1"/>
    <col min="1031" max="1031" width="8.140625" style="64" bestFit="1" customWidth="1"/>
    <col min="1032" max="1032" width="8" style="64" customWidth="1"/>
    <col min="1033" max="1033" width="11.140625" style="64" bestFit="1" customWidth="1"/>
    <col min="1034" max="1034" width="9.28515625" style="64" bestFit="1" customWidth="1"/>
    <col min="1035" max="1035" width="7.28515625" style="64" customWidth="1"/>
    <col min="1036" max="1036" width="11.140625" style="64" bestFit="1" customWidth="1"/>
    <col min="1037" max="1037" width="8.7109375" style="64" customWidth="1"/>
    <col min="1038" max="1038" width="9" style="64" customWidth="1"/>
    <col min="1039" max="1039" width="11.140625" style="64" bestFit="1" customWidth="1"/>
    <col min="1040" max="1280" width="9.140625" style="64"/>
    <col min="1281" max="1281" width="9.42578125" style="64" bestFit="1" customWidth="1"/>
    <col min="1282" max="1282" width="10" style="64" bestFit="1" customWidth="1"/>
    <col min="1283" max="1283" width="9.140625" style="64"/>
    <col min="1284" max="1284" width="12.140625" style="64" bestFit="1" customWidth="1"/>
    <col min="1285" max="1285" width="9.5703125" style="64" customWidth="1"/>
    <col min="1286" max="1286" width="11.140625" style="64" bestFit="1" customWidth="1"/>
    <col min="1287" max="1287" width="8.140625" style="64" bestFit="1" customWidth="1"/>
    <col min="1288" max="1288" width="8" style="64" customWidth="1"/>
    <col min="1289" max="1289" width="11.140625" style="64" bestFit="1" customWidth="1"/>
    <col min="1290" max="1290" width="9.28515625" style="64" bestFit="1" customWidth="1"/>
    <col min="1291" max="1291" width="7.28515625" style="64" customWidth="1"/>
    <col min="1292" max="1292" width="11.140625" style="64" bestFit="1" customWidth="1"/>
    <col min="1293" max="1293" width="8.7109375" style="64" customWidth="1"/>
    <col min="1294" max="1294" width="9" style="64" customWidth="1"/>
    <col min="1295" max="1295" width="11.140625" style="64" bestFit="1" customWidth="1"/>
    <col min="1296" max="1536" width="9.140625" style="64"/>
    <col min="1537" max="1537" width="9.42578125" style="64" bestFit="1" customWidth="1"/>
    <col min="1538" max="1538" width="10" style="64" bestFit="1" customWidth="1"/>
    <col min="1539" max="1539" width="9.140625" style="64"/>
    <col min="1540" max="1540" width="12.140625" style="64" bestFit="1" customWidth="1"/>
    <col min="1541" max="1541" width="9.5703125" style="64" customWidth="1"/>
    <col min="1542" max="1542" width="11.140625" style="64" bestFit="1" customWidth="1"/>
    <col min="1543" max="1543" width="8.140625" style="64" bestFit="1" customWidth="1"/>
    <col min="1544" max="1544" width="8" style="64" customWidth="1"/>
    <col min="1545" max="1545" width="11.140625" style="64" bestFit="1" customWidth="1"/>
    <col min="1546" max="1546" width="9.28515625" style="64" bestFit="1" customWidth="1"/>
    <col min="1547" max="1547" width="7.28515625" style="64" customWidth="1"/>
    <col min="1548" max="1548" width="11.140625" style="64" bestFit="1" customWidth="1"/>
    <col min="1549" max="1549" width="8.7109375" style="64" customWidth="1"/>
    <col min="1550" max="1550" width="9" style="64" customWidth="1"/>
    <col min="1551" max="1551" width="11.140625" style="64" bestFit="1" customWidth="1"/>
    <col min="1552" max="1792" width="9.140625" style="64"/>
    <col min="1793" max="1793" width="9.42578125" style="64" bestFit="1" customWidth="1"/>
    <col min="1794" max="1794" width="10" style="64" bestFit="1" customWidth="1"/>
    <col min="1795" max="1795" width="9.140625" style="64"/>
    <col min="1796" max="1796" width="12.140625" style="64" bestFit="1" customWidth="1"/>
    <col min="1797" max="1797" width="9.5703125" style="64" customWidth="1"/>
    <col min="1798" max="1798" width="11.140625" style="64" bestFit="1" customWidth="1"/>
    <col min="1799" max="1799" width="8.140625" style="64" bestFit="1" customWidth="1"/>
    <col min="1800" max="1800" width="8" style="64" customWidth="1"/>
    <col min="1801" max="1801" width="11.140625" style="64" bestFit="1" customWidth="1"/>
    <col min="1802" max="1802" width="9.28515625" style="64" bestFit="1" customWidth="1"/>
    <col min="1803" max="1803" width="7.28515625" style="64" customWidth="1"/>
    <col min="1804" max="1804" width="11.140625" style="64" bestFit="1" customWidth="1"/>
    <col min="1805" max="1805" width="8.7109375" style="64" customWidth="1"/>
    <col min="1806" max="1806" width="9" style="64" customWidth="1"/>
    <col min="1807" max="1807" width="11.140625" style="64" bestFit="1" customWidth="1"/>
    <col min="1808" max="2048" width="9.140625" style="64"/>
    <col min="2049" max="2049" width="9.42578125" style="64" bestFit="1" customWidth="1"/>
    <col min="2050" max="2050" width="10" style="64" bestFit="1" customWidth="1"/>
    <col min="2051" max="2051" width="9.140625" style="64"/>
    <col min="2052" max="2052" width="12.140625" style="64" bestFit="1" customWidth="1"/>
    <col min="2053" max="2053" width="9.5703125" style="64" customWidth="1"/>
    <col min="2054" max="2054" width="11.140625" style="64" bestFit="1" customWidth="1"/>
    <col min="2055" max="2055" width="8.140625" style="64" bestFit="1" customWidth="1"/>
    <col min="2056" max="2056" width="8" style="64" customWidth="1"/>
    <col min="2057" max="2057" width="11.140625" style="64" bestFit="1" customWidth="1"/>
    <col min="2058" max="2058" width="9.28515625" style="64" bestFit="1" customWidth="1"/>
    <col min="2059" max="2059" width="7.28515625" style="64" customWidth="1"/>
    <col min="2060" max="2060" width="11.140625" style="64" bestFit="1" customWidth="1"/>
    <col min="2061" max="2061" width="8.7109375" style="64" customWidth="1"/>
    <col min="2062" max="2062" width="9" style="64" customWidth="1"/>
    <col min="2063" max="2063" width="11.140625" style="64" bestFit="1" customWidth="1"/>
    <col min="2064" max="2304" width="9.140625" style="64"/>
    <col min="2305" max="2305" width="9.42578125" style="64" bestFit="1" customWidth="1"/>
    <col min="2306" max="2306" width="10" style="64" bestFit="1" customWidth="1"/>
    <col min="2307" max="2307" width="9.140625" style="64"/>
    <col min="2308" max="2308" width="12.140625" style="64" bestFit="1" customWidth="1"/>
    <col min="2309" max="2309" width="9.5703125" style="64" customWidth="1"/>
    <col min="2310" max="2310" width="11.140625" style="64" bestFit="1" customWidth="1"/>
    <col min="2311" max="2311" width="8.140625" style="64" bestFit="1" customWidth="1"/>
    <col min="2312" max="2312" width="8" style="64" customWidth="1"/>
    <col min="2313" max="2313" width="11.140625" style="64" bestFit="1" customWidth="1"/>
    <col min="2314" max="2314" width="9.28515625" style="64" bestFit="1" customWidth="1"/>
    <col min="2315" max="2315" width="7.28515625" style="64" customWidth="1"/>
    <col min="2316" max="2316" width="11.140625" style="64" bestFit="1" customWidth="1"/>
    <col min="2317" max="2317" width="8.7109375" style="64" customWidth="1"/>
    <col min="2318" max="2318" width="9" style="64" customWidth="1"/>
    <col min="2319" max="2319" width="11.140625" style="64" bestFit="1" customWidth="1"/>
    <col min="2320" max="2560" width="9.140625" style="64"/>
    <col min="2561" max="2561" width="9.42578125" style="64" bestFit="1" customWidth="1"/>
    <col min="2562" max="2562" width="10" style="64" bestFit="1" customWidth="1"/>
    <col min="2563" max="2563" width="9.140625" style="64"/>
    <col min="2564" max="2564" width="12.140625" style="64" bestFit="1" customWidth="1"/>
    <col min="2565" max="2565" width="9.5703125" style="64" customWidth="1"/>
    <col min="2566" max="2566" width="11.140625" style="64" bestFit="1" customWidth="1"/>
    <col min="2567" max="2567" width="8.140625" style="64" bestFit="1" customWidth="1"/>
    <col min="2568" max="2568" width="8" style="64" customWidth="1"/>
    <col min="2569" max="2569" width="11.140625" style="64" bestFit="1" customWidth="1"/>
    <col min="2570" max="2570" width="9.28515625" style="64" bestFit="1" customWidth="1"/>
    <col min="2571" max="2571" width="7.28515625" style="64" customWidth="1"/>
    <col min="2572" max="2572" width="11.140625" style="64" bestFit="1" customWidth="1"/>
    <col min="2573" max="2573" width="8.7109375" style="64" customWidth="1"/>
    <col min="2574" max="2574" width="9" style="64" customWidth="1"/>
    <col min="2575" max="2575" width="11.140625" style="64" bestFit="1" customWidth="1"/>
    <col min="2576" max="2816" width="9.140625" style="64"/>
    <col min="2817" max="2817" width="9.42578125" style="64" bestFit="1" customWidth="1"/>
    <col min="2818" max="2818" width="10" style="64" bestFit="1" customWidth="1"/>
    <col min="2819" max="2819" width="9.140625" style="64"/>
    <col min="2820" max="2820" width="12.140625" style="64" bestFit="1" customWidth="1"/>
    <col min="2821" max="2821" width="9.5703125" style="64" customWidth="1"/>
    <col min="2822" max="2822" width="11.140625" style="64" bestFit="1" customWidth="1"/>
    <col min="2823" max="2823" width="8.140625" style="64" bestFit="1" customWidth="1"/>
    <col min="2824" max="2824" width="8" style="64" customWidth="1"/>
    <col min="2825" max="2825" width="11.140625" style="64" bestFit="1" customWidth="1"/>
    <col min="2826" max="2826" width="9.28515625" style="64" bestFit="1" customWidth="1"/>
    <col min="2827" max="2827" width="7.28515625" style="64" customWidth="1"/>
    <col min="2828" max="2828" width="11.140625" style="64" bestFit="1" customWidth="1"/>
    <col min="2829" max="2829" width="8.7109375" style="64" customWidth="1"/>
    <col min="2830" max="2830" width="9" style="64" customWidth="1"/>
    <col min="2831" max="2831" width="11.140625" style="64" bestFit="1" customWidth="1"/>
    <col min="2832" max="3072" width="9.140625" style="64"/>
    <col min="3073" max="3073" width="9.42578125" style="64" bestFit="1" customWidth="1"/>
    <col min="3074" max="3074" width="10" style="64" bestFit="1" customWidth="1"/>
    <col min="3075" max="3075" width="9.140625" style="64"/>
    <col min="3076" max="3076" width="12.140625" style="64" bestFit="1" customWidth="1"/>
    <col min="3077" max="3077" width="9.5703125" style="64" customWidth="1"/>
    <col min="3078" max="3078" width="11.140625" style="64" bestFit="1" customWidth="1"/>
    <col min="3079" max="3079" width="8.140625" style="64" bestFit="1" customWidth="1"/>
    <col min="3080" max="3080" width="8" style="64" customWidth="1"/>
    <col min="3081" max="3081" width="11.140625" style="64" bestFit="1" customWidth="1"/>
    <col min="3082" max="3082" width="9.28515625" style="64" bestFit="1" customWidth="1"/>
    <col min="3083" max="3083" width="7.28515625" style="64" customWidth="1"/>
    <col min="3084" max="3084" width="11.140625" style="64" bestFit="1" customWidth="1"/>
    <col min="3085" max="3085" width="8.7109375" style="64" customWidth="1"/>
    <col min="3086" max="3086" width="9" style="64" customWidth="1"/>
    <col min="3087" max="3087" width="11.140625" style="64" bestFit="1" customWidth="1"/>
    <col min="3088" max="3328" width="9.140625" style="64"/>
    <col min="3329" max="3329" width="9.42578125" style="64" bestFit="1" customWidth="1"/>
    <col min="3330" max="3330" width="10" style="64" bestFit="1" customWidth="1"/>
    <col min="3331" max="3331" width="9.140625" style="64"/>
    <col min="3332" max="3332" width="12.140625" style="64" bestFit="1" customWidth="1"/>
    <col min="3333" max="3333" width="9.5703125" style="64" customWidth="1"/>
    <col min="3334" max="3334" width="11.140625" style="64" bestFit="1" customWidth="1"/>
    <col min="3335" max="3335" width="8.140625" style="64" bestFit="1" customWidth="1"/>
    <col min="3336" max="3336" width="8" style="64" customWidth="1"/>
    <col min="3337" max="3337" width="11.140625" style="64" bestFit="1" customWidth="1"/>
    <col min="3338" max="3338" width="9.28515625" style="64" bestFit="1" customWidth="1"/>
    <col min="3339" max="3339" width="7.28515625" style="64" customWidth="1"/>
    <col min="3340" max="3340" width="11.140625" style="64" bestFit="1" customWidth="1"/>
    <col min="3341" max="3341" width="8.7109375" style="64" customWidth="1"/>
    <col min="3342" max="3342" width="9" style="64" customWidth="1"/>
    <col min="3343" max="3343" width="11.140625" style="64" bestFit="1" customWidth="1"/>
    <col min="3344" max="3584" width="9.140625" style="64"/>
    <col min="3585" max="3585" width="9.42578125" style="64" bestFit="1" customWidth="1"/>
    <col min="3586" max="3586" width="10" style="64" bestFit="1" customWidth="1"/>
    <col min="3587" max="3587" width="9.140625" style="64"/>
    <col min="3588" max="3588" width="12.140625" style="64" bestFit="1" customWidth="1"/>
    <col min="3589" max="3589" width="9.5703125" style="64" customWidth="1"/>
    <col min="3590" max="3590" width="11.140625" style="64" bestFit="1" customWidth="1"/>
    <col min="3591" max="3591" width="8.140625" style="64" bestFit="1" customWidth="1"/>
    <col min="3592" max="3592" width="8" style="64" customWidth="1"/>
    <col min="3593" max="3593" width="11.140625" style="64" bestFit="1" customWidth="1"/>
    <col min="3594" max="3594" width="9.28515625" style="64" bestFit="1" customWidth="1"/>
    <col min="3595" max="3595" width="7.28515625" style="64" customWidth="1"/>
    <col min="3596" max="3596" width="11.140625" style="64" bestFit="1" customWidth="1"/>
    <col min="3597" max="3597" width="8.7109375" style="64" customWidth="1"/>
    <col min="3598" max="3598" width="9" style="64" customWidth="1"/>
    <col min="3599" max="3599" width="11.140625" style="64" bestFit="1" customWidth="1"/>
    <col min="3600" max="3840" width="9.140625" style="64"/>
    <col min="3841" max="3841" width="9.42578125" style="64" bestFit="1" customWidth="1"/>
    <col min="3842" max="3842" width="10" style="64" bestFit="1" customWidth="1"/>
    <col min="3843" max="3843" width="9.140625" style="64"/>
    <col min="3844" max="3844" width="12.140625" style="64" bestFit="1" customWidth="1"/>
    <col min="3845" max="3845" width="9.5703125" style="64" customWidth="1"/>
    <col min="3846" max="3846" width="11.140625" style="64" bestFit="1" customWidth="1"/>
    <col min="3847" max="3847" width="8.140625" style="64" bestFit="1" customWidth="1"/>
    <col min="3848" max="3848" width="8" style="64" customWidth="1"/>
    <col min="3849" max="3849" width="11.140625" style="64" bestFit="1" customWidth="1"/>
    <col min="3850" max="3850" width="9.28515625" style="64" bestFit="1" customWidth="1"/>
    <col min="3851" max="3851" width="7.28515625" style="64" customWidth="1"/>
    <col min="3852" max="3852" width="11.140625" style="64" bestFit="1" customWidth="1"/>
    <col min="3853" max="3853" width="8.7109375" style="64" customWidth="1"/>
    <col min="3854" max="3854" width="9" style="64" customWidth="1"/>
    <col min="3855" max="3855" width="11.140625" style="64" bestFit="1" customWidth="1"/>
    <col min="3856" max="4096" width="9.140625" style="64"/>
    <col min="4097" max="4097" width="9.42578125" style="64" bestFit="1" customWidth="1"/>
    <col min="4098" max="4098" width="10" style="64" bestFit="1" customWidth="1"/>
    <col min="4099" max="4099" width="9.140625" style="64"/>
    <col min="4100" max="4100" width="12.140625" style="64" bestFit="1" customWidth="1"/>
    <col min="4101" max="4101" width="9.5703125" style="64" customWidth="1"/>
    <col min="4102" max="4102" width="11.140625" style="64" bestFit="1" customWidth="1"/>
    <col min="4103" max="4103" width="8.140625" style="64" bestFit="1" customWidth="1"/>
    <col min="4104" max="4104" width="8" style="64" customWidth="1"/>
    <col min="4105" max="4105" width="11.140625" style="64" bestFit="1" customWidth="1"/>
    <col min="4106" max="4106" width="9.28515625" style="64" bestFit="1" customWidth="1"/>
    <col min="4107" max="4107" width="7.28515625" style="64" customWidth="1"/>
    <col min="4108" max="4108" width="11.140625" style="64" bestFit="1" customWidth="1"/>
    <col min="4109" max="4109" width="8.7109375" style="64" customWidth="1"/>
    <col min="4110" max="4110" width="9" style="64" customWidth="1"/>
    <col min="4111" max="4111" width="11.140625" style="64" bestFit="1" customWidth="1"/>
    <col min="4112" max="4352" width="9.140625" style="64"/>
    <col min="4353" max="4353" width="9.42578125" style="64" bestFit="1" customWidth="1"/>
    <col min="4354" max="4354" width="10" style="64" bestFit="1" customWidth="1"/>
    <col min="4355" max="4355" width="9.140625" style="64"/>
    <col min="4356" max="4356" width="12.140625" style="64" bestFit="1" customWidth="1"/>
    <col min="4357" max="4357" width="9.5703125" style="64" customWidth="1"/>
    <col min="4358" max="4358" width="11.140625" style="64" bestFit="1" customWidth="1"/>
    <col min="4359" max="4359" width="8.140625" style="64" bestFit="1" customWidth="1"/>
    <col min="4360" max="4360" width="8" style="64" customWidth="1"/>
    <col min="4361" max="4361" width="11.140625" style="64" bestFit="1" customWidth="1"/>
    <col min="4362" max="4362" width="9.28515625" style="64" bestFit="1" customWidth="1"/>
    <col min="4363" max="4363" width="7.28515625" style="64" customWidth="1"/>
    <col min="4364" max="4364" width="11.140625" style="64" bestFit="1" customWidth="1"/>
    <col min="4365" max="4365" width="8.7109375" style="64" customWidth="1"/>
    <col min="4366" max="4366" width="9" style="64" customWidth="1"/>
    <col min="4367" max="4367" width="11.140625" style="64" bestFit="1" customWidth="1"/>
    <col min="4368" max="4608" width="9.140625" style="64"/>
    <col min="4609" max="4609" width="9.42578125" style="64" bestFit="1" customWidth="1"/>
    <col min="4610" max="4610" width="10" style="64" bestFit="1" customWidth="1"/>
    <col min="4611" max="4611" width="9.140625" style="64"/>
    <col min="4612" max="4612" width="12.140625" style="64" bestFit="1" customWidth="1"/>
    <col min="4613" max="4613" width="9.5703125" style="64" customWidth="1"/>
    <col min="4614" max="4614" width="11.140625" style="64" bestFit="1" customWidth="1"/>
    <col min="4615" max="4615" width="8.140625" style="64" bestFit="1" customWidth="1"/>
    <col min="4616" max="4616" width="8" style="64" customWidth="1"/>
    <col min="4617" max="4617" width="11.140625" style="64" bestFit="1" customWidth="1"/>
    <col min="4618" max="4618" width="9.28515625" style="64" bestFit="1" customWidth="1"/>
    <col min="4619" max="4619" width="7.28515625" style="64" customWidth="1"/>
    <col min="4620" max="4620" width="11.140625" style="64" bestFit="1" customWidth="1"/>
    <col min="4621" max="4621" width="8.7109375" style="64" customWidth="1"/>
    <col min="4622" max="4622" width="9" style="64" customWidth="1"/>
    <col min="4623" max="4623" width="11.140625" style="64" bestFit="1" customWidth="1"/>
    <col min="4624" max="4864" width="9.140625" style="64"/>
    <col min="4865" max="4865" width="9.42578125" style="64" bestFit="1" customWidth="1"/>
    <col min="4866" max="4866" width="10" style="64" bestFit="1" customWidth="1"/>
    <col min="4867" max="4867" width="9.140625" style="64"/>
    <col min="4868" max="4868" width="12.140625" style="64" bestFit="1" customWidth="1"/>
    <col min="4869" max="4869" width="9.5703125" style="64" customWidth="1"/>
    <col min="4870" max="4870" width="11.140625" style="64" bestFit="1" customWidth="1"/>
    <col min="4871" max="4871" width="8.140625" style="64" bestFit="1" customWidth="1"/>
    <col min="4872" max="4872" width="8" style="64" customWidth="1"/>
    <col min="4873" max="4873" width="11.140625" style="64" bestFit="1" customWidth="1"/>
    <col min="4874" max="4874" width="9.28515625" style="64" bestFit="1" customWidth="1"/>
    <col min="4875" max="4875" width="7.28515625" style="64" customWidth="1"/>
    <col min="4876" max="4876" width="11.140625" style="64" bestFit="1" customWidth="1"/>
    <col min="4877" max="4877" width="8.7109375" style="64" customWidth="1"/>
    <col min="4878" max="4878" width="9" style="64" customWidth="1"/>
    <col min="4879" max="4879" width="11.140625" style="64" bestFit="1" customWidth="1"/>
    <col min="4880" max="5120" width="9.140625" style="64"/>
    <col min="5121" max="5121" width="9.42578125" style="64" bestFit="1" customWidth="1"/>
    <col min="5122" max="5122" width="10" style="64" bestFit="1" customWidth="1"/>
    <col min="5123" max="5123" width="9.140625" style="64"/>
    <col min="5124" max="5124" width="12.140625" style="64" bestFit="1" customWidth="1"/>
    <col min="5125" max="5125" width="9.5703125" style="64" customWidth="1"/>
    <col min="5126" max="5126" width="11.140625" style="64" bestFit="1" customWidth="1"/>
    <col min="5127" max="5127" width="8.140625" style="64" bestFit="1" customWidth="1"/>
    <col min="5128" max="5128" width="8" style="64" customWidth="1"/>
    <col min="5129" max="5129" width="11.140625" style="64" bestFit="1" customWidth="1"/>
    <col min="5130" max="5130" width="9.28515625" style="64" bestFit="1" customWidth="1"/>
    <col min="5131" max="5131" width="7.28515625" style="64" customWidth="1"/>
    <col min="5132" max="5132" width="11.140625" style="64" bestFit="1" customWidth="1"/>
    <col min="5133" max="5133" width="8.7109375" style="64" customWidth="1"/>
    <col min="5134" max="5134" width="9" style="64" customWidth="1"/>
    <col min="5135" max="5135" width="11.140625" style="64" bestFit="1" customWidth="1"/>
    <col min="5136" max="5376" width="9.140625" style="64"/>
    <col min="5377" max="5377" width="9.42578125" style="64" bestFit="1" customWidth="1"/>
    <col min="5378" max="5378" width="10" style="64" bestFit="1" customWidth="1"/>
    <col min="5379" max="5379" width="9.140625" style="64"/>
    <col min="5380" max="5380" width="12.140625" style="64" bestFit="1" customWidth="1"/>
    <col min="5381" max="5381" width="9.5703125" style="64" customWidth="1"/>
    <col min="5382" max="5382" width="11.140625" style="64" bestFit="1" customWidth="1"/>
    <col min="5383" max="5383" width="8.140625" style="64" bestFit="1" customWidth="1"/>
    <col min="5384" max="5384" width="8" style="64" customWidth="1"/>
    <col min="5385" max="5385" width="11.140625" style="64" bestFit="1" customWidth="1"/>
    <col min="5386" max="5386" width="9.28515625" style="64" bestFit="1" customWidth="1"/>
    <col min="5387" max="5387" width="7.28515625" style="64" customWidth="1"/>
    <col min="5388" max="5388" width="11.140625" style="64" bestFit="1" customWidth="1"/>
    <col min="5389" max="5389" width="8.7109375" style="64" customWidth="1"/>
    <col min="5390" max="5390" width="9" style="64" customWidth="1"/>
    <col min="5391" max="5391" width="11.140625" style="64" bestFit="1" customWidth="1"/>
    <col min="5392" max="5632" width="9.140625" style="64"/>
    <col min="5633" max="5633" width="9.42578125" style="64" bestFit="1" customWidth="1"/>
    <col min="5634" max="5634" width="10" style="64" bestFit="1" customWidth="1"/>
    <col min="5635" max="5635" width="9.140625" style="64"/>
    <col min="5636" max="5636" width="12.140625" style="64" bestFit="1" customWidth="1"/>
    <col min="5637" max="5637" width="9.5703125" style="64" customWidth="1"/>
    <col min="5638" max="5638" width="11.140625" style="64" bestFit="1" customWidth="1"/>
    <col min="5639" max="5639" width="8.140625" style="64" bestFit="1" customWidth="1"/>
    <col min="5640" max="5640" width="8" style="64" customWidth="1"/>
    <col min="5641" max="5641" width="11.140625" style="64" bestFit="1" customWidth="1"/>
    <col min="5642" max="5642" width="9.28515625" style="64" bestFit="1" customWidth="1"/>
    <col min="5643" max="5643" width="7.28515625" style="64" customWidth="1"/>
    <col min="5644" max="5644" width="11.140625" style="64" bestFit="1" customWidth="1"/>
    <col min="5645" max="5645" width="8.7109375" style="64" customWidth="1"/>
    <col min="5646" max="5646" width="9" style="64" customWidth="1"/>
    <col min="5647" max="5647" width="11.140625" style="64" bestFit="1" customWidth="1"/>
    <col min="5648" max="5888" width="9.140625" style="64"/>
    <col min="5889" max="5889" width="9.42578125" style="64" bestFit="1" customWidth="1"/>
    <col min="5890" max="5890" width="10" style="64" bestFit="1" customWidth="1"/>
    <col min="5891" max="5891" width="9.140625" style="64"/>
    <col min="5892" max="5892" width="12.140625" style="64" bestFit="1" customWidth="1"/>
    <col min="5893" max="5893" width="9.5703125" style="64" customWidth="1"/>
    <col min="5894" max="5894" width="11.140625" style="64" bestFit="1" customWidth="1"/>
    <col min="5895" max="5895" width="8.140625" style="64" bestFit="1" customWidth="1"/>
    <col min="5896" max="5896" width="8" style="64" customWidth="1"/>
    <col min="5897" max="5897" width="11.140625" style="64" bestFit="1" customWidth="1"/>
    <col min="5898" max="5898" width="9.28515625" style="64" bestFit="1" customWidth="1"/>
    <col min="5899" max="5899" width="7.28515625" style="64" customWidth="1"/>
    <col min="5900" max="5900" width="11.140625" style="64" bestFit="1" customWidth="1"/>
    <col min="5901" max="5901" width="8.7109375" style="64" customWidth="1"/>
    <col min="5902" max="5902" width="9" style="64" customWidth="1"/>
    <col min="5903" max="5903" width="11.140625" style="64" bestFit="1" customWidth="1"/>
    <col min="5904" max="6144" width="9.140625" style="64"/>
    <col min="6145" max="6145" width="9.42578125" style="64" bestFit="1" customWidth="1"/>
    <col min="6146" max="6146" width="10" style="64" bestFit="1" customWidth="1"/>
    <col min="6147" max="6147" width="9.140625" style="64"/>
    <col min="6148" max="6148" width="12.140625" style="64" bestFit="1" customWidth="1"/>
    <col min="6149" max="6149" width="9.5703125" style="64" customWidth="1"/>
    <col min="6150" max="6150" width="11.140625" style="64" bestFit="1" customWidth="1"/>
    <col min="6151" max="6151" width="8.140625" style="64" bestFit="1" customWidth="1"/>
    <col min="6152" max="6152" width="8" style="64" customWidth="1"/>
    <col min="6153" max="6153" width="11.140625" style="64" bestFit="1" customWidth="1"/>
    <col min="6154" max="6154" width="9.28515625" style="64" bestFit="1" customWidth="1"/>
    <col min="6155" max="6155" width="7.28515625" style="64" customWidth="1"/>
    <col min="6156" max="6156" width="11.140625" style="64" bestFit="1" customWidth="1"/>
    <col min="6157" max="6157" width="8.7109375" style="64" customWidth="1"/>
    <col min="6158" max="6158" width="9" style="64" customWidth="1"/>
    <col min="6159" max="6159" width="11.140625" style="64" bestFit="1" customWidth="1"/>
    <col min="6160" max="6400" width="9.140625" style="64"/>
    <col min="6401" max="6401" width="9.42578125" style="64" bestFit="1" customWidth="1"/>
    <col min="6402" max="6402" width="10" style="64" bestFit="1" customWidth="1"/>
    <col min="6403" max="6403" width="9.140625" style="64"/>
    <col min="6404" max="6404" width="12.140625" style="64" bestFit="1" customWidth="1"/>
    <col min="6405" max="6405" width="9.5703125" style="64" customWidth="1"/>
    <col min="6406" max="6406" width="11.140625" style="64" bestFit="1" customWidth="1"/>
    <col min="6407" max="6407" width="8.140625" style="64" bestFit="1" customWidth="1"/>
    <col min="6408" max="6408" width="8" style="64" customWidth="1"/>
    <col min="6409" max="6409" width="11.140625" style="64" bestFit="1" customWidth="1"/>
    <col min="6410" max="6410" width="9.28515625" style="64" bestFit="1" customWidth="1"/>
    <col min="6411" max="6411" width="7.28515625" style="64" customWidth="1"/>
    <col min="6412" max="6412" width="11.140625" style="64" bestFit="1" customWidth="1"/>
    <col min="6413" max="6413" width="8.7109375" style="64" customWidth="1"/>
    <col min="6414" max="6414" width="9" style="64" customWidth="1"/>
    <col min="6415" max="6415" width="11.140625" style="64" bestFit="1" customWidth="1"/>
    <col min="6416" max="6656" width="9.140625" style="64"/>
    <col min="6657" max="6657" width="9.42578125" style="64" bestFit="1" customWidth="1"/>
    <col min="6658" max="6658" width="10" style="64" bestFit="1" customWidth="1"/>
    <col min="6659" max="6659" width="9.140625" style="64"/>
    <col min="6660" max="6660" width="12.140625" style="64" bestFit="1" customWidth="1"/>
    <col min="6661" max="6661" width="9.5703125" style="64" customWidth="1"/>
    <col min="6662" max="6662" width="11.140625" style="64" bestFit="1" customWidth="1"/>
    <col min="6663" max="6663" width="8.140625" style="64" bestFit="1" customWidth="1"/>
    <col min="6664" max="6664" width="8" style="64" customWidth="1"/>
    <col min="6665" max="6665" width="11.140625" style="64" bestFit="1" customWidth="1"/>
    <col min="6666" max="6666" width="9.28515625" style="64" bestFit="1" customWidth="1"/>
    <col min="6667" max="6667" width="7.28515625" style="64" customWidth="1"/>
    <col min="6668" max="6668" width="11.140625" style="64" bestFit="1" customWidth="1"/>
    <col min="6669" max="6669" width="8.7109375" style="64" customWidth="1"/>
    <col min="6670" max="6670" width="9" style="64" customWidth="1"/>
    <col min="6671" max="6671" width="11.140625" style="64" bestFit="1" customWidth="1"/>
    <col min="6672" max="6912" width="9.140625" style="64"/>
    <col min="6913" max="6913" width="9.42578125" style="64" bestFit="1" customWidth="1"/>
    <col min="6914" max="6914" width="10" style="64" bestFit="1" customWidth="1"/>
    <col min="6915" max="6915" width="9.140625" style="64"/>
    <col min="6916" max="6916" width="12.140625" style="64" bestFit="1" customWidth="1"/>
    <col min="6917" max="6917" width="9.5703125" style="64" customWidth="1"/>
    <col min="6918" max="6918" width="11.140625" style="64" bestFit="1" customWidth="1"/>
    <col min="6919" max="6919" width="8.140625" style="64" bestFit="1" customWidth="1"/>
    <col min="6920" max="6920" width="8" style="64" customWidth="1"/>
    <col min="6921" max="6921" width="11.140625" style="64" bestFit="1" customWidth="1"/>
    <col min="6922" max="6922" width="9.28515625" style="64" bestFit="1" customWidth="1"/>
    <col min="6923" max="6923" width="7.28515625" style="64" customWidth="1"/>
    <col min="6924" max="6924" width="11.140625" style="64" bestFit="1" customWidth="1"/>
    <col min="6925" max="6925" width="8.7109375" style="64" customWidth="1"/>
    <col min="6926" max="6926" width="9" style="64" customWidth="1"/>
    <col min="6927" max="6927" width="11.140625" style="64" bestFit="1" customWidth="1"/>
    <col min="6928" max="7168" width="9.140625" style="64"/>
    <col min="7169" max="7169" width="9.42578125" style="64" bestFit="1" customWidth="1"/>
    <col min="7170" max="7170" width="10" style="64" bestFit="1" customWidth="1"/>
    <col min="7171" max="7171" width="9.140625" style="64"/>
    <col min="7172" max="7172" width="12.140625" style="64" bestFit="1" customWidth="1"/>
    <col min="7173" max="7173" width="9.5703125" style="64" customWidth="1"/>
    <col min="7174" max="7174" width="11.140625" style="64" bestFit="1" customWidth="1"/>
    <col min="7175" max="7175" width="8.140625" style="64" bestFit="1" customWidth="1"/>
    <col min="7176" max="7176" width="8" style="64" customWidth="1"/>
    <col min="7177" max="7177" width="11.140625" style="64" bestFit="1" customWidth="1"/>
    <col min="7178" max="7178" width="9.28515625" style="64" bestFit="1" customWidth="1"/>
    <col min="7179" max="7179" width="7.28515625" style="64" customWidth="1"/>
    <col min="7180" max="7180" width="11.140625" style="64" bestFit="1" customWidth="1"/>
    <col min="7181" max="7181" width="8.7109375" style="64" customWidth="1"/>
    <col min="7182" max="7182" width="9" style="64" customWidth="1"/>
    <col min="7183" max="7183" width="11.140625" style="64" bestFit="1" customWidth="1"/>
    <col min="7184" max="7424" width="9.140625" style="64"/>
    <col min="7425" max="7425" width="9.42578125" style="64" bestFit="1" customWidth="1"/>
    <col min="7426" max="7426" width="10" style="64" bestFit="1" customWidth="1"/>
    <col min="7427" max="7427" width="9.140625" style="64"/>
    <col min="7428" max="7428" width="12.140625" style="64" bestFit="1" customWidth="1"/>
    <col min="7429" max="7429" width="9.5703125" style="64" customWidth="1"/>
    <col min="7430" max="7430" width="11.140625" style="64" bestFit="1" customWidth="1"/>
    <col min="7431" max="7431" width="8.140625" style="64" bestFit="1" customWidth="1"/>
    <col min="7432" max="7432" width="8" style="64" customWidth="1"/>
    <col min="7433" max="7433" width="11.140625" style="64" bestFit="1" customWidth="1"/>
    <col min="7434" max="7434" width="9.28515625" style="64" bestFit="1" customWidth="1"/>
    <col min="7435" max="7435" width="7.28515625" style="64" customWidth="1"/>
    <col min="7436" max="7436" width="11.140625" style="64" bestFit="1" customWidth="1"/>
    <col min="7437" max="7437" width="8.7109375" style="64" customWidth="1"/>
    <col min="7438" max="7438" width="9" style="64" customWidth="1"/>
    <col min="7439" max="7439" width="11.140625" style="64" bestFit="1" customWidth="1"/>
    <col min="7440" max="7680" width="9.140625" style="64"/>
    <col min="7681" max="7681" width="9.42578125" style="64" bestFit="1" customWidth="1"/>
    <col min="7682" max="7682" width="10" style="64" bestFit="1" customWidth="1"/>
    <col min="7683" max="7683" width="9.140625" style="64"/>
    <col min="7684" max="7684" width="12.140625" style="64" bestFit="1" customWidth="1"/>
    <col min="7685" max="7685" width="9.5703125" style="64" customWidth="1"/>
    <col min="7686" max="7686" width="11.140625" style="64" bestFit="1" customWidth="1"/>
    <col min="7687" max="7687" width="8.140625" style="64" bestFit="1" customWidth="1"/>
    <col min="7688" max="7688" width="8" style="64" customWidth="1"/>
    <col min="7689" max="7689" width="11.140625" style="64" bestFit="1" customWidth="1"/>
    <col min="7690" max="7690" width="9.28515625" style="64" bestFit="1" customWidth="1"/>
    <col min="7691" max="7691" width="7.28515625" style="64" customWidth="1"/>
    <col min="7692" max="7692" width="11.140625" style="64" bestFit="1" customWidth="1"/>
    <col min="7693" max="7693" width="8.7109375" style="64" customWidth="1"/>
    <col min="7694" max="7694" width="9" style="64" customWidth="1"/>
    <col min="7695" max="7695" width="11.140625" style="64" bestFit="1" customWidth="1"/>
    <col min="7696" max="7936" width="9.140625" style="64"/>
    <col min="7937" max="7937" width="9.42578125" style="64" bestFit="1" customWidth="1"/>
    <col min="7938" max="7938" width="10" style="64" bestFit="1" customWidth="1"/>
    <col min="7939" max="7939" width="9.140625" style="64"/>
    <col min="7940" max="7940" width="12.140625" style="64" bestFit="1" customWidth="1"/>
    <col min="7941" max="7941" width="9.5703125" style="64" customWidth="1"/>
    <col min="7942" max="7942" width="11.140625" style="64" bestFit="1" customWidth="1"/>
    <col min="7943" max="7943" width="8.140625" style="64" bestFit="1" customWidth="1"/>
    <col min="7944" max="7944" width="8" style="64" customWidth="1"/>
    <col min="7945" max="7945" width="11.140625" style="64" bestFit="1" customWidth="1"/>
    <col min="7946" max="7946" width="9.28515625" style="64" bestFit="1" customWidth="1"/>
    <col min="7947" max="7947" width="7.28515625" style="64" customWidth="1"/>
    <col min="7948" max="7948" width="11.140625" style="64" bestFit="1" customWidth="1"/>
    <col min="7949" max="7949" width="8.7109375" style="64" customWidth="1"/>
    <col min="7950" max="7950" width="9" style="64" customWidth="1"/>
    <col min="7951" max="7951" width="11.140625" style="64" bestFit="1" customWidth="1"/>
    <col min="7952" max="8192" width="9.140625" style="64"/>
    <col min="8193" max="8193" width="9.42578125" style="64" bestFit="1" customWidth="1"/>
    <col min="8194" max="8194" width="10" style="64" bestFit="1" customWidth="1"/>
    <col min="8195" max="8195" width="9.140625" style="64"/>
    <col min="8196" max="8196" width="12.140625" style="64" bestFit="1" customWidth="1"/>
    <col min="8197" max="8197" width="9.5703125" style="64" customWidth="1"/>
    <col min="8198" max="8198" width="11.140625" style="64" bestFit="1" customWidth="1"/>
    <col min="8199" max="8199" width="8.140625" style="64" bestFit="1" customWidth="1"/>
    <col min="8200" max="8200" width="8" style="64" customWidth="1"/>
    <col min="8201" max="8201" width="11.140625" style="64" bestFit="1" customWidth="1"/>
    <col min="8202" max="8202" width="9.28515625" style="64" bestFit="1" customWidth="1"/>
    <col min="8203" max="8203" width="7.28515625" style="64" customWidth="1"/>
    <col min="8204" max="8204" width="11.140625" style="64" bestFit="1" customWidth="1"/>
    <col min="8205" max="8205" width="8.7109375" style="64" customWidth="1"/>
    <col min="8206" max="8206" width="9" style="64" customWidth="1"/>
    <col min="8207" max="8207" width="11.140625" style="64" bestFit="1" customWidth="1"/>
    <col min="8208" max="8448" width="9.140625" style="64"/>
    <col min="8449" max="8449" width="9.42578125" style="64" bestFit="1" customWidth="1"/>
    <col min="8450" max="8450" width="10" style="64" bestFit="1" customWidth="1"/>
    <col min="8451" max="8451" width="9.140625" style="64"/>
    <col min="8452" max="8452" width="12.140625" style="64" bestFit="1" customWidth="1"/>
    <col min="8453" max="8453" width="9.5703125" style="64" customWidth="1"/>
    <col min="8454" max="8454" width="11.140625" style="64" bestFit="1" customWidth="1"/>
    <col min="8455" max="8455" width="8.140625" style="64" bestFit="1" customWidth="1"/>
    <col min="8456" max="8456" width="8" style="64" customWidth="1"/>
    <col min="8457" max="8457" width="11.140625" style="64" bestFit="1" customWidth="1"/>
    <col min="8458" max="8458" width="9.28515625" style="64" bestFit="1" customWidth="1"/>
    <col min="8459" max="8459" width="7.28515625" style="64" customWidth="1"/>
    <col min="8460" max="8460" width="11.140625" style="64" bestFit="1" customWidth="1"/>
    <col min="8461" max="8461" width="8.7109375" style="64" customWidth="1"/>
    <col min="8462" max="8462" width="9" style="64" customWidth="1"/>
    <col min="8463" max="8463" width="11.140625" style="64" bestFit="1" customWidth="1"/>
    <col min="8464" max="8704" width="9.140625" style="64"/>
    <col min="8705" max="8705" width="9.42578125" style="64" bestFit="1" customWidth="1"/>
    <col min="8706" max="8706" width="10" style="64" bestFit="1" customWidth="1"/>
    <col min="8707" max="8707" width="9.140625" style="64"/>
    <col min="8708" max="8708" width="12.140625" style="64" bestFit="1" customWidth="1"/>
    <col min="8709" max="8709" width="9.5703125" style="64" customWidth="1"/>
    <col min="8710" max="8710" width="11.140625" style="64" bestFit="1" customWidth="1"/>
    <col min="8711" max="8711" width="8.140625" style="64" bestFit="1" customWidth="1"/>
    <col min="8712" max="8712" width="8" style="64" customWidth="1"/>
    <col min="8713" max="8713" width="11.140625" style="64" bestFit="1" customWidth="1"/>
    <col min="8714" max="8714" width="9.28515625" style="64" bestFit="1" customWidth="1"/>
    <col min="8715" max="8715" width="7.28515625" style="64" customWidth="1"/>
    <col min="8716" max="8716" width="11.140625" style="64" bestFit="1" customWidth="1"/>
    <col min="8717" max="8717" width="8.7109375" style="64" customWidth="1"/>
    <col min="8718" max="8718" width="9" style="64" customWidth="1"/>
    <col min="8719" max="8719" width="11.140625" style="64" bestFit="1" customWidth="1"/>
    <col min="8720" max="8960" width="9.140625" style="64"/>
    <col min="8961" max="8961" width="9.42578125" style="64" bestFit="1" customWidth="1"/>
    <col min="8962" max="8962" width="10" style="64" bestFit="1" customWidth="1"/>
    <col min="8963" max="8963" width="9.140625" style="64"/>
    <col min="8964" max="8964" width="12.140625" style="64" bestFit="1" customWidth="1"/>
    <col min="8965" max="8965" width="9.5703125" style="64" customWidth="1"/>
    <col min="8966" max="8966" width="11.140625" style="64" bestFit="1" customWidth="1"/>
    <col min="8967" max="8967" width="8.140625" style="64" bestFit="1" customWidth="1"/>
    <col min="8968" max="8968" width="8" style="64" customWidth="1"/>
    <col min="8969" max="8969" width="11.140625" style="64" bestFit="1" customWidth="1"/>
    <col min="8970" max="8970" width="9.28515625" style="64" bestFit="1" customWidth="1"/>
    <col min="8971" max="8971" width="7.28515625" style="64" customWidth="1"/>
    <col min="8972" max="8972" width="11.140625" style="64" bestFit="1" customWidth="1"/>
    <col min="8973" max="8973" width="8.7109375" style="64" customWidth="1"/>
    <col min="8974" max="8974" width="9" style="64" customWidth="1"/>
    <col min="8975" max="8975" width="11.140625" style="64" bestFit="1" customWidth="1"/>
    <col min="8976" max="9216" width="9.140625" style="64"/>
    <col min="9217" max="9217" width="9.42578125" style="64" bestFit="1" customWidth="1"/>
    <col min="9218" max="9218" width="10" style="64" bestFit="1" customWidth="1"/>
    <col min="9219" max="9219" width="9.140625" style="64"/>
    <col min="9220" max="9220" width="12.140625" style="64" bestFit="1" customWidth="1"/>
    <col min="9221" max="9221" width="9.5703125" style="64" customWidth="1"/>
    <col min="9222" max="9222" width="11.140625" style="64" bestFit="1" customWidth="1"/>
    <col min="9223" max="9223" width="8.140625" style="64" bestFit="1" customWidth="1"/>
    <col min="9224" max="9224" width="8" style="64" customWidth="1"/>
    <col min="9225" max="9225" width="11.140625" style="64" bestFit="1" customWidth="1"/>
    <col min="9226" max="9226" width="9.28515625" style="64" bestFit="1" customWidth="1"/>
    <col min="9227" max="9227" width="7.28515625" style="64" customWidth="1"/>
    <col min="9228" max="9228" width="11.140625" style="64" bestFit="1" customWidth="1"/>
    <col min="9229" max="9229" width="8.7109375" style="64" customWidth="1"/>
    <col min="9230" max="9230" width="9" style="64" customWidth="1"/>
    <col min="9231" max="9231" width="11.140625" style="64" bestFit="1" customWidth="1"/>
    <col min="9232" max="9472" width="9.140625" style="64"/>
    <col min="9473" max="9473" width="9.42578125" style="64" bestFit="1" customWidth="1"/>
    <col min="9474" max="9474" width="10" style="64" bestFit="1" customWidth="1"/>
    <col min="9475" max="9475" width="9.140625" style="64"/>
    <col min="9476" max="9476" width="12.140625" style="64" bestFit="1" customWidth="1"/>
    <col min="9477" max="9477" width="9.5703125" style="64" customWidth="1"/>
    <col min="9478" max="9478" width="11.140625" style="64" bestFit="1" customWidth="1"/>
    <col min="9479" max="9479" width="8.140625" style="64" bestFit="1" customWidth="1"/>
    <col min="9480" max="9480" width="8" style="64" customWidth="1"/>
    <col min="9481" max="9481" width="11.140625" style="64" bestFit="1" customWidth="1"/>
    <col min="9482" max="9482" width="9.28515625" style="64" bestFit="1" customWidth="1"/>
    <col min="9483" max="9483" width="7.28515625" style="64" customWidth="1"/>
    <col min="9484" max="9484" width="11.140625" style="64" bestFit="1" customWidth="1"/>
    <col min="9485" max="9485" width="8.7109375" style="64" customWidth="1"/>
    <col min="9486" max="9486" width="9" style="64" customWidth="1"/>
    <col min="9487" max="9487" width="11.140625" style="64" bestFit="1" customWidth="1"/>
    <col min="9488" max="9728" width="9.140625" style="64"/>
    <col min="9729" max="9729" width="9.42578125" style="64" bestFit="1" customWidth="1"/>
    <col min="9730" max="9730" width="10" style="64" bestFit="1" customWidth="1"/>
    <col min="9731" max="9731" width="9.140625" style="64"/>
    <col min="9732" max="9732" width="12.140625" style="64" bestFit="1" customWidth="1"/>
    <col min="9733" max="9733" width="9.5703125" style="64" customWidth="1"/>
    <col min="9734" max="9734" width="11.140625" style="64" bestFit="1" customWidth="1"/>
    <col min="9735" max="9735" width="8.140625" style="64" bestFit="1" customWidth="1"/>
    <col min="9736" max="9736" width="8" style="64" customWidth="1"/>
    <col min="9737" max="9737" width="11.140625" style="64" bestFit="1" customWidth="1"/>
    <col min="9738" max="9738" width="9.28515625" style="64" bestFit="1" customWidth="1"/>
    <col min="9739" max="9739" width="7.28515625" style="64" customWidth="1"/>
    <col min="9740" max="9740" width="11.140625" style="64" bestFit="1" customWidth="1"/>
    <col min="9741" max="9741" width="8.7109375" style="64" customWidth="1"/>
    <col min="9742" max="9742" width="9" style="64" customWidth="1"/>
    <col min="9743" max="9743" width="11.140625" style="64" bestFit="1" customWidth="1"/>
    <col min="9744" max="9984" width="9.140625" style="64"/>
    <col min="9985" max="9985" width="9.42578125" style="64" bestFit="1" customWidth="1"/>
    <col min="9986" max="9986" width="10" style="64" bestFit="1" customWidth="1"/>
    <col min="9987" max="9987" width="9.140625" style="64"/>
    <col min="9988" max="9988" width="12.140625" style="64" bestFit="1" customWidth="1"/>
    <col min="9989" max="9989" width="9.5703125" style="64" customWidth="1"/>
    <col min="9990" max="9990" width="11.140625" style="64" bestFit="1" customWidth="1"/>
    <col min="9991" max="9991" width="8.140625" style="64" bestFit="1" customWidth="1"/>
    <col min="9992" max="9992" width="8" style="64" customWidth="1"/>
    <col min="9993" max="9993" width="11.140625" style="64" bestFit="1" customWidth="1"/>
    <col min="9994" max="9994" width="9.28515625" style="64" bestFit="1" customWidth="1"/>
    <col min="9995" max="9995" width="7.28515625" style="64" customWidth="1"/>
    <col min="9996" max="9996" width="11.140625" style="64" bestFit="1" customWidth="1"/>
    <col min="9997" max="9997" width="8.7109375" style="64" customWidth="1"/>
    <col min="9998" max="9998" width="9" style="64" customWidth="1"/>
    <col min="9999" max="9999" width="11.140625" style="64" bestFit="1" customWidth="1"/>
    <col min="10000" max="10240" width="9.140625" style="64"/>
    <col min="10241" max="10241" width="9.42578125" style="64" bestFit="1" customWidth="1"/>
    <col min="10242" max="10242" width="10" style="64" bestFit="1" customWidth="1"/>
    <col min="10243" max="10243" width="9.140625" style="64"/>
    <col min="10244" max="10244" width="12.140625" style="64" bestFit="1" customWidth="1"/>
    <col min="10245" max="10245" width="9.5703125" style="64" customWidth="1"/>
    <col min="10246" max="10246" width="11.140625" style="64" bestFit="1" customWidth="1"/>
    <col min="10247" max="10247" width="8.140625" style="64" bestFit="1" customWidth="1"/>
    <col min="10248" max="10248" width="8" style="64" customWidth="1"/>
    <col min="10249" max="10249" width="11.140625" style="64" bestFit="1" customWidth="1"/>
    <col min="10250" max="10250" width="9.28515625" style="64" bestFit="1" customWidth="1"/>
    <col min="10251" max="10251" width="7.28515625" style="64" customWidth="1"/>
    <col min="10252" max="10252" width="11.140625" style="64" bestFit="1" customWidth="1"/>
    <col min="10253" max="10253" width="8.7109375" style="64" customWidth="1"/>
    <col min="10254" max="10254" width="9" style="64" customWidth="1"/>
    <col min="10255" max="10255" width="11.140625" style="64" bestFit="1" customWidth="1"/>
    <col min="10256" max="10496" width="9.140625" style="64"/>
    <col min="10497" max="10497" width="9.42578125" style="64" bestFit="1" customWidth="1"/>
    <col min="10498" max="10498" width="10" style="64" bestFit="1" customWidth="1"/>
    <col min="10499" max="10499" width="9.140625" style="64"/>
    <col min="10500" max="10500" width="12.140625" style="64" bestFit="1" customWidth="1"/>
    <col min="10501" max="10501" width="9.5703125" style="64" customWidth="1"/>
    <col min="10502" max="10502" width="11.140625" style="64" bestFit="1" customWidth="1"/>
    <col min="10503" max="10503" width="8.140625" style="64" bestFit="1" customWidth="1"/>
    <col min="10504" max="10504" width="8" style="64" customWidth="1"/>
    <col min="10505" max="10505" width="11.140625" style="64" bestFit="1" customWidth="1"/>
    <col min="10506" max="10506" width="9.28515625" style="64" bestFit="1" customWidth="1"/>
    <col min="10507" max="10507" width="7.28515625" style="64" customWidth="1"/>
    <col min="10508" max="10508" width="11.140625" style="64" bestFit="1" customWidth="1"/>
    <col min="10509" max="10509" width="8.7109375" style="64" customWidth="1"/>
    <col min="10510" max="10510" width="9" style="64" customWidth="1"/>
    <col min="10511" max="10511" width="11.140625" style="64" bestFit="1" customWidth="1"/>
    <col min="10512" max="10752" width="9.140625" style="64"/>
    <col min="10753" max="10753" width="9.42578125" style="64" bestFit="1" customWidth="1"/>
    <col min="10754" max="10754" width="10" style="64" bestFit="1" customWidth="1"/>
    <col min="10755" max="10755" width="9.140625" style="64"/>
    <col min="10756" max="10756" width="12.140625" style="64" bestFit="1" customWidth="1"/>
    <col min="10757" max="10757" width="9.5703125" style="64" customWidth="1"/>
    <col min="10758" max="10758" width="11.140625" style="64" bestFit="1" customWidth="1"/>
    <col min="10759" max="10759" width="8.140625" style="64" bestFit="1" customWidth="1"/>
    <col min="10760" max="10760" width="8" style="64" customWidth="1"/>
    <col min="10761" max="10761" width="11.140625" style="64" bestFit="1" customWidth="1"/>
    <col min="10762" max="10762" width="9.28515625" style="64" bestFit="1" customWidth="1"/>
    <col min="10763" max="10763" width="7.28515625" style="64" customWidth="1"/>
    <col min="10764" max="10764" width="11.140625" style="64" bestFit="1" customWidth="1"/>
    <col min="10765" max="10765" width="8.7109375" style="64" customWidth="1"/>
    <col min="10766" max="10766" width="9" style="64" customWidth="1"/>
    <col min="10767" max="10767" width="11.140625" style="64" bestFit="1" customWidth="1"/>
    <col min="10768" max="11008" width="9.140625" style="64"/>
    <col min="11009" max="11009" width="9.42578125" style="64" bestFit="1" customWidth="1"/>
    <col min="11010" max="11010" width="10" style="64" bestFit="1" customWidth="1"/>
    <col min="11011" max="11011" width="9.140625" style="64"/>
    <col min="11012" max="11012" width="12.140625" style="64" bestFit="1" customWidth="1"/>
    <col min="11013" max="11013" width="9.5703125" style="64" customWidth="1"/>
    <col min="11014" max="11014" width="11.140625" style="64" bestFit="1" customWidth="1"/>
    <col min="11015" max="11015" width="8.140625" style="64" bestFit="1" customWidth="1"/>
    <col min="11016" max="11016" width="8" style="64" customWidth="1"/>
    <col min="11017" max="11017" width="11.140625" style="64" bestFit="1" customWidth="1"/>
    <col min="11018" max="11018" width="9.28515625" style="64" bestFit="1" customWidth="1"/>
    <col min="11019" max="11019" width="7.28515625" style="64" customWidth="1"/>
    <col min="11020" max="11020" width="11.140625" style="64" bestFit="1" customWidth="1"/>
    <col min="11021" max="11021" width="8.7109375" style="64" customWidth="1"/>
    <col min="11022" max="11022" width="9" style="64" customWidth="1"/>
    <col min="11023" max="11023" width="11.140625" style="64" bestFit="1" customWidth="1"/>
    <col min="11024" max="11264" width="9.140625" style="64"/>
    <col min="11265" max="11265" width="9.42578125" style="64" bestFit="1" customWidth="1"/>
    <col min="11266" max="11266" width="10" style="64" bestFit="1" customWidth="1"/>
    <col min="11267" max="11267" width="9.140625" style="64"/>
    <col min="11268" max="11268" width="12.140625" style="64" bestFit="1" customWidth="1"/>
    <col min="11269" max="11269" width="9.5703125" style="64" customWidth="1"/>
    <col min="11270" max="11270" width="11.140625" style="64" bestFit="1" customWidth="1"/>
    <col min="11271" max="11271" width="8.140625" style="64" bestFit="1" customWidth="1"/>
    <col min="11272" max="11272" width="8" style="64" customWidth="1"/>
    <col min="11273" max="11273" width="11.140625" style="64" bestFit="1" customWidth="1"/>
    <col min="11274" max="11274" width="9.28515625" style="64" bestFit="1" customWidth="1"/>
    <col min="11275" max="11275" width="7.28515625" style="64" customWidth="1"/>
    <col min="11276" max="11276" width="11.140625" style="64" bestFit="1" customWidth="1"/>
    <col min="11277" max="11277" width="8.7109375" style="64" customWidth="1"/>
    <col min="11278" max="11278" width="9" style="64" customWidth="1"/>
    <col min="11279" max="11279" width="11.140625" style="64" bestFit="1" customWidth="1"/>
    <col min="11280" max="11520" width="9.140625" style="64"/>
    <col min="11521" max="11521" width="9.42578125" style="64" bestFit="1" customWidth="1"/>
    <col min="11522" max="11522" width="10" style="64" bestFit="1" customWidth="1"/>
    <col min="11523" max="11523" width="9.140625" style="64"/>
    <col min="11524" max="11524" width="12.140625" style="64" bestFit="1" customWidth="1"/>
    <col min="11525" max="11525" width="9.5703125" style="64" customWidth="1"/>
    <col min="11526" max="11526" width="11.140625" style="64" bestFit="1" customWidth="1"/>
    <col min="11527" max="11527" width="8.140625" style="64" bestFit="1" customWidth="1"/>
    <col min="11528" max="11528" width="8" style="64" customWidth="1"/>
    <col min="11529" max="11529" width="11.140625" style="64" bestFit="1" customWidth="1"/>
    <col min="11530" max="11530" width="9.28515625" style="64" bestFit="1" customWidth="1"/>
    <col min="11531" max="11531" width="7.28515625" style="64" customWidth="1"/>
    <col min="11532" max="11532" width="11.140625" style="64" bestFit="1" customWidth="1"/>
    <col min="11533" max="11533" width="8.7109375" style="64" customWidth="1"/>
    <col min="11534" max="11534" width="9" style="64" customWidth="1"/>
    <col min="11535" max="11535" width="11.140625" style="64" bestFit="1" customWidth="1"/>
    <col min="11536" max="11776" width="9.140625" style="64"/>
    <col min="11777" max="11777" width="9.42578125" style="64" bestFit="1" customWidth="1"/>
    <col min="11778" max="11778" width="10" style="64" bestFit="1" customWidth="1"/>
    <col min="11779" max="11779" width="9.140625" style="64"/>
    <col min="11780" max="11780" width="12.140625" style="64" bestFit="1" customWidth="1"/>
    <col min="11781" max="11781" width="9.5703125" style="64" customWidth="1"/>
    <col min="11782" max="11782" width="11.140625" style="64" bestFit="1" customWidth="1"/>
    <col min="11783" max="11783" width="8.140625" style="64" bestFit="1" customWidth="1"/>
    <col min="11784" max="11784" width="8" style="64" customWidth="1"/>
    <col min="11785" max="11785" width="11.140625" style="64" bestFit="1" customWidth="1"/>
    <col min="11786" max="11786" width="9.28515625" style="64" bestFit="1" customWidth="1"/>
    <col min="11787" max="11787" width="7.28515625" style="64" customWidth="1"/>
    <col min="11788" max="11788" width="11.140625" style="64" bestFit="1" customWidth="1"/>
    <col min="11789" max="11789" width="8.7109375" style="64" customWidth="1"/>
    <col min="11790" max="11790" width="9" style="64" customWidth="1"/>
    <col min="11791" max="11791" width="11.140625" style="64" bestFit="1" customWidth="1"/>
    <col min="11792" max="12032" width="9.140625" style="64"/>
    <col min="12033" max="12033" width="9.42578125" style="64" bestFit="1" customWidth="1"/>
    <col min="12034" max="12034" width="10" style="64" bestFit="1" customWidth="1"/>
    <col min="12035" max="12035" width="9.140625" style="64"/>
    <col min="12036" max="12036" width="12.140625" style="64" bestFit="1" customWidth="1"/>
    <col min="12037" max="12037" width="9.5703125" style="64" customWidth="1"/>
    <col min="12038" max="12038" width="11.140625" style="64" bestFit="1" customWidth="1"/>
    <col min="12039" max="12039" width="8.140625" style="64" bestFit="1" customWidth="1"/>
    <col min="12040" max="12040" width="8" style="64" customWidth="1"/>
    <col min="12041" max="12041" width="11.140625" style="64" bestFit="1" customWidth="1"/>
    <col min="12042" max="12042" width="9.28515625" style="64" bestFit="1" customWidth="1"/>
    <col min="12043" max="12043" width="7.28515625" style="64" customWidth="1"/>
    <col min="12044" max="12044" width="11.140625" style="64" bestFit="1" customWidth="1"/>
    <col min="12045" max="12045" width="8.7109375" style="64" customWidth="1"/>
    <col min="12046" max="12046" width="9" style="64" customWidth="1"/>
    <col min="12047" max="12047" width="11.140625" style="64" bestFit="1" customWidth="1"/>
    <col min="12048" max="12288" width="9.140625" style="64"/>
    <col min="12289" max="12289" width="9.42578125" style="64" bestFit="1" customWidth="1"/>
    <col min="12290" max="12290" width="10" style="64" bestFit="1" customWidth="1"/>
    <col min="12291" max="12291" width="9.140625" style="64"/>
    <col min="12292" max="12292" width="12.140625" style="64" bestFit="1" customWidth="1"/>
    <col min="12293" max="12293" width="9.5703125" style="64" customWidth="1"/>
    <col min="12294" max="12294" width="11.140625" style="64" bestFit="1" customWidth="1"/>
    <col min="12295" max="12295" width="8.140625" style="64" bestFit="1" customWidth="1"/>
    <col min="12296" max="12296" width="8" style="64" customWidth="1"/>
    <col min="12297" max="12297" width="11.140625" style="64" bestFit="1" customWidth="1"/>
    <col min="12298" max="12298" width="9.28515625" style="64" bestFit="1" customWidth="1"/>
    <col min="12299" max="12299" width="7.28515625" style="64" customWidth="1"/>
    <col min="12300" max="12300" width="11.140625" style="64" bestFit="1" customWidth="1"/>
    <col min="12301" max="12301" width="8.7109375" style="64" customWidth="1"/>
    <col min="12302" max="12302" width="9" style="64" customWidth="1"/>
    <col min="12303" max="12303" width="11.140625" style="64" bestFit="1" customWidth="1"/>
    <col min="12304" max="12544" width="9.140625" style="64"/>
    <col min="12545" max="12545" width="9.42578125" style="64" bestFit="1" customWidth="1"/>
    <col min="12546" max="12546" width="10" style="64" bestFit="1" customWidth="1"/>
    <col min="12547" max="12547" width="9.140625" style="64"/>
    <col min="12548" max="12548" width="12.140625" style="64" bestFit="1" customWidth="1"/>
    <col min="12549" max="12549" width="9.5703125" style="64" customWidth="1"/>
    <col min="12550" max="12550" width="11.140625" style="64" bestFit="1" customWidth="1"/>
    <col min="12551" max="12551" width="8.140625" style="64" bestFit="1" customWidth="1"/>
    <col min="12552" max="12552" width="8" style="64" customWidth="1"/>
    <col min="12553" max="12553" width="11.140625" style="64" bestFit="1" customWidth="1"/>
    <col min="12554" max="12554" width="9.28515625" style="64" bestFit="1" customWidth="1"/>
    <col min="12555" max="12555" width="7.28515625" style="64" customWidth="1"/>
    <col min="12556" max="12556" width="11.140625" style="64" bestFit="1" customWidth="1"/>
    <col min="12557" max="12557" width="8.7109375" style="64" customWidth="1"/>
    <col min="12558" max="12558" width="9" style="64" customWidth="1"/>
    <col min="12559" max="12559" width="11.140625" style="64" bestFit="1" customWidth="1"/>
    <col min="12560" max="12800" width="9.140625" style="64"/>
    <col min="12801" max="12801" width="9.42578125" style="64" bestFit="1" customWidth="1"/>
    <col min="12802" max="12802" width="10" style="64" bestFit="1" customWidth="1"/>
    <col min="12803" max="12803" width="9.140625" style="64"/>
    <col min="12804" max="12804" width="12.140625" style="64" bestFit="1" customWidth="1"/>
    <col min="12805" max="12805" width="9.5703125" style="64" customWidth="1"/>
    <col min="12806" max="12806" width="11.140625" style="64" bestFit="1" customWidth="1"/>
    <col min="12807" max="12807" width="8.140625" style="64" bestFit="1" customWidth="1"/>
    <col min="12808" max="12808" width="8" style="64" customWidth="1"/>
    <col min="12809" max="12809" width="11.140625" style="64" bestFit="1" customWidth="1"/>
    <col min="12810" max="12810" width="9.28515625" style="64" bestFit="1" customWidth="1"/>
    <col min="12811" max="12811" width="7.28515625" style="64" customWidth="1"/>
    <col min="12812" max="12812" width="11.140625" style="64" bestFit="1" customWidth="1"/>
    <col min="12813" max="12813" width="8.7109375" style="64" customWidth="1"/>
    <col min="12814" max="12814" width="9" style="64" customWidth="1"/>
    <col min="12815" max="12815" width="11.140625" style="64" bestFit="1" customWidth="1"/>
    <col min="12816" max="13056" width="9.140625" style="64"/>
    <col min="13057" max="13057" width="9.42578125" style="64" bestFit="1" customWidth="1"/>
    <col min="13058" max="13058" width="10" style="64" bestFit="1" customWidth="1"/>
    <col min="13059" max="13059" width="9.140625" style="64"/>
    <col min="13060" max="13060" width="12.140625" style="64" bestFit="1" customWidth="1"/>
    <col min="13061" max="13061" width="9.5703125" style="64" customWidth="1"/>
    <col min="13062" max="13062" width="11.140625" style="64" bestFit="1" customWidth="1"/>
    <col min="13063" max="13063" width="8.140625" style="64" bestFit="1" customWidth="1"/>
    <col min="13064" max="13064" width="8" style="64" customWidth="1"/>
    <col min="13065" max="13065" width="11.140625" style="64" bestFit="1" customWidth="1"/>
    <col min="13066" max="13066" width="9.28515625" style="64" bestFit="1" customWidth="1"/>
    <col min="13067" max="13067" width="7.28515625" style="64" customWidth="1"/>
    <col min="13068" max="13068" width="11.140625" style="64" bestFit="1" customWidth="1"/>
    <col min="13069" max="13069" width="8.7109375" style="64" customWidth="1"/>
    <col min="13070" max="13070" width="9" style="64" customWidth="1"/>
    <col min="13071" max="13071" width="11.140625" style="64" bestFit="1" customWidth="1"/>
    <col min="13072" max="13312" width="9.140625" style="64"/>
    <col min="13313" max="13313" width="9.42578125" style="64" bestFit="1" customWidth="1"/>
    <col min="13314" max="13314" width="10" style="64" bestFit="1" customWidth="1"/>
    <col min="13315" max="13315" width="9.140625" style="64"/>
    <col min="13316" max="13316" width="12.140625" style="64" bestFit="1" customWidth="1"/>
    <col min="13317" max="13317" width="9.5703125" style="64" customWidth="1"/>
    <col min="13318" max="13318" width="11.140625" style="64" bestFit="1" customWidth="1"/>
    <col min="13319" max="13319" width="8.140625" style="64" bestFit="1" customWidth="1"/>
    <col min="13320" max="13320" width="8" style="64" customWidth="1"/>
    <col min="13321" max="13321" width="11.140625" style="64" bestFit="1" customWidth="1"/>
    <col min="13322" max="13322" width="9.28515625" style="64" bestFit="1" customWidth="1"/>
    <col min="13323" max="13323" width="7.28515625" style="64" customWidth="1"/>
    <col min="13324" max="13324" width="11.140625" style="64" bestFit="1" customWidth="1"/>
    <col min="13325" max="13325" width="8.7109375" style="64" customWidth="1"/>
    <col min="13326" max="13326" width="9" style="64" customWidth="1"/>
    <col min="13327" max="13327" width="11.140625" style="64" bestFit="1" customWidth="1"/>
    <col min="13328" max="13568" width="9.140625" style="64"/>
    <col min="13569" max="13569" width="9.42578125" style="64" bestFit="1" customWidth="1"/>
    <col min="13570" max="13570" width="10" style="64" bestFit="1" customWidth="1"/>
    <col min="13571" max="13571" width="9.140625" style="64"/>
    <col min="13572" max="13572" width="12.140625" style="64" bestFit="1" customWidth="1"/>
    <col min="13573" max="13573" width="9.5703125" style="64" customWidth="1"/>
    <col min="13574" max="13574" width="11.140625" style="64" bestFit="1" customWidth="1"/>
    <col min="13575" max="13575" width="8.140625" style="64" bestFit="1" customWidth="1"/>
    <col min="13576" max="13576" width="8" style="64" customWidth="1"/>
    <col min="13577" max="13577" width="11.140625" style="64" bestFit="1" customWidth="1"/>
    <col min="13578" max="13578" width="9.28515625" style="64" bestFit="1" customWidth="1"/>
    <col min="13579" max="13579" width="7.28515625" style="64" customWidth="1"/>
    <col min="13580" max="13580" width="11.140625" style="64" bestFit="1" customWidth="1"/>
    <col min="13581" max="13581" width="8.7109375" style="64" customWidth="1"/>
    <col min="13582" max="13582" width="9" style="64" customWidth="1"/>
    <col min="13583" max="13583" width="11.140625" style="64" bestFit="1" customWidth="1"/>
    <col min="13584" max="13824" width="9.140625" style="64"/>
    <col min="13825" max="13825" width="9.42578125" style="64" bestFit="1" customWidth="1"/>
    <col min="13826" max="13826" width="10" style="64" bestFit="1" customWidth="1"/>
    <col min="13827" max="13827" width="9.140625" style="64"/>
    <col min="13828" max="13828" width="12.140625" style="64" bestFit="1" customWidth="1"/>
    <col min="13829" max="13829" width="9.5703125" style="64" customWidth="1"/>
    <col min="13830" max="13830" width="11.140625" style="64" bestFit="1" customWidth="1"/>
    <col min="13831" max="13831" width="8.140625" style="64" bestFit="1" customWidth="1"/>
    <col min="13832" max="13832" width="8" style="64" customWidth="1"/>
    <col min="13833" max="13833" width="11.140625" style="64" bestFit="1" customWidth="1"/>
    <col min="13834" max="13834" width="9.28515625" style="64" bestFit="1" customWidth="1"/>
    <col min="13835" max="13835" width="7.28515625" style="64" customWidth="1"/>
    <col min="13836" max="13836" width="11.140625" style="64" bestFit="1" customWidth="1"/>
    <col min="13837" max="13837" width="8.7109375" style="64" customWidth="1"/>
    <col min="13838" max="13838" width="9" style="64" customWidth="1"/>
    <col min="13839" max="13839" width="11.140625" style="64" bestFit="1" customWidth="1"/>
    <col min="13840" max="14080" width="9.140625" style="64"/>
    <col min="14081" max="14081" width="9.42578125" style="64" bestFit="1" customWidth="1"/>
    <col min="14082" max="14082" width="10" style="64" bestFit="1" customWidth="1"/>
    <col min="14083" max="14083" width="9.140625" style="64"/>
    <col min="14084" max="14084" width="12.140625" style="64" bestFit="1" customWidth="1"/>
    <col min="14085" max="14085" width="9.5703125" style="64" customWidth="1"/>
    <col min="14086" max="14086" width="11.140625" style="64" bestFit="1" customWidth="1"/>
    <col min="14087" max="14087" width="8.140625" style="64" bestFit="1" customWidth="1"/>
    <col min="14088" max="14088" width="8" style="64" customWidth="1"/>
    <col min="14089" max="14089" width="11.140625" style="64" bestFit="1" customWidth="1"/>
    <col min="14090" max="14090" width="9.28515625" style="64" bestFit="1" customWidth="1"/>
    <col min="14091" max="14091" width="7.28515625" style="64" customWidth="1"/>
    <col min="14092" max="14092" width="11.140625" style="64" bestFit="1" customWidth="1"/>
    <col min="14093" max="14093" width="8.7109375" style="64" customWidth="1"/>
    <col min="14094" max="14094" width="9" style="64" customWidth="1"/>
    <col min="14095" max="14095" width="11.140625" style="64" bestFit="1" customWidth="1"/>
    <col min="14096" max="14336" width="9.140625" style="64"/>
    <col min="14337" max="14337" width="9.42578125" style="64" bestFit="1" customWidth="1"/>
    <col min="14338" max="14338" width="10" style="64" bestFit="1" customWidth="1"/>
    <col min="14339" max="14339" width="9.140625" style="64"/>
    <col min="14340" max="14340" width="12.140625" style="64" bestFit="1" customWidth="1"/>
    <col min="14341" max="14341" width="9.5703125" style="64" customWidth="1"/>
    <col min="14342" max="14342" width="11.140625" style="64" bestFit="1" customWidth="1"/>
    <col min="14343" max="14343" width="8.140625" style="64" bestFit="1" customWidth="1"/>
    <col min="14344" max="14344" width="8" style="64" customWidth="1"/>
    <col min="14345" max="14345" width="11.140625" style="64" bestFit="1" customWidth="1"/>
    <col min="14346" max="14346" width="9.28515625" style="64" bestFit="1" customWidth="1"/>
    <col min="14347" max="14347" width="7.28515625" style="64" customWidth="1"/>
    <col min="14348" max="14348" width="11.140625" style="64" bestFit="1" customWidth="1"/>
    <col min="14349" max="14349" width="8.7109375" style="64" customWidth="1"/>
    <col min="14350" max="14350" width="9" style="64" customWidth="1"/>
    <col min="14351" max="14351" width="11.140625" style="64" bestFit="1" customWidth="1"/>
    <col min="14352" max="14592" width="9.140625" style="64"/>
    <col min="14593" max="14593" width="9.42578125" style="64" bestFit="1" customWidth="1"/>
    <col min="14594" max="14594" width="10" style="64" bestFit="1" customWidth="1"/>
    <col min="14595" max="14595" width="9.140625" style="64"/>
    <col min="14596" max="14596" width="12.140625" style="64" bestFit="1" customWidth="1"/>
    <col min="14597" max="14597" width="9.5703125" style="64" customWidth="1"/>
    <col min="14598" max="14598" width="11.140625" style="64" bestFit="1" customWidth="1"/>
    <col min="14599" max="14599" width="8.140625" style="64" bestFit="1" customWidth="1"/>
    <col min="14600" max="14600" width="8" style="64" customWidth="1"/>
    <col min="14601" max="14601" width="11.140625" style="64" bestFit="1" customWidth="1"/>
    <col min="14602" max="14602" width="9.28515625" style="64" bestFit="1" customWidth="1"/>
    <col min="14603" max="14603" width="7.28515625" style="64" customWidth="1"/>
    <col min="14604" max="14604" width="11.140625" style="64" bestFit="1" customWidth="1"/>
    <col min="14605" max="14605" width="8.7109375" style="64" customWidth="1"/>
    <col min="14606" max="14606" width="9" style="64" customWidth="1"/>
    <col min="14607" max="14607" width="11.140625" style="64" bestFit="1" customWidth="1"/>
    <col min="14608" max="14848" width="9.140625" style="64"/>
    <col min="14849" max="14849" width="9.42578125" style="64" bestFit="1" customWidth="1"/>
    <col min="14850" max="14850" width="10" style="64" bestFit="1" customWidth="1"/>
    <col min="14851" max="14851" width="9.140625" style="64"/>
    <col min="14852" max="14852" width="12.140625" style="64" bestFit="1" customWidth="1"/>
    <col min="14853" max="14853" width="9.5703125" style="64" customWidth="1"/>
    <col min="14854" max="14854" width="11.140625" style="64" bestFit="1" customWidth="1"/>
    <col min="14855" max="14855" width="8.140625" style="64" bestFit="1" customWidth="1"/>
    <col min="14856" max="14856" width="8" style="64" customWidth="1"/>
    <col min="14857" max="14857" width="11.140625" style="64" bestFit="1" customWidth="1"/>
    <col min="14858" max="14858" width="9.28515625" style="64" bestFit="1" customWidth="1"/>
    <col min="14859" max="14859" width="7.28515625" style="64" customWidth="1"/>
    <col min="14860" max="14860" width="11.140625" style="64" bestFit="1" customWidth="1"/>
    <col min="14861" max="14861" width="8.7109375" style="64" customWidth="1"/>
    <col min="14862" max="14862" width="9" style="64" customWidth="1"/>
    <col min="14863" max="14863" width="11.140625" style="64" bestFit="1" customWidth="1"/>
    <col min="14864" max="15104" width="9.140625" style="64"/>
    <col min="15105" max="15105" width="9.42578125" style="64" bestFit="1" customWidth="1"/>
    <col min="15106" max="15106" width="10" style="64" bestFit="1" customWidth="1"/>
    <col min="15107" max="15107" width="9.140625" style="64"/>
    <col min="15108" max="15108" width="12.140625" style="64" bestFit="1" customWidth="1"/>
    <col min="15109" max="15109" width="9.5703125" style="64" customWidth="1"/>
    <col min="15110" max="15110" width="11.140625" style="64" bestFit="1" customWidth="1"/>
    <col min="15111" max="15111" width="8.140625" style="64" bestFit="1" customWidth="1"/>
    <col min="15112" max="15112" width="8" style="64" customWidth="1"/>
    <col min="15113" max="15113" width="11.140625" style="64" bestFit="1" customWidth="1"/>
    <col min="15114" max="15114" width="9.28515625" style="64" bestFit="1" customWidth="1"/>
    <col min="15115" max="15115" width="7.28515625" style="64" customWidth="1"/>
    <col min="15116" max="15116" width="11.140625" style="64" bestFit="1" customWidth="1"/>
    <col min="15117" max="15117" width="8.7109375" style="64" customWidth="1"/>
    <col min="15118" max="15118" width="9" style="64" customWidth="1"/>
    <col min="15119" max="15119" width="11.140625" style="64" bestFit="1" customWidth="1"/>
    <col min="15120" max="15360" width="9.140625" style="64"/>
    <col min="15361" max="15361" width="9.42578125" style="64" bestFit="1" customWidth="1"/>
    <col min="15362" max="15362" width="10" style="64" bestFit="1" customWidth="1"/>
    <col min="15363" max="15363" width="9.140625" style="64"/>
    <col min="15364" max="15364" width="12.140625" style="64" bestFit="1" customWidth="1"/>
    <col min="15365" max="15365" width="9.5703125" style="64" customWidth="1"/>
    <col min="15366" max="15366" width="11.140625" style="64" bestFit="1" customWidth="1"/>
    <col min="15367" max="15367" width="8.140625" style="64" bestFit="1" customWidth="1"/>
    <col min="15368" max="15368" width="8" style="64" customWidth="1"/>
    <col min="15369" max="15369" width="11.140625" style="64" bestFit="1" customWidth="1"/>
    <col min="15370" max="15370" width="9.28515625" style="64" bestFit="1" customWidth="1"/>
    <col min="15371" max="15371" width="7.28515625" style="64" customWidth="1"/>
    <col min="15372" max="15372" width="11.140625" style="64" bestFit="1" customWidth="1"/>
    <col min="15373" max="15373" width="8.7109375" style="64" customWidth="1"/>
    <col min="15374" max="15374" width="9" style="64" customWidth="1"/>
    <col min="15375" max="15375" width="11.140625" style="64" bestFit="1" customWidth="1"/>
    <col min="15376" max="15616" width="9.140625" style="64"/>
    <col min="15617" max="15617" width="9.42578125" style="64" bestFit="1" customWidth="1"/>
    <col min="15618" max="15618" width="10" style="64" bestFit="1" customWidth="1"/>
    <col min="15619" max="15619" width="9.140625" style="64"/>
    <col min="15620" max="15620" width="12.140625" style="64" bestFit="1" customWidth="1"/>
    <col min="15621" max="15621" width="9.5703125" style="64" customWidth="1"/>
    <col min="15622" max="15622" width="11.140625" style="64" bestFit="1" customWidth="1"/>
    <col min="15623" max="15623" width="8.140625" style="64" bestFit="1" customWidth="1"/>
    <col min="15624" max="15624" width="8" style="64" customWidth="1"/>
    <col min="15625" max="15625" width="11.140625" style="64" bestFit="1" customWidth="1"/>
    <col min="15626" max="15626" width="9.28515625" style="64" bestFit="1" customWidth="1"/>
    <col min="15627" max="15627" width="7.28515625" style="64" customWidth="1"/>
    <col min="15628" max="15628" width="11.140625" style="64" bestFit="1" customWidth="1"/>
    <col min="15629" max="15629" width="8.7109375" style="64" customWidth="1"/>
    <col min="15630" max="15630" width="9" style="64" customWidth="1"/>
    <col min="15631" max="15631" width="11.140625" style="64" bestFit="1" customWidth="1"/>
    <col min="15632" max="15872" width="9.140625" style="64"/>
    <col min="15873" max="15873" width="9.42578125" style="64" bestFit="1" customWidth="1"/>
    <col min="15874" max="15874" width="10" style="64" bestFit="1" customWidth="1"/>
    <col min="15875" max="15875" width="9.140625" style="64"/>
    <col min="15876" max="15876" width="12.140625" style="64" bestFit="1" customWidth="1"/>
    <col min="15877" max="15877" width="9.5703125" style="64" customWidth="1"/>
    <col min="15878" max="15878" width="11.140625" style="64" bestFit="1" customWidth="1"/>
    <col min="15879" max="15879" width="8.140625" style="64" bestFit="1" customWidth="1"/>
    <col min="15880" max="15880" width="8" style="64" customWidth="1"/>
    <col min="15881" max="15881" width="11.140625" style="64" bestFit="1" customWidth="1"/>
    <col min="15882" max="15882" width="9.28515625" style="64" bestFit="1" customWidth="1"/>
    <col min="15883" max="15883" width="7.28515625" style="64" customWidth="1"/>
    <col min="15884" max="15884" width="11.140625" style="64" bestFit="1" customWidth="1"/>
    <col min="15885" max="15885" width="8.7109375" style="64" customWidth="1"/>
    <col min="15886" max="15886" width="9" style="64" customWidth="1"/>
    <col min="15887" max="15887" width="11.140625" style="64" bestFit="1" customWidth="1"/>
    <col min="15888" max="16128" width="9.140625" style="64"/>
    <col min="16129" max="16129" width="9.42578125" style="64" bestFit="1" customWidth="1"/>
    <col min="16130" max="16130" width="10" style="64" bestFit="1" customWidth="1"/>
    <col min="16131" max="16131" width="9.140625" style="64"/>
    <col min="16132" max="16132" width="12.140625" style="64" bestFit="1" customWidth="1"/>
    <col min="16133" max="16133" width="9.5703125" style="64" customWidth="1"/>
    <col min="16134" max="16134" width="11.140625" style="64" bestFit="1" customWidth="1"/>
    <col min="16135" max="16135" width="8.140625" style="64" bestFit="1" customWidth="1"/>
    <col min="16136" max="16136" width="8" style="64" customWidth="1"/>
    <col min="16137" max="16137" width="11.140625" style="64" bestFit="1" customWidth="1"/>
    <col min="16138" max="16138" width="9.28515625" style="64" bestFit="1" customWidth="1"/>
    <col min="16139" max="16139" width="7.28515625" style="64" customWidth="1"/>
    <col min="16140" max="16140" width="11.140625" style="64" bestFit="1" customWidth="1"/>
    <col min="16141" max="16141" width="8.7109375" style="64" customWidth="1"/>
    <col min="16142" max="16142" width="9" style="64" customWidth="1"/>
    <col min="16143" max="16143" width="11.140625" style="64" bestFit="1" customWidth="1"/>
    <col min="16144" max="16384" width="9.140625" style="64"/>
  </cols>
  <sheetData>
    <row r="1" spans="1:15">
      <c r="A1" s="109" t="s">
        <v>140</v>
      </c>
      <c r="B1" s="109"/>
      <c r="C1" s="109"/>
      <c r="D1" s="110" t="s">
        <v>141</v>
      </c>
      <c r="E1" s="110"/>
      <c r="F1" s="110"/>
      <c r="G1" s="111" t="s">
        <v>142</v>
      </c>
      <c r="H1" s="111"/>
      <c r="I1" s="111"/>
      <c r="J1" s="112" t="s">
        <v>143</v>
      </c>
      <c r="K1" s="112"/>
      <c r="L1" s="112"/>
      <c r="M1" s="113" t="s">
        <v>144</v>
      </c>
      <c r="N1" s="113"/>
      <c r="O1" s="113"/>
    </row>
    <row r="2" spans="1:15">
      <c r="A2" s="64" t="s">
        <v>505</v>
      </c>
      <c r="B2" s="65">
        <v>1</v>
      </c>
      <c r="C2" s="2" t="s">
        <v>547</v>
      </c>
      <c r="D2" s="66" t="s">
        <v>145</v>
      </c>
      <c r="E2" s="67">
        <v>6</v>
      </c>
      <c r="F2" s="68" t="s">
        <v>146</v>
      </c>
      <c r="G2" s="69" t="s">
        <v>147</v>
      </c>
      <c r="H2" s="70">
        <v>2.5</v>
      </c>
      <c r="I2" s="66" t="s">
        <v>148</v>
      </c>
      <c r="J2" s="69" t="s">
        <v>149</v>
      </c>
      <c r="K2" s="70">
        <v>2.5</v>
      </c>
      <c r="L2" s="66" t="s">
        <v>148</v>
      </c>
      <c r="M2" s="69" t="s">
        <v>150</v>
      </c>
      <c r="N2" s="70">
        <v>2.5</v>
      </c>
      <c r="O2" s="66" t="s">
        <v>148</v>
      </c>
    </row>
    <row r="3" spans="1:15">
      <c r="A3" s="71" t="s">
        <v>151</v>
      </c>
      <c r="B3" s="72">
        <v>0</v>
      </c>
      <c r="C3" s="2" t="s">
        <v>548</v>
      </c>
      <c r="D3" s="66" t="s">
        <v>152</v>
      </c>
      <c r="E3" s="67">
        <v>20</v>
      </c>
      <c r="F3" s="68" t="s">
        <v>146</v>
      </c>
      <c r="G3" s="73" t="s">
        <v>153</v>
      </c>
      <c r="H3" s="67">
        <v>25</v>
      </c>
      <c r="I3" s="73" t="s">
        <v>146</v>
      </c>
      <c r="J3" s="73" t="s">
        <v>154</v>
      </c>
      <c r="K3" s="67">
        <v>25</v>
      </c>
      <c r="L3" s="73" t="s">
        <v>146</v>
      </c>
      <c r="M3" s="73" t="s">
        <v>155</v>
      </c>
      <c r="N3" s="67">
        <v>25</v>
      </c>
      <c r="O3" s="73" t="s">
        <v>146</v>
      </c>
    </row>
    <row r="4" spans="1:15">
      <c r="A4" s="74" t="s">
        <v>161</v>
      </c>
      <c r="B4" s="72">
        <v>1</v>
      </c>
      <c r="C4" s="2" t="s">
        <v>532</v>
      </c>
      <c r="D4" s="66" t="s">
        <v>156</v>
      </c>
      <c r="E4" s="81">
        <f>SUM(d_ED_res_c,d_ED_res_a)</f>
        <v>26</v>
      </c>
      <c r="F4" s="68" t="s">
        <v>146</v>
      </c>
      <c r="G4" s="73" t="s">
        <v>157</v>
      </c>
      <c r="H4" s="67">
        <v>250</v>
      </c>
      <c r="I4" s="73" t="s">
        <v>158</v>
      </c>
      <c r="J4" s="73" t="s">
        <v>159</v>
      </c>
      <c r="K4" s="67">
        <v>225</v>
      </c>
      <c r="L4" s="73" t="s">
        <v>158</v>
      </c>
      <c r="M4" s="73" t="s">
        <v>160</v>
      </c>
      <c r="N4" s="67">
        <v>250</v>
      </c>
      <c r="O4" s="73" t="s">
        <v>158</v>
      </c>
    </row>
    <row r="5" spans="1:15">
      <c r="A5" s="74" t="s">
        <v>168</v>
      </c>
      <c r="B5" s="72">
        <v>1</v>
      </c>
      <c r="C5" s="2" t="s">
        <v>532</v>
      </c>
      <c r="D5" s="75" t="s">
        <v>162</v>
      </c>
      <c r="E5" s="67">
        <v>350</v>
      </c>
      <c r="F5" s="68" t="s">
        <v>163</v>
      </c>
      <c r="G5" s="73" t="s">
        <v>164</v>
      </c>
      <c r="H5" s="67">
        <v>8</v>
      </c>
      <c r="I5" s="73" t="s">
        <v>165</v>
      </c>
      <c r="J5" s="73" t="s">
        <v>166</v>
      </c>
      <c r="K5" s="67">
        <v>8</v>
      </c>
      <c r="L5" s="73" t="s">
        <v>165</v>
      </c>
      <c r="M5" s="73" t="s">
        <v>167</v>
      </c>
      <c r="N5" s="67">
        <v>8</v>
      </c>
      <c r="O5" s="73" t="s">
        <v>165</v>
      </c>
    </row>
    <row r="6" spans="1:15">
      <c r="A6" s="74" t="s">
        <v>173</v>
      </c>
      <c r="B6" s="72">
        <v>0.5</v>
      </c>
      <c r="C6" s="2" t="s">
        <v>532</v>
      </c>
      <c r="D6" s="75" t="s">
        <v>169</v>
      </c>
      <c r="E6" s="67">
        <v>350</v>
      </c>
      <c r="F6" s="68" t="s">
        <v>163</v>
      </c>
      <c r="G6" s="69" t="s">
        <v>170</v>
      </c>
      <c r="H6" s="70">
        <v>2.5</v>
      </c>
      <c r="I6" s="69" t="s">
        <v>148</v>
      </c>
      <c r="J6" s="69" t="s">
        <v>171</v>
      </c>
      <c r="K6" s="70">
        <v>2.5</v>
      </c>
      <c r="L6" s="69" t="s">
        <v>148</v>
      </c>
      <c r="M6" s="69" t="s">
        <v>172</v>
      </c>
      <c r="N6" s="70">
        <v>2.5</v>
      </c>
      <c r="O6" s="69" t="s">
        <v>148</v>
      </c>
    </row>
    <row r="7" spans="1:15">
      <c r="A7" s="74" t="s">
        <v>179</v>
      </c>
      <c r="B7" s="72">
        <v>0.5</v>
      </c>
      <c r="C7" s="2" t="s">
        <v>532</v>
      </c>
      <c r="D7" s="76" t="s">
        <v>174</v>
      </c>
      <c r="E7" s="67">
        <v>350</v>
      </c>
      <c r="F7" s="68" t="s">
        <v>163</v>
      </c>
      <c r="G7" s="69" t="s">
        <v>175</v>
      </c>
      <c r="H7" s="70">
        <v>49</v>
      </c>
      <c r="I7" s="69" t="s">
        <v>176</v>
      </c>
      <c r="J7" s="69" t="s">
        <v>177</v>
      </c>
      <c r="K7" s="70">
        <v>49</v>
      </c>
      <c r="L7" s="69" t="s">
        <v>176</v>
      </c>
      <c r="M7" s="69" t="s">
        <v>178</v>
      </c>
      <c r="N7" s="70">
        <v>49</v>
      </c>
      <c r="O7" s="69" t="s">
        <v>176</v>
      </c>
    </row>
    <row r="8" spans="1:15">
      <c r="A8" s="77" t="s">
        <v>185</v>
      </c>
      <c r="B8" s="72">
        <v>1</v>
      </c>
      <c r="C8" s="2" t="s">
        <v>532</v>
      </c>
      <c r="D8" s="66" t="s">
        <v>180</v>
      </c>
      <c r="E8" s="70">
        <v>2</v>
      </c>
      <c r="F8" s="69" t="s">
        <v>181</v>
      </c>
      <c r="G8" s="69" t="s">
        <v>182</v>
      </c>
      <c r="H8" s="70">
        <v>2</v>
      </c>
      <c r="I8" s="69" t="s">
        <v>181</v>
      </c>
      <c r="J8" s="69" t="s">
        <v>183</v>
      </c>
      <c r="K8" s="70">
        <v>2</v>
      </c>
      <c r="L8" s="69" t="s">
        <v>181</v>
      </c>
      <c r="M8" s="69" t="s">
        <v>184</v>
      </c>
      <c r="N8" s="70">
        <v>3</v>
      </c>
      <c r="O8" s="69" t="s">
        <v>181</v>
      </c>
    </row>
    <row r="9" spans="1:15">
      <c r="A9" s="77" t="s">
        <v>190</v>
      </c>
      <c r="B9" s="72">
        <v>0.4</v>
      </c>
      <c r="C9" s="2" t="s">
        <v>532</v>
      </c>
      <c r="D9" s="66" t="s">
        <v>186</v>
      </c>
      <c r="E9" s="70">
        <v>10</v>
      </c>
      <c r="F9" s="69" t="s">
        <v>181</v>
      </c>
      <c r="G9" s="69" t="s">
        <v>187</v>
      </c>
      <c r="H9" s="83">
        <v>1</v>
      </c>
      <c r="I9" s="66"/>
      <c r="J9" s="69" t="s">
        <v>188</v>
      </c>
      <c r="K9" s="83">
        <v>1</v>
      </c>
      <c r="L9" s="66"/>
      <c r="M9" s="69" t="s">
        <v>189</v>
      </c>
      <c r="N9" s="83">
        <v>1</v>
      </c>
      <c r="O9" s="66"/>
    </row>
    <row r="10" spans="1:15">
      <c r="A10" s="77" t="s">
        <v>193</v>
      </c>
      <c r="B10" s="78">
        <v>667000000</v>
      </c>
      <c r="C10" s="2" t="s">
        <v>549</v>
      </c>
      <c r="D10" s="66" t="s">
        <v>191</v>
      </c>
      <c r="E10" s="67">
        <v>10</v>
      </c>
      <c r="F10" s="73" t="s">
        <v>192</v>
      </c>
      <c r="G10" s="66" t="s">
        <v>353</v>
      </c>
      <c r="H10" s="79">
        <f>(d_FTSS_h*d_ET_w*d_SE*d_SA_w*d_FQ_w)</f>
        <v>196</v>
      </c>
      <c r="I10" s="66"/>
      <c r="J10" s="66" t="s">
        <v>352</v>
      </c>
      <c r="K10" s="79">
        <f>(d_FTSS_h*d_ET_ow*d_SE*d_SA_ow*d_FQ_ow)</f>
        <v>196</v>
      </c>
      <c r="L10" s="66"/>
      <c r="M10" s="66" t="s">
        <v>335</v>
      </c>
      <c r="N10" s="79">
        <f>(d_FTSS_h*d_ET_iw*d_SE*d_SA_iw*d_FQ_iw)</f>
        <v>294</v>
      </c>
      <c r="O10" s="66"/>
    </row>
    <row r="11" spans="1:15">
      <c r="D11" s="66" t="s">
        <v>194</v>
      </c>
      <c r="E11" s="67">
        <v>20</v>
      </c>
      <c r="F11" s="73" t="s">
        <v>192</v>
      </c>
      <c r="G11" s="66"/>
      <c r="H11" s="66"/>
      <c r="I11" s="66"/>
      <c r="J11" s="66"/>
      <c r="K11" s="66"/>
      <c r="L11" s="66"/>
      <c r="M11" s="66"/>
      <c r="N11" s="66"/>
      <c r="O11" s="66"/>
    </row>
    <row r="12" spans="1:15">
      <c r="D12" s="75" t="s">
        <v>195</v>
      </c>
      <c r="E12" s="70">
        <v>4</v>
      </c>
      <c r="F12" s="69" t="s">
        <v>196</v>
      </c>
      <c r="G12" s="66"/>
      <c r="H12" s="66"/>
      <c r="I12" s="66"/>
      <c r="J12" s="66"/>
      <c r="K12" s="66"/>
      <c r="L12" s="66"/>
      <c r="M12" s="66"/>
      <c r="N12" s="66"/>
      <c r="O12" s="66"/>
    </row>
    <row r="13" spans="1:15">
      <c r="D13" s="75" t="s">
        <v>197</v>
      </c>
      <c r="E13" s="70">
        <v>4</v>
      </c>
      <c r="F13" s="69" t="s">
        <v>196</v>
      </c>
      <c r="G13" s="66"/>
      <c r="H13" s="66"/>
      <c r="I13" s="66"/>
      <c r="J13" s="66"/>
      <c r="K13" s="66"/>
      <c r="L13" s="66"/>
      <c r="M13" s="66"/>
      <c r="N13" s="66"/>
      <c r="O13" s="66"/>
    </row>
    <row r="14" spans="1:15">
      <c r="D14" s="66" t="s">
        <v>198</v>
      </c>
      <c r="E14" s="70">
        <v>1.752</v>
      </c>
      <c r="F14" s="69" t="s">
        <v>196</v>
      </c>
      <c r="G14" s="66"/>
      <c r="H14" s="66"/>
      <c r="I14" s="66"/>
      <c r="J14" s="66"/>
      <c r="K14" s="66"/>
      <c r="L14" s="66"/>
      <c r="M14" s="66"/>
      <c r="N14" s="66"/>
      <c r="O14" s="66"/>
    </row>
    <row r="15" spans="1:15">
      <c r="D15" s="66" t="s">
        <v>199</v>
      </c>
      <c r="E15" s="70">
        <v>16.399999999999999</v>
      </c>
      <c r="F15" s="69" t="s">
        <v>196</v>
      </c>
      <c r="G15" s="66"/>
      <c r="H15" s="66"/>
      <c r="I15" s="66"/>
      <c r="J15" s="66"/>
      <c r="K15" s="66"/>
      <c r="L15" s="66"/>
      <c r="M15" s="66"/>
      <c r="N15" s="66"/>
      <c r="O15" s="66"/>
    </row>
    <row r="16" spans="1:15">
      <c r="D16" s="66" t="s">
        <v>200</v>
      </c>
      <c r="E16" s="70">
        <v>49</v>
      </c>
      <c r="F16" s="69" t="s">
        <v>176</v>
      </c>
      <c r="G16" s="66"/>
      <c r="H16" s="66"/>
      <c r="I16" s="66"/>
      <c r="J16" s="66"/>
      <c r="K16" s="66"/>
      <c r="L16" s="66"/>
      <c r="M16" s="66"/>
      <c r="N16" s="66"/>
      <c r="O16" s="66"/>
    </row>
    <row r="17" spans="4:15">
      <c r="D17" s="66" t="s">
        <v>201</v>
      </c>
      <c r="E17" s="70">
        <v>16</v>
      </c>
      <c r="F17" s="69" t="s">
        <v>176</v>
      </c>
      <c r="G17" s="66"/>
      <c r="H17" s="66"/>
      <c r="I17" s="66"/>
      <c r="J17" s="66"/>
      <c r="K17" s="66"/>
      <c r="L17" s="66"/>
      <c r="M17" s="66"/>
      <c r="N17" s="66"/>
      <c r="O17" s="66"/>
    </row>
    <row r="18" spans="4:15">
      <c r="D18" s="66" t="s">
        <v>506</v>
      </c>
      <c r="E18" s="82">
        <f>d_ED_res_c/d_ED_res</f>
        <v>0.23076923076923078</v>
      </c>
      <c r="F18" s="66"/>
      <c r="G18" s="66"/>
      <c r="H18" s="66"/>
      <c r="I18" s="66"/>
      <c r="J18" s="66"/>
      <c r="K18" s="66"/>
      <c r="L18" s="66"/>
      <c r="M18" s="66"/>
      <c r="N18" s="66"/>
      <c r="O18" s="66"/>
    </row>
    <row r="19" spans="4:15">
      <c r="D19" s="66" t="s">
        <v>507</v>
      </c>
      <c r="E19" s="82">
        <f>d_ED_res_a/d_ED_res</f>
        <v>0.76923076923076927</v>
      </c>
      <c r="F19" s="66"/>
      <c r="G19" s="66"/>
      <c r="H19" s="66"/>
      <c r="I19" s="66"/>
      <c r="J19" s="66"/>
      <c r="K19" s="66"/>
      <c r="L19" s="66"/>
      <c r="M19" s="66"/>
      <c r="N19" s="66"/>
      <c r="O19" s="66"/>
    </row>
    <row r="20" spans="4:15">
      <c r="D20" s="66" t="s">
        <v>202</v>
      </c>
      <c r="E20" s="79">
        <v>1</v>
      </c>
      <c r="F20" s="66"/>
      <c r="G20" s="66"/>
      <c r="H20" s="66"/>
      <c r="I20" s="66"/>
      <c r="J20" s="66"/>
      <c r="K20" s="66"/>
      <c r="L20" s="66"/>
      <c r="M20" s="66"/>
      <c r="N20" s="66"/>
      <c r="O20" s="66"/>
    </row>
    <row r="21" spans="4:15">
      <c r="D21" s="66" t="s">
        <v>203</v>
      </c>
      <c r="E21" s="79">
        <f>((d_FTSS_h*d_ET_res_c_h*d_EF_res_c*d_SE*d_AAFres_c*d_SA_res_c*d_FQ_res_c)+(d_FTSS_h*d_ET_res_a_h*d_EF_res_a*d_SE*d_AAFres_a*d_SA_res_a*d_FQ_res_a))</f>
        <v>39307.692307692305</v>
      </c>
    </row>
    <row r="22" spans="4:15">
      <c r="D22" s="66" t="s">
        <v>204</v>
      </c>
      <c r="E22" s="79">
        <f>((d_IRA_res_c*d_EF_res_c*d_AAFres_c)+(d_IRA_res_a*d_EF_res_a*d_AAFres_a))</f>
        <v>6192.3076923076924</v>
      </c>
    </row>
    <row r="23" spans="4:15">
      <c r="D23" s="66"/>
      <c r="E23" s="72"/>
    </row>
    <row r="24" spans="4:15">
      <c r="D24" s="66"/>
      <c r="E24" s="72"/>
    </row>
  </sheetData>
  <sheetProtection algorithmName="SHA-512" hashValue="WJWvG23OXo8qQKFyUTJLEIm44tvRODXCSdjjmST2H9ZAqy5tBRWBOBnHqtNucq117e228l8+0O+8cAb8f9Hx1g==" saltValue="tTYeZJnj5vDrAbwQf//DSA==" spinCount="100000" sheet="1" objects="1" scenarios="1"/>
  <mergeCells count="5">
    <mergeCell ref="A1:C1"/>
    <mergeCell ref="D1:F1"/>
    <mergeCell ref="G1:I1"/>
    <mergeCell ref="J1:L1"/>
    <mergeCell ref="M1:O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499984740745262"/>
  </sheetPr>
  <dimension ref="A1:R150"/>
  <sheetViews>
    <sheetView workbookViewId="0">
      <pane xSplit="2" ySplit="1" topLeftCell="C2" activePane="bottomRight" state="frozen"/>
      <selection activeCell="C2" sqref="C2"/>
      <selection pane="topRight" activeCell="C2" sqref="C2"/>
      <selection pane="bottomLeft" activeCell="C2" sqref="C2"/>
      <selection pane="bottomRight" activeCell="C2" sqref="C2"/>
    </sheetView>
  </sheetViews>
  <sheetFormatPr defaultRowHeight="15"/>
  <cols>
    <col min="1" max="1" width="12.5703125" style="2" bestFit="1" customWidth="1"/>
    <col min="2" max="2" width="8" style="2" bestFit="1" customWidth="1"/>
    <col min="3" max="3" width="14.5703125" style="2" bestFit="1" customWidth="1"/>
    <col min="4" max="4" width="17.5703125" style="2" bestFit="1" customWidth="1"/>
    <col min="5" max="5" width="17.42578125" style="2" bestFit="1" customWidth="1"/>
    <col min="6" max="6" width="14.7109375" style="2" bestFit="1" customWidth="1"/>
    <col min="7" max="7" width="16.140625" style="2" bestFit="1" customWidth="1"/>
    <col min="8" max="8" width="16.28515625" style="2" bestFit="1" customWidth="1"/>
    <col min="9" max="9" width="12.140625" style="2" bestFit="1" customWidth="1"/>
    <col min="10" max="11" width="13.85546875" style="2" bestFit="1" customWidth="1"/>
    <col min="12" max="12" width="14.85546875" style="2" bestFit="1" customWidth="1"/>
    <col min="13" max="13" width="12.42578125" style="2" bestFit="1" customWidth="1"/>
    <col min="14" max="14" width="12.140625" style="2" bestFit="1" customWidth="1"/>
    <col min="15" max="16" width="13.85546875" style="2" bestFit="1" customWidth="1"/>
    <col min="17" max="17" width="14.85546875" style="2" bestFit="1" customWidth="1"/>
    <col min="18" max="18" width="12.42578125" style="2" bestFit="1" customWidth="1"/>
    <col min="19" max="254" width="9.140625" style="2"/>
    <col min="255" max="255" width="15.42578125" style="2" bestFit="1" customWidth="1"/>
    <col min="256" max="256" width="11.140625" style="2" bestFit="1" customWidth="1"/>
    <col min="257" max="257" width="14.5703125" style="2" bestFit="1" customWidth="1"/>
    <col min="258" max="258" width="17.42578125" style="2" bestFit="1" customWidth="1"/>
    <col min="259" max="259" width="17.5703125" style="2" bestFit="1" customWidth="1"/>
    <col min="260" max="260" width="14.7109375" style="2" bestFit="1" customWidth="1"/>
    <col min="261" max="261" width="14.42578125" style="2" bestFit="1" customWidth="1"/>
    <col min="262" max="262" width="12.140625" style="2" bestFit="1" customWidth="1"/>
    <col min="263" max="263" width="12.42578125" style="2" bestFit="1" customWidth="1"/>
    <col min="264" max="265" width="13.85546875" style="2" bestFit="1" customWidth="1"/>
    <col min="266" max="266" width="14.85546875" style="2" bestFit="1" customWidth="1"/>
    <col min="267" max="267" width="12.140625" style="2" bestFit="1" customWidth="1"/>
    <col min="268" max="268" width="12.42578125" style="2" bestFit="1" customWidth="1"/>
    <col min="269" max="270" width="13.85546875" style="2" bestFit="1" customWidth="1"/>
    <col min="271" max="271" width="14.85546875" style="2" bestFit="1" customWidth="1"/>
    <col min="272" max="510" width="9.140625" style="2"/>
    <col min="511" max="511" width="15.42578125" style="2" bestFit="1" customWidth="1"/>
    <col min="512" max="512" width="11.140625" style="2" bestFit="1" customWidth="1"/>
    <col min="513" max="513" width="14.5703125" style="2" bestFit="1" customWidth="1"/>
    <col min="514" max="514" width="17.42578125" style="2" bestFit="1" customWidth="1"/>
    <col min="515" max="515" width="17.5703125" style="2" bestFit="1" customWidth="1"/>
    <col min="516" max="516" width="14.7109375" style="2" bestFit="1" customWidth="1"/>
    <col min="517" max="517" width="14.42578125" style="2" bestFit="1" customWidth="1"/>
    <col min="518" max="518" width="12.140625" style="2" bestFit="1" customWidth="1"/>
    <col min="519" max="519" width="12.42578125" style="2" bestFit="1" customWidth="1"/>
    <col min="520" max="521" width="13.85546875" style="2" bestFit="1" customWidth="1"/>
    <col min="522" max="522" width="14.85546875" style="2" bestFit="1" customWidth="1"/>
    <col min="523" max="523" width="12.140625" style="2" bestFit="1" customWidth="1"/>
    <col min="524" max="524" width="12.42578125" style="2" bestFit="1" customWidth="1"/>
    <col min="525" max="526" width="13.85546875" style="2" bestFit="1" customWidth="1"/>
    <col min="527" max="527" width="14.85546875" style="2" bestFit="1" customWidth="1"/>
    <col min="528" max="766" width="9.140625" style="2"/>
    <col min="767" max="767" width="15.42578125" style="2" bestFit="1" customWidth="1"/>
    <col min="768" max="768" width="11.140625" style="2" bestFit="1" customWidth="1"/>
    <col min="769" max="769" width="14.5703125" style="2" bestFit="1" customWidth="1"/>
    <col min="770" max="770" width="17.42578125" style="2" bestFit="1" customWidth="1"/>
    <col min="771" max="771" width="17.5703125" style="2" bestFit="1" customWidth="1"/>
    <col min="772" max="772" width="14.7109375" style="2" bestFit="1" customWidth="1"/>
    <col min="773" max="773" width="14.42578125" style="2" bestFit="1" customWidth="1"/>
    <col min="774" max="774" width="12.140625" style="2" bestFit="1" customWidth="1"/>
    <col min="775" max="775" width="12.42578125" style="2" bestFit="1" customWidth="1"/>
    <col min="776" max="777" width="13.85546875" style="2" bestFit="1" customWidth="1"/>
    <col min="778" max="778" width="14.85546875" style="2" bestFit="1" customWidth="1"/>
    <col min="779" max="779" width="12.140625" style="2" bestFit="1" customWidth="1"/>
    <col min="780" max="780" width="12.42578125" style="2" bestFit="1" customWidth="1"/>
    <col min="781" max="782" width="13.85546875" style="2" bestFit="1" customWidth="1"/>
    <col min="783" max="783" width="14.85546875" style="2" bestFit="1" customWidth="1"/>
    <col min="784" max="1022" width="9.140625" style="2"/>
    <col min="1023" max="1023" width="15.42578125" style="2" bestFit="1" customWidth="1"/>
    <col min="1024" max="1024" width="11.140625" style="2" bestFit="1" customWidth="1"/>
    <col min="1025" max="1025" width="14.5703125" style="2" bestFit="1" customWidth="1"/>
    <col min="1026" max="1026" width="17.42578125" style="2" bestFit="1" customWidth="1"/>
    <col min="1027" max="1027" width="17.5703125" style="2" bestFit="1" customWidth="1"/>
    <col min="1028" max="1028" width="14.7109375" style="2" bestFit="1" customWidth="1"/>
    <col min="1029" max="1029" width="14.42578125" style="2" bestFit="1" customWidth="1"/>
    <col min="1030" max="1030" width="12.140625" style="2" bestFit="1" customWidth="1"/>
    <col min="1031" max="1031" width="12.42578125" style="2" bestFit="1" customWidth="1"/>
    <col min="1032" max="1033" width="13.85546875" style="2" bestFit="1" customWidth="1"/>
    <col min="1034" max="1034" width="14.85546875" style="2" bestFit="1" customWidth="1"/>
    <col min="1035" max="1035" width="12.140625" style="2" bestFit="1" customWidth="1"/>
    <col min="1036" max="1036" width="12.42578125" style="2" bestFit="1" customWidth="1"/>
    <col min="1037" max="1038" width="13.85546875" style="2" bestFit="1" customWidth="1"/>
    <col min="1039" max="1039" width="14.85546875" style="2" bestFit="1" customWidth="1"/>
    <col min="1040" max="1278" width="9.140625" style="2"/>
    <col min="1279" max="1279" width="15.42578125" style="2" bestFit="1" customWidth="1"/>
    <col min="1280" max="1280" width="11.140625" style="2" bestFit="1" customWidth="1"/>
    <col min="1281" max="1281" width="14.5703125" style="2" bestFit="1" customWidth="1"/>
    <col min="1282" max="1282" width="17.42578125" style="2" bestFit="1" customWidth="1"/>
    <col min="1283" max="1283" width="17.5703125" style="2" bestFit="1" customWidth="1"/>
    <col min="1284" max="1284" width="14.7109375" style="2" bestFit="1" customWidth="1"/>
    <col min="1285" max="1285" width="14.42578125" style="2" bestFit="1" customWidth="1"/>
    <col min="1286" max="1286" width="12.140625" style="2" bestFit="1" customWidth="1"/>
    <col min="1287" max="1287" width="12.42578125" style="2" bestFit="1" customWidth="1"/>
    <col min="1288" max="1289" width="13.85546875" style="2" bestFit="1" customWidth="1"/>
    <col min="1290" max="1290" width="14.85546875" style="2" bestFit="1" customWidth="1"/>
    <col min="1291" max="1291" width="12.140625" style="2" bestFit="1" customWidth="1"/>
    <col min="1292" max="1292" width="12.42578125" style="2" bestFit="1" customWidth="1"/>
    <col min="1293" max="1294" width="13.85546875" style="2" bestFit="1" customWidth="1"/>
    <col min="1295" max="1295" width="14.85546875" style="2" bestFit="1" customWidth="1"/>
    <col min="1296" max="1534" width="9.140625" style="2"/>
    <col min="1535" max="1535" width="15.42578125" style="2" bestFit="1" customWidth="1"/>
    <col min="1536" max="1536" width="11.140625" style="2" bestFit="1" customWidth="1"/>
    <col min="1537" max="1537" width="14.5703125" style="2" bestFit="1" customWidth="1"/>
    <col min="1538" max="1538" width="17.42578125" style="2" bestFit="1" customWidth="1"/>
    <col min="1539" max="1539" width="17.5703125" style="2" bestFit="1" customWidth="1"/>
    <col min="1540" max="1540" width="14.7109375" style="2" bestFit="1" customWidth="1"/>
    <col min="1541" max="1541" width="14.42578125" style="2" bestFit="1" customWidth="1"/>
    <col min="1542" max="1542" width="12.140625" style="2" bestFit="1" customWidth="1"/>
    <col min="1543" max="1543" width="12.42578125" style="2" bestFit="1" customWidth="1"/>
    <col min="1544" max="1545" width="13.85546875" style="2" bestFit="1" customWidth="1"/>
    <col min="1546" max="1546" width="14.85546875" style="2" bestFit="1" customWidth="1"/>
    <col min="1547" max="1547" width="12.140625" style="2" bestFit="1" customWidth="1"/>
    <col min="1548" max="1548" width="12.42578125" style="2" bestFit="1" customWidth="1"/>
    <col min="1549" max="1550" width="13.85546875" style="2" bestFit="1" customWidth="1"/>
    <col min="1551" max="1551" width="14.85546875" style="2" bestFit="1" customWidth="1"/>
    <col min="1552" max="1790" width="9.140625" style="2"/>
    <col min="1791" max="1791" width="15.42578125" style="2" bestFit="1" customWidth="1"/>
    <col min="1792" max="1792" width="11.140625" style="2" bestFit="1" customWidth="1"/>
    <col min="1793" max="1793" width="14.5703125" style="2" bestFit="1" customWidth="1"/>
    <col min="1794" max="1794" width="17.42578125" style="2" bestFit="1" customWidth="1"/>
    <col min="1795" max="1795" width="17.5703125" style="2" bestFit="1" customWidth="1"/>
    <col min="1796" max="1796" width="14.7109375" style="2" bestFit="1" customWidth="1"/>
    <col min="1797" max="1797" width="14.42578125" style="2" bestFit="1" customWidth="1"/>
    <col min="1798" max="1798" width="12.140625" style="2" bestFit="1" customWidth="1"/>
    <col min="1799" max="1799" width="12.42578125" style="2" bestFit="1" customWidth="1"/>
    <col min="1800" max="1801" width="13.85546875" style="2" bestFit="1" customWidth="1"/>
    <col min="1802" max="1802" width="14.85546875" style="2" bestFit="1" customWidth="1"/>
    <col min="1803" max="1803" width="12.140625" style="2" bestFit="1" customWidth="1"/>
    <col min="1804" max="1804" width="12.42578125" style="2" bestFit="1" customWidth="1"/>
    <col min="1805" max="1806" width="13.85546875" style="2" bestFit="1" customWidth="1"/>
    <col min="1807" max="1807" width="14.85546875" style="2" bestFit="1" customWidth="1"/>
    <col min="1808" max="2046" width="9.140625" style="2"/>
    <col min="2047" max="2047" width="15.42578125" style="2" bestFit="1" customWidth="1"/>
    <col min="2048" max="2048" width="11.140625" style="2" bestFit="1" customWidth="1"/>
    <col min="2049" max="2049" width="14.5703125" style="2" bestFit="1" customWidth="1"/>
    <col min="2050" max="2050" width="17.42578125" style="2" bestFit="1" customWidth="1"/>
    <col min="2051" max="2051" width="17.5703125" style="2" bestFit="1" customWidth="1"/>
    <col min="2052" max="2052" width="14.7109375" style="2" bestFit="1" customWidth="1"/>
    <col min="2053" max="2053" width="14.42578125" style="2" bestFit="1" customWidth="1"/>
    <col min="2054" max="2054" width="12.140625" style="2" bestFit="1" customWidth="1"/>
    <col min="2055" max="2055" width="12.42578125" style="2" bestFit="1" customWidth="1"/>
    <col min="2056" max="2057" width="13.85546875" style="2" bestFit="1" customWidth="1"/>
    <col min="2058" max="2058" width="14.85546875" style="2" bestFit="1" customWidth="1"/>
    <col min="2059" max="2059" width="12.140625" style="2" bestFit="1" customWidth="1"/>
    <col min="2060" max="2060" width="12.42578125" style="2" bestFit="1" customWidth="1"/>
    <col min="2061" max="2062" width="13.85546875" style="2" bestFit="1" customWidth="1"/>
    <col min="2063" max="2063" width="14.85546875" style="2" bestFit="1" customWidth="1"/>
    <col min="2064" max="2302" width="9.140625" style="2"/>
    <col min="2303" max="2303" width="15.42578125" style="2" bestFit="1" customWidth="1"/>
    <col min="2304" max="2304" width="11.140625" style="2" bestFit="1" customWidth="1"/>
    <col min="2305" max="2305" width="14.5703125" style="2" bestFit="1" customWidth="1"/>
    <col min="2306" max="2306" width="17.42578125" style="2" bestFit="1" customWidth="1"/>
    <col min="2307" max="2307" width="17.5703125" style="2" bestFit="1" customWidth="1"/>
    <col min="2308" max="2308" width="14.7109375" style="2" bestFit="1" customWidth="1"/>
    <col min="2309" max="2309" width="14.42578125" style="2" bestFit="1" customWidth="1"/>
    <col min="2310" max="2310" width="12.140625" style="2" bestFit="1" customWidth="1"/>
    <col min="2311" max="2311" width="12.42578125" style="2" bestFit="1" customWidth="1"/>
    <col min="2312" max="2313" width="13.85546875" style="2" bestFit="1" customWidth="1"/>
    <col min="2314" max="2314" width="14.85546875" style="2" bestFit="1" customWidth="1"/>
    <col min="2315" max="2315" width="12.140625" style="2" bestFit="1" customWidth="1"/>
    <col min="2316" max="2316" width="12.42578125" style="2" bestFit="1" customWidth="1"/>
    <col min="2317" max="2318" width="13.85546875" style="2" bestFit="1" customWidth="1"/>
    <col min="2319" max="2319" width="14.85546875" style="2" bestFit="1" customWidth="1"/>
    <col min="2320" max="2558" width="9.140625" style="2"/>
    <col min="2559" max="2559" width="15.42578125" style="2" bestFit="1" customWidth="1"/>
    <col min="2560" max="2560" width="11.140625" style="2" bestFit="1" customWidth="1"/>
    <col min="2561" max="2561" width="14.5703125" style="2" bestFit="1" customWidth="1"/>
    <col min="2562" max="2562" width="17.42578125" style="2" bestFit="1" customWidth="1"/>
    <col min="2563" max="2563" width="17.5703125" style="2" bestFit="1" customWidth="1"/>
    <col min="2564" max="2564" width="14.7109375" style="2" bestFit="1" customWidth="1"/>
    <col min="2565" max="2565" width="14.42578125" style="2" bestFit="1" customWidth="1"/>
    <col min="2566" max="2566" width="12.140625" style="2" bestFit="1" customWidth="1"/>
    <col min="2567" max="2567" width="12.42578125" style="2" bestFit="1" customWidth="1"/>
    <col min="2568" max="2569" width="13.85546875" style="2" bestFit="1" customWidth="1"/>
    <col min="2570" max="2570" width="14.85546875" style="2" bestFit="1" customWidth="1"/>
    <col min="2571" max="2571" width="12.140625" style="2" bestFit="1" customWidth="1"/>
    <col min="2572" max="2572" width="12.42578125" style="2" bestFit="1" customWidth="1"/>
    <col min="2573" max="2574" width="13.85546875" style="2" bestFit="1" customWidth="1"/>
    <col min="2575" max="2575" width="14.85546875" style="2" bestFit="1" customWidth="1"/>
    <col min="2576" max="2814" width="9.140625" style="2"/>
    <col min="2815" max="2815" width="15.42578125" style="2" bestFit="1" customWidth="1"/>
    <col min="2816" max="2816" width="11.140625" style="2" bestFit="1" customWidth="1"/>
    <col min="2817" max="2817" width="14.5703125" style="2" bestFit="1" customWidth="1"/>
    <col min="2818" max="2818" width="17.42578125" style="2" bestFit="1" customWidth="1"/>
    <col min="2819" max="2819" width="17.5703125" style="2" bestFit="1" customWidth="1"/>
    <col min="2820" max="2820" width="14.7109375" style="2" bestFit="1" customWidth="1"/>
    <col min="2821" max="2821" width="14.42578125" style="2" bestFit="1" customWidth="1"/>
    <col min="2822" max="2822" width="12.140625" style="2" bestFit="1" customWidth="1"/>
    <col min="2823" max="2823" width="12.42578125" style="2" bestFit="1" customWidth="1"/>
    <col min="2824" max="2825" width="13.85546875" style="2" bestFit="1" customWidth="1"/>
    <col min="2826" max="2826" width="14.85546875" style="2" bestFit="1" customWidth="1"/>
    <col min="2827" max="2827" width="12.140625" style="2" bestFit="1" customWidth="1"/>
    <col min="2828" max="2828" width="12.42578125" style="2" bestFit="1" customWidth="1"/>
    <col min="2829" max="2830" width="13.85546875" style="2" bestFit="1" customWidth="1"/>
    <col min="2831" max="2831" width="14.85546875" style="2" bestFit="1" customWidth="1"/>
    <col min="2832" max="3070" width="9.140625" style="2"/>
    <col min="3071" max="3071" width="15.42578125" style="2" bestFit="1" customWidth="1"/>
    <col min="3072" max="3072" width="11.140625" style="2" bestFit="1" customWidth="1"/>
    <col min="3073" max="3073" width="14.5703125" style="2" bestFit="1" customWidth="1"/>
    <col min="3074" max="3074" width="17.42578125" style="2" bestFit="1" customWidth="1"/>
    <col min="3075" max="3075" width="17.5703125" style="2" bestFit="1" customWidth="1"/>
    <col min="3076" max="3076" width="14.7109375" style="2" bestFit="1" customWidth="1"/>
    <col min="3077" max="3077" width="14.42578125" style="2" bestFit="1" customWidth="1"/>
    <col min="3078" max="3078" width="12.140625" style="2" bestFit="1" customWidth="1"/>
    <col min="3079" max="3079" width="12.42578125" style="2" bestFit="1" customWidth="1"/>
    <col min="3080" max="3081" width="13.85546875" style="2" bestFit="1" customWidth="1"/>
    <col min="3082" max="3082" width="14.85546875" style="2" bestFit="1" customWidth="1"/>
    <col min="3083" max="3083" width="12.140625" style="2" bestFit="1" customWidth="1"/>
    <col min="3084" max="3084" width="12.42578125" style="2" bestFit="1" customWidth="1"/>
    <col min="3085" max="3086" width="13.85546875" style="2" bestFit="1" customWidth="1"/>
    <col min="3087" max="3087" width="14.85546875" style="2" bestFit="1" customWidth="1"/>
    <col min="3088" max="3326" width="9.140625" style="2"/>
    <col min="3327" max="3327" width="15.42578125" style="2" bestFit="1" customWidth="1"/>
    <col min="3328" max="3328" width="11.140625" style="2" bestFit="1" customWidth="1"/>
    <col min="3329" max="3329" width="14.5703125" style="2" bestFit="1" customWidth="1"/>
    <col min="3330" max="3330" width="17.42578125" style="2" bestFit="1" customWidth="1"/>
    <col min="3331" max="3331" width="17.5703125" style="2" bestFit="1" customWidth="1"/>
    <col min="3332" max="3332" width="14.7109375" style="2" bestFit="1" customWidth="1"/>
    <col min="3333" max="3333" width="14.42578125" style="2" bestFit="1" customWidth="1"/>
    <col min="3334" max="3334" width="12.140625" style="2" bestFit="1" customWidth="1"/>
    <col min="3335" max="3335" width="12.42578125" style="2" bestFit="1" customWidth="1"/>
    <col min="3336" max="3337" width="13.85546875" style="2" bestFit="1" customWidth="1"/>
    <col min="3338" max="3338" width="14.85546875" style="2" bestFit="1" customWidth="1"/>
    <col min="3339" max="3339" width="12.140625" style="2" bestFit="1" customWidth="1"/>
    <col min="3340" max="3340" width="12.42578125" style="2" bestFit="1" customWidth="1"/>
    <col min="3341" max="3342" width="13.85546875" style="2" bestFit="1" customWidth="1"/>
    <col min="3343" max="3343" width="14.85546875" style="2" bestFit="1" customWidth="1"/>
    <col min="3344" max="3582" width="9.140625" style="2"/>
    <col min="3583" max="3583" width="15.42578125" style="2" bestFit="1" customWidth="1"/>
    <col min="3584" max="3584" width="11.140625" style="2" bestFit="1" customWidth="1"/>
    <col min="3585" max="3585" width="14.5703125" style="2" bestFit="1" customWidth="1"/>
    <col min="3586" max="3586" width="17.42578125" style="2" bestFit="1" customWidth="1"/>
    <col min="3587" max="3587" width="17.5703125" style="2" bestFit="1" customWidth="1"/>
    <col min="3588" max="3588" width="14.7109375" style="2" bestFit="1" customWidth="1"/>
    <col min="3589" max="3589" width="14.42578125" style="2" bestFit="1" customWidth="1"/>
    <col min="3590" max="3590" width="12.140625" style="2" bestFit="1" customWidth="1"/>
    <col min="3591" max="3591" width="12.42578125" style="2" bestFit="1" customWidth="1"/>
    <col min="3592" max="3593" width="13.85546875" style="2" bestFit="1" customWidth="1"/>
    <col min="3594" max="3594" width="14.85546875" style="2" bestFit="1" customWidth="1"/>
    <col min="3595" max="3595" width="12.140625" style="2" bestFit="1" customWidth="1"/>
    <col min="3596" max="3596" width="12.42578125" style="2" bestFit="1" customWidth="1"/>
    <col min="3597" max="3598" width="13.85546875" style="2" bestFit="1" customWidth="1"/>
    <col min="3599" max="3599" width="14.85546875" style="2" bestFit="1" customWidth="1"/>
    <col min="3600" max="3838" width="9.140625" style="2"/>
    <col min="3839" max="3839" width="15.42578125" style="2" bestFit="1" customWidth="1"/>
    <col min="3840" max="3840" width="11.140625" style="2" bestFit="1" customWidth="1"/>
    <col min="3841" max="3841" width="14.5703125" style="2" bestFit="1" customWidth="1"/>
    <col min="3842" max="3842" width="17.42578125" style="2" bestFit="1" customWidth="1"/>
    <col min="3843" max="3843" width="17.5703125" style="2" bestFit="1" customWidth="1"/>
    <col min="3844" max="3844" width="14.7109375" style="2" bestFit="1" customWidth="1"/>
    <col min="3845" max="3845" width="14.42578125" style="2" bestFit="1" customWidth="1"/>
    <col min="3846" max="3846" width="12.140625" style="2" bestFit="1" customWidth="1"/>
    <col min="3847" max="3847" width="12.42578125" style="2" bestFit="1" customWidth="1"/>
    <col min="3848" max="3849" width="13.85546875" style="2" bestFit="1" customWidth="1"/>
    <col min="3850" max="3850" width="14.85546875" style="2" bestFit="1" customWidth="1"/>
    <col min="3851" max="3851" width="12.140625" style="2" bestFit="1" customWidth="1"/>
    <col min="3852" max="3852" width="12.42578125" style="2" bestFit="1" customWidth="1"/>
    <col min="3853" max="3854" width="13.85546875" style="2" bestFit="1" customWidth="1"/>
    <col min="3855" max="3855" width="14.85546875" style="2" bestFit="1" customWidth="1"/>
    <col min="3856" max="4094" width="9.140625" style="2"/>
    <col min="4095" max="4095" width="15.42578125" style="2" bestFit="1" customWidth="1"/>
    <col min="4096" max="4096" width="11.140625" style="2" bestFit="1" customWidth="1"/>
    <col min="4097" max="4097" width="14.5703125" style="2" bestFit="1" customWidth="1"/>
    <col min="4098" max="4098" width="17.42578125" style="2" bestFit="1" customWidth="1"/>
    <col min="4099" max="4099" width="17.5703125" style="2" bestFit="1" customWidth="1"/>
    <col min="4100" max="4100" width="14.7109375" style="2" bestFit="1" customWidth="1"/>
    <col min="4101" max="4101" width="14.42578125" style="2" bestFit="1" customWidth="1"/>
    <col min="4102" max="4102" width="12.140625" style="2" bestFit="1" customWidth="1"/>
    <col min="4103" max="4103" width="12.42578125" style="2" bestFit="1" customWidth="1"/>
    <col min="4104" max="4105" width="13.85546875" style="2" bestFit="1" customWidth="1"/>
    <col min="4106" max="4106" width="14.85546875" style="2" bestFit="1" customWidth="1"/>
    <col min="4107" max="4107" width="12.140625" style="2" bestFit="1" customWidth="1"/>
    <col min="4108" max="4108" width="12.42578125" style="2" bestFit="1" customWidth="1"/>
    <col min="4109" max="4110" width="13.85546875" style="2" bestFit="1" customWidth="1"/>
    <col min="4111" max="4111" width="14.85546875" style="2" bestFit="1" customWidth="1"/>
    <col min="4112" max="4350" width="9.140625" style="2"/>
    <col min="4351" max="4351" width="15.42578125" style="2" bestFit="1" customWidth="1"/>
    <col min="4352" max="4352" width="11.140625" style="2" bestFit="1" customWidth="1"/>
    <col min="4353" max="4353" width="14.5703125" style="2" bestFit="1" customWidth="1"/>
    <col min="4354" max="4354" width="17.42578125" style="2" bestFit="1" customWidth="1"/>
    <col min="4355" max="4355" width="17.5703125" style="2" bestFit="1" customWidth="1"/>
    <col min="4356" max="4356" width="14.7109375" style="2" bestFit="1" customWidth="1"/>
    <col min="4357" max="4357" width="14.42578125" style="2" bestFit="1" customWidth="1"/>
    <col min="4358" max="4358" width="12.140625" style="2" bestFit="1" customWidth="1"/>
    <col min="4359" max="4359" width="12.42578125" style="2" bestFit="1" customWidth="1"/>
    <col min="4360" max="4361" width="13.85546875" style="2" bestFit="1" customWidth="1"/>
    <col min="4362" max="4362" width="14.85546875" style="2" bestFit="1" customWidth="1"/>
    <col min="4363" max="4363" width="12.140625" style="2" bestFit="1" customWidth="1"/>
    <col min="4364" max="4364" width="12.42578125" style="2" bestFit="1" customWidth="1"/>
    <col min="4365" max="4366" width="13.85546875" style="2" bestFit="1" customWidth="1"/>
    <col min="4367" max="4367" width="14.85546875" style="2" bestFit="1" customWidth="1"/>
    <col min="4368" max="4606" width="9.140625" style="2"/>
    <col min="4607" max="4607" width="15.42578125" style="2" bestFit="1" customWidth="1"/>
    <col min="4608" max="4608" width="11.140625" style="2" bestFit="1" customWidth="1"/>
    <col min="4609" max="4609" width="14.5703125" style="2" bestFit="1" customWidth="1"/>
    <col min="4610" max="4610" width="17.42578125" style="2" bestFit="1" customWidth="1"/>
    <col min="4611" max="4611" width="17.5703125" style="2" bestFit="1" customWidth="1"/>
    <col min="4612" max="4612" width="14.7109375" style="2" bestFit="1" customWidth="1"/>
    <col min="4613" max="4613" width="14.42578125" style="2" bestFit="1" customWidth="1"/>
    <col min="4614" max="4614" width="12.140625" style="2" bestFit="1" customWidth="1"/>
    <col min="4615" max="4615" width="12.42578125" style="2" bestFit="1" customWidth="1"/>
    <col min="4616" max="4617" width="13.85546875" style="2" bestFit="1" customWidth="1"/>
    <col min="4618" max="4618" width="14.85546875" style="2" bestFit="1" customWidth="1"/>
    <col min="4619" max="4619" width="12.140625" style="2" bestFit="1" customWidth="1"/>
    <col min="4620" max="4620" width="12.42578125" style="2" bestFit="1" customWidth="1"/>
    <col min="4621" max="4622" width="13.85546875" style="2" bestFit="1" customWidth="1"/>
    <col min="4623" max="4623" width="14.85546875" style="2" bestFit="1" customWidth="1"/>
    <col min="4624" max="4862" width="9.140625" style="2"/>
    <col min="4863" max="4863" width="15.42578125" style="2" bestFit="1" customWidth="1"/>
    <col min="4864" max="4864" width="11.140625" style="2" bestFit="1" customWidth="1"/>
    <col min="4865" max="4865" width="14.5703125" style="2" bestFit="1" customWidth="1"/>
    <col min="4866" max="4866" width="17.42578125" style="2" bestFit="1" customWidth="1"/>
    <col min="4867" max="4867" width="17.5703125" style="2" bestFit="1" customWidth="1"/>
    <col min="4868" max="4868" width="14.7109375" style="2" bestFit="1" customWidth="1"/>
    <col min="4869" max="4869" width="14.42578125" style="2" bestFit="1" customWidth="1"/>
    <col min="4870" max="4870" width="12.140625" style="2" bestFit="1" customWidth="1"/>
    <col min="4871" max="4871" width="12.42578125" style="2" bestFit="1" customWidth="1"/>
    <col min="4872" max="4873" width="13.85546875" style="2" bestFit="1" customWidth="1"/>
    <col min="4874" max="4874" width="14.85546875" style="2" bestFit="1" customWidth="1"/>
    <col min="4875" max="4875" width="12.140625" style="2" bestFit="1" customWidth="1"/>
    <col min="4876" max="4876" width="12.42578125" style="2" bestFit="1" customWidth="1"/>
    <col min="4877" max="4878" width="13.85546875" style="2" bestFit="1" customWidth="1"/>
    <col min="4879" max="4879" width="14.85546875" style="2" bestFit="1" customWidth="1"/>
    <col min="4880" max="5118" width="9.140625" style="2"/>
    <col min="5119" max="5119" width="15.42578125" style="2" bestFit="1" customWidth="1"/>
    <col min="5120" max="5120" width="11.140625" style="2" bestFit="1" customWidth="1"/>
    <col min="5121" max="5121" width="14.5703125" style="2" bestFit="1" customWidth="1"/>
    <col min="5122" max="5122" width="17.42578125" style="2" bestFit="1" customWidth="1"/>
    <col min="5123" max="5123" width="17.5703125" style="2" bestFit="1" customWidth="1"/>
    <col min="5124" max="5124" width="14.7109375" style="2" bestFit="1" customWidth="1"/>
    <col min="5125" max="5125" width="14.42578125" style="2" bestFit="1" customWidth="1"/>
    <col min="5126" max="5126" width="12.140625" style="2" bestFit="1" customWidth="1"/>
    <col min="5127" max="5127" width="12.42578125" style="2" bestFit="1" customWidth="1"/>
    <col min="5128" max="5129" width="13.85546875" style="2" bestFit="1" customWidth="1"/>
    <col min="5130" max="5130" width="14.85546875" style="2" bestFit="1" customWidth="1"/>
    <col min="5131" max="5131" width="12.140625" style="2" bestFit="1" customWidth="1"/>
    <col min="5132" max="5132" width="12.42578125" style="2" bestFit="1" customWidth="1"/>
    <col min="5133" max="5134" width="13.85546875" style="2" bestFit="1" customWidth="1"/>
    <col min="5135" max="5135" width="14.85546875" style="2" bestFit="1" customWidth="1"/>
    <col min="5136" max="5374" width="9.140625" style="2"/>
    <col min="5375" max="5375" width="15.42578125" style="2" bestFit="1" customWidth="1"/>
    <col min="5376" max="5376" width="11.140625" style="2" bestFit="1" customWidth="1"/>
    <col min="5377" max="5377" width="14.5703125" style="2" bestFit="1" customWidth="1"/>
    <col min="5378" max="5378" width="17.42578125" style="2" bestFit="1" customWidth="1"/>
    <col min="5379" max="5379" width="17.5703125" style="2" bestFit="1" customWidth="1"/>
    <col min="5380" max="5380" width="14.7109375" style="2" bestFit="1" customWidth="1"/>
    <col min="5381" max="5381" width="14.42578125" style="2" bestFit="1" customWidth="1"/>
    <col min="5382" max="5382" width="12.140625" style="2" bestFit="1" customWidth="1"/>
    <col min="5383" max="5383" width="12.42578125" style="2" bestFit="1" customWidth="1"/>
    <col min="5384" max="5385" width="13.85546875" style="2" bestFit="1" customWidth="1"/>
    <col min="5386" max="5386" width="14.85546875" style="2" bestFit="1" customWidth="1"/>
    <col min="5387" max="5387" width="12.140625" style="2" bestFit="1" customWidth="1"/>
    <col min="5388" max="5388" width="12.42578125" style="2" bestFit="1" customWidth="1"/>
    <col min="5389" max="5390" width="13.85546875" style="2" bestFit="1" customWidth="1"/>
    <col min="5391" max="5391" width="14.85546875" style="2" bestFit="1" customWidth="1"/>
    <col min="5392" max="5630" width="9.140625" style="2"/>
    <col min="5631" max="5631" width="15.42578125" style="2" bestFit="1" customWidth="1"/>
    <col min="5632" max="5632" width="11.140625" style="2" bestFit="1" customWidth="1"/>
    <col min="5633" max="5633" width="14.5703125" style="2" bestFit="1" customWidth="1"/>
    <col min="5634" max="5634" width="17.42578125" style="2" bestFit="1" customWidth="1"/>
    <col min="5635" max="5635" width="17.5703125" style="2" bestFit="1" customWidth="1"/>
    <col min="5636" max="5636" width="14.7109375" style="2" bestFit="1" customWidth="1"/>
    <col min="5637" max="5637" width="14.42578125" style="2" bestFit="1" customWidth="1"/>
    <col min="5638" max="5638" width="12.140625" style="2" bestFit="1" customWidth="1"/>
    <col min="5639" max="5639" width="12.42578125" style="2" bestFit="1" customWidth="1"/>
    <col min="5640" max="5641" width="13.85546875" style="2" bestFit="1" customWidth="1"/>
    <col min="5642" max="5642" width="14.85546875" style="2" bestFit="1" customWidth="1"/>
    <col min="5643" max="5643" width="12.140625" style="2" bestFit="1" customWidth="1"/>
    <col min="5644" max="5644" width="12.42578125" style="2" bestFit="1" customWidth="1"/>
    <col min="5645" max="5646" width="13.85546875" style="2" bestFit="1" customWidth="1"/>
    <col min="5647" max="5647" width="14.85546875" style="2" bestFit="1" customWidth="1"/>
    <col min="5648" max="5886" width="9.140625" style="2"/>
    <col min="5887" max="5887" width="15.42578125" style="2" bestFit="1" customWidth="1"/>
    <col min="5888" max="5888" width="11.140625" style="2" bestFit="1" customWidth="1"/>
    <col min="5889" max="5889" width="14.5703125" style="2" bestFit="1" customWidth="1"/>
    <col min="5890" max="5890" width="17.42578125" style="2" bestFit="1" customWidth="1"/>
    <col min="5891" max="5891" width="17.5703125" style="2" bestFit="1" customWidth="1"/>
    <col min="5892" max="5892" width="14.7109375" style="2" bestFit="1" customWidth="1"/>
    <col min="5893" max="5893" width="14.42578125" style="2" bestFit="1" customWidth="1"/>
    <col min="5894" max="5894" width="12.140625" style="2" bestFit="1" customWidth="1"/>
    <col min="5895" max="5895" width="12.42578125" style="2" bestFit="1" customWidth="1"/>
    <col min="5896" max="5897" width="13.85546875" style="2" bestFit="1" customWidth="1"/>
    <col min="5898" max="5898" width="14.85546875" style="2" bestFit="1" customWidth="1"/>
    <col min="5899" max="5899" width="12.140625" style="2" bestFit="1" customWidth="1"/>
    <col min="5900" max="5900" width="12.42578125" style="2" bestFit="1" customWidth="1"/>
    <col min="5901" max="5902" width="13.85546875" style="2" bestFit="1" customWidth="1"/>
    <col min="5903" max="5903" width="14.85546875" style="2" bestFit="1" customWidth="1"/>
    <col min="5904" max="6142" width="9.140625" style="2"/>
    <col min="6143" max="6143" width="15.42578125" style="2" bestFit="1" customWidth="1"/>
    <col min="6144" max="6144" width="11.140625" style="2" bestFit="1" customWidth="1"/>
    <col min="6145" max="6145" width="14.5703125" style="2" bestFit="1" customWidth="1"/>
    <col min="6146" max="6146" width="17.42578125" style="2" bestFit="1" customWidth="1"/>
    <col min="6147" max="6147" width="17.5703125" style="2" bestFit="1" customWidth="1"/>
    <col min="6148" max="6148" width="14.7109375" style="2" bestFit="1" customWidth="1"/>
    <col min="6149" max="6149" width="14.42578125" style="2" bestFit="1" customWidth="1"/>
    <col min="6150" max="6150" width="12.140625" style="2" bestFit="1" customWidth="1"/>
    <col min="6151" max="6151" width="12.42578125" style="2" bestFit="1" customWidth="1"/>
    <col min="6152" max="6153" width="13.85546875" style="2" bestFit="1" customWidth="1"/>
    <col min="6154" max="6154" width="14.85546875" style="2" bestFit="1" customWidth="1"/>
    <col min="6155" max="6155" width="12.140625" style="2" bestFit="1" customWidth="1"/>
    <col min="6156" max="6156" width="12.42578125" style="2" bestFit="1" customWidth="1"/>
    <col min="6157" max="6158" width="13.85546875" style="2" bestFit="1" customWidth="1"/>
    <col min="6159" max="6159" width="14.85546875" style="2" bestFit="1" customWidth="1"/>
    <col min="6160" max="6398" width="9.140625" style="2"/>
    <col min="6399" max="6399" width="15.42578125" style="2" bestFit="1" customWidth="1"/>
    <col min="6400" max="6400" width="11.140625" style="2" bestFit="1" customWidth="1"/>
    <col min="6401" max="6401" width="14.5703125" style="2" bestFit="1" customWidth="1"/>
    <col min="6402" max="6402" width="17.42578125" style="2" bestFit="1" customWidth="1"/>
    <col min="6403" max="6403" width="17.5703125" style="2" bestFit="1" customWidth="1"/>
    <col min="6404" max="6404" width="14.7109375" style="2" bestFit="1" customWidth="1"/>
    <col min="6405" max="6405" width="14.42578125" style="2" bestFit="1" customWidth="1"/>
    <col min="6406" max="6406" width="12.140625" style="2" bestFit="1" customWidth="1"/>
    <col min="6407" max="6407" width="12.42578125" style="2" bestFit="1" customWidth="1"/>
    <col min="6408" max="6409" width="13.85546875" style="2" bestFit="1" customWidth="1"/>
    <col min="6410" max="6410" width="14.85546875" style="2" bestFit="1" customWidth="1"/>
    <col min="6411" max="6411" width="12.140625" style="2" bestFit="1" customWidth="1"/>
    <col min="6412" max="6412" width="12.42578125" style="2" bestFit="1" customWidth="1"/>
    <col min="6413" max="6414" width="13.85546875" style="2" bestFit="1" customWidth="1"/>
    <col min="6415" max="6415" width="14.85546875" style="2" bestFit="1" customWidth="1"/>
    <col min="6416" max="6654" width="9.140625" style="2"/>
    <col min="6655" max="6655" width="15.42578125" style="2" bestFit="1" customWidth="1"/>
    <col min="6656" max="6656" width="11.140625" style="2" bestFit="1" customWidth="1"/>
    <col min="6657" max="6657" width="14.5703125" style="2" bestFit="1" customWidth="1"/>
    <col min="6658" max="6658" width="17.42578125" style="2" bestFit="1" customWidth="1"/>
    <col min="6659" max="6659" width="17.5703125" style="2" bestFit="1" customWidth="1"/>
    <col min="6660" max="6660" width="14.7109375" style="2" bestFit="1" customWidth="1"/>
    <col min="6661" max="6661" width="14.42578125" style="2" bestFit="1" customWidth="1"/>
    <col min="6662" max="6662" width="12.140625" style="2" bestFit="1" customWidth="1"/>
    <col min="6663" max="6663" width="12.42578125" style="2" bestFit="1" customWidth="1"/>
    <col min="6664" max="6665" width="13.85546875" style="2" bestFit="1" customWidth="1"/>
    <col min="6666" max="6666" width="14.85546875" style="2" bestFit="1" customWidth="1"/>
    <col min="6667" max="6667" width="12.140625" style="2" bestFit="1" customWidth="1"/>
    <col min="6668" max="6668" width="12.42578125" style="2" bestFit="1" customWidth="1"/>
    <col min="6669" max="6670" width="13.85546875" style="2" bestFit="1" customWidth="1"/>
    <col min="6671" max="6671" width="14.85546875" style="2" bestFit="1" customWidth="1"/>
    <col min="6672" max="6910" width="9.140625" style="2"/>
    <col min="6911" max="6911" width="15.42578125" style="2" bestFit="1" customWidth="1"/>
    <col min="6912" max="6912" width="11.140625" style="2" bestFit="1" customWidth="1"/>
    <col min="6913" max="6913" width="14.5703125" style="2" bestFit="1" customWidth="1"/>
    <col min="6914" max="6914" width="17.42578125" style="2" bestFit="1" customWidth="1"/>
    <col min="6915" max="6915" width="17.5703125" style="2" bestFit="1" customWidth="1"/>
    <col min="6916" max="6916" width="14.7109375" style="2" bestFit="1" customWidth="1"/>
    <col min="6917" max="6917" width="14.42578125" style="2" bestFit="1" customWidth="1"/>
    <col min="6918" max="6918" width="12.140625" style="2" bestFit="1" customWidth="1"/>
    <col min="6919" max="6919" width="12.42578125" style="2" bestFit="1" customWidth="1"/>
    <col min="6920" max="6921" width="13.85546875" style="2" bestFit="1" customWidth="1"/>
    <col min="6922" max="6922" width="14.85546875" style="2" bestFit="1" customWidth="1"/>
    <col min="6923" max="6923" width="12.140625" style="2" bestFit="1" customWidth="1"/>
    <col min="6924" max="6924" width="12.42578125" style="2" bestFit="1" customWidth="1"/>
    <col min="6925" max="6926" width="13.85546875" style="2" bestFit="1" customWidth="1"/>
    <col min="6927" max="6927" width="14.85546875" style="2" bestFit="1" customWidth="1"/>
    <col min="6928" max="7166" width="9.140625" style="2"/>
    <col min="7167" max="7167" width="15.42578125" style="2" bestFit="1" customWidth="1"/>
    <col min="7168" max="7168" width="11.140625" style="2" bestFit="1" customWidth="1"/>
    <col min="7169" max="7169" width="14.5703125" style="2" bestFit="1" customWidth="1"/>
    <col min="7170" max="7170" width="17.42578125" style="2" bestFit="1" customWidth="1"/>
    <col min="7171" max="7171" width="17.5703125" style="2" bestFit="1" customWidth="1"/>
    <col min="7172" max="7172" width="14.7109375" style="2" bestFit="1" customWidth="1"/>
    <col min="7173" max="7173" width="14.42578125" style="2" bestFit="1" customWidth="1"/>
    <col min="7174" max="7174" width="12.140625" style="2" bestFit="1" customWidth="1"/>
    <col min="7175" max="7175" width="12.42578125" style="2" bestFit="1" customWidth="1"/>
    <col min="7176" max="7177" width="13.85546875" style="2" bestFit="1" customWidth="1"/>
    <col min="7178" max="7178" width="14.85546875" style="2" bestFit="1" customWidth="1"/>
    <col min="7179" max="7179" width="12.140625" style="2" bestFit="1" customWidth="1"/>
    <col min="7180" max="7180" width="12.42578125" style="2" bestFit="1" customWidth="1"/>
    <col min="7181" max="7182" width="13.85546875" style="2" bestFit="1" customWidth="1"/>
    <col min="7183" max="7183" width="14.85546875" style="2" bestFit="1" customWidth="1"/>
    <col min="7184" max="7422" width="9.140625" style="2"/>
    <col min="7423" max="7423" width="15.42578125" style="2" bestFit="1" customWidth="1"/>
    <col min="7424" max="7424" width="11.140625" style="2" bestFit="1" customWidth="1"/>
    <col min="7425" max="7425" width="14.5703125" style="2" bestFit="1" customWidth="1"/>
    <col min="7426" max="7426" width="17.42578125" style="2" bestFit="1" customWidth="1"/>
    <col min="7427" max="7427" width="17.5703125" style="2" bestFit="1" customWidth="1"/>
    <col min="7428" max="7428" width="14.7109375" style="2" bestFit="1" customWidth="1"/>
    <col min="7429" max="7429" width="14.42578125" style="2" bestFit="1" customWidth="1"/>
    <col min="7430" max="7430" width="12.140625" style="2" bestFit="1" customWidth="1"/>
    <col min="7431" max="7431" width="12.42578125" style="2" bestFit="1" customWidth="1"/>
    <col min="7432" max="7433" width="13.85546875" style="2" bestFit="1" customWidth="1"/>
    <col min="7434" max="7434" width="14.85546875" style="2" bestFit="1" customWidth="1"/>
    <col min="7435" max="7435" width="12.140625" style="2" bestFit="1" customWidth="1"/>
    <col min="7436" max="7436" width="12.42578125" style="2" bestFit="1" customWidth="1"/>
    <col min="7437" max="7438" width="13.85546875" style="2" bestFit="1" customWidth="1"/>
    <col min="7439" max="7439" width="14.85546875" style="2" bestFit="1" customWidth="1"/>
    <col min="7440" max="7678" width="9.140625" style="2"/>
    <col min="7679" max="7679" width="15.42578125" style="2" bestFit="1" customWidth="1"/>
    <col min="7680" max="7680" width="11.140625" style="2" bestFit="1" customWidth="1"/>
    <col min="7681" max="7681" width="14.5703125" style="2" bestFit="1" customWidth="1"/>
    <col min="7682" max="7682" width="17.42578125" style="2" bestFit="1" customWidth="1"/>
    <col min="7683" max="7683" width="17.5703125" style="2" bestFit="1" customWidth="1"/>
    <col min="7684" max="7684" width="14.7109375" style="2" bestFit="1" customWidth="1"/>
    <col min="7685" max="7685" width="14.42578125" style="2" bestFit="1" customWidth="1"/>
    <col min="7686" max="7686" width="12.140625" style="2" bestFit="1" customWidth="1"/>
    <col min="7687" max="7687" width="12.42578125" style="2" bestFit="1" customWidth="1"/>
    <col min="7688" max="7689" width="13.85546875" style="2" bestFit="1" customWidth="1"/>
    <col min="7690" max="7690" width="14.85546875" style="2" bestFit="1" customWidth="1"/>
    <col min="7691" max="7691" width="12.140625" style="2" bestFit="1" customWidth="1"/>
    <col min="7692" max="7692" width="12.42578125" style="2" bestFit="1" customWidth="1"/>
    <col min="7693" max="7694" width="13.85546875" style="2" bestFit="1" customWidth="1"/>
    <col min="7695" max="7695" width="14.85546875" style="2" bestFit="1" customWidth="1"/>
    <col min="7696" max="7934" width="9.140625" style="2"/>
    <col min="7935" max="7935" width="15.42578125" style="2" bestFit="1" customWidth="1"/>
    <col min="7936" max="7936" width="11.140625" style="2" bestFit="1" customWidth="1"/>
    <col min="7937" max="7937" width="14.5703125" style="2" bestFit="1" customWidth="1"/>
    <col min="7938" max="7938" width="17.42578125" style="2" bestFit="1" customWidth="1"/>
    <col min="7939" max="7939" width="17.5703125" style="2" bestFit="1" customWidth="1"/>
    <col min="7940" max="7940" width="14.7109375" style="2" bestFit="1" customWidth="1"/>
    <col min="7941" max="7941" width="14.42578125" style="2" bestFit="1" customWidth="1"/>
    <col min="7942" max="7942" width="12.140625" style="2" bestFit="1" customWidth="1"/>
    <col min="7943" max="7943" width="12.42578125" style="2" bestFit="1" customWidth="1"/>
    <col min="7944" max="7945" width="13.85546875" style="2" bestFit="1" customWidth="1"/>
    <col min="7946" max="7946" width="14.85546875" style="2" bestFit="1" customWidth="1"/>
    <col min="7947" max="7947" width="12.140625" style="2" bestFit="1" customWidth="1"/>
    <col min="7948" max="7948" width="12.42578125" style="2" bestFit="1" customWidth="1"/>
    <col min="7949" max="7950" width="13.85546875" style="2" bestFit="1" customWidth="1"/>
    <col min="7951" max="7951" width="14.85546875" style="2" bestFit="1" customWidth="1"/>
    <col min="7952" max="8190" width="9.140625" style="2"/>
    <col min="8191" max="8191" width="15.42578125" style="2" bestFit="1" customWidth="1"/>
    <col min="8192" max="8192" width="11.140625" style="2" bestFit="1" customWidth="1"/>
    <col min="8193" max="8193" width="14.5703125" style="2" bestFit="1" customWidth="1"/>
    <col min="8194" max="8194" width="17.42578125" style="2" bestFit="1" customWidth="1"/>
    <col min="8195" max="8195" width="17.5703125" style="2" bestFit="1" customWidth="1"/>
    <col min="8196" max="8196" width="14.7109375" style="2" bestFit="1" customWidth="1"/>
    <col min="8197" max="8197" width="14.42578125" style="2" bestFit="1" customWidth="1"/>
    <col min="8198" max="8198" width="12.140625" style="2" bestFit="1" customWidth="1"/>
    <col min="8199" max="8199" width="12.42578125" style="2" bestFit="1" customWidth="1"/>
    <col min="8200" max="8201" width="13.85546875" style="2" bestFit="1" customWidth="1"/>
    <col min="8202" max="8202" width="14.85546875" style="2" bestFit="1" customWidth="1"/>
    <col min="8203" max="8203" width="12.140625" style="2" bestFit="1" customWidth="1"/>
    <col min="8204" max="8204" width="12.42578125" style="2" bestFit="1" customWidth="1"/>
    <col min="8205" max="8206" width="13.85546875" style="2" bestFit="1" customWidth="1"/>
    <col min="8207" max="8207" width="14.85546875" style="2" bestFit="1" customWidth="1"/>
    <col min="8208" max="8446" width="9.140625" style="2"/>
    <col min="8447" max="8447" width="15.42578125" style="2" bestFit="1" customWidth="1"/>
    <col min="8448" max="8448" width="11.140625" style="2" bestFit="1" customWidth="1"/>
    <col min="8449" max="8449" width="14.5703125" style="2" bestFit="1" customWidth="1"/>
    <col min="8450" max="8450" width="17.42578125" style="2" bestFit="1" customWidth="1"/>
    <col min="8451" max="8451" width="17.5703125" style="2" bestFit="1" customWidth="1"/>
    <col min="8452" max="8452" width="14.7109375" style="2" bestFit="1" customWidth="1"/>
    <col min="8453" max="8453" width="14.42578125" style="2" bestFit="1" customWidth="1"/>
    <col min="8454" max="8454" width="12.140625" style="2" bestFit="1" customWidth="1"/>
    <col min="8455" max="8455" width="12.42578125" style="2" bestFit="1" customWidth="1"/>
    <col min="8456" max="8457" width="13.85546875" style="2" bestFit="1" customWidth="1"/>
    <col min="8458" max="8458" width="14.85546875" style="2" bestFit="1" customWidth="1"/>
    <col min="8459" max="8459" width="12.140625" style="2" bestFit="1" customWidth="1"/>
    <col min="8460" max="8460" width="12.42578125" style="2" bestFit="1" customWidth="1"/>
    <col min="8461" max="8462" width="13.85546875" style="2" bestFit="1" customWidth="1"/>
    <col min="8463" max="8463" width="14.85546875" style="2" bestFit="1" customWidth="1"/>
    <col min="8464" max="8702" width="9.140625" style="2"/>
    <col min="8703" max="8703" width="15.42578125" style="2" bestFit="1" customWidth="1"/>
    <col min="8704" max="8704" width="11.140625" style="2" bestFit="1" customWidth="1"/>
    <col min="8705" max="8705" width="14.5703125" style="2" bestFit="1" customWidth="1"/>
    <col min="8706" max="8706" width="17.42578125" style="2" bestFit="1" customWidth="1"/>
    <col min="8707" max="8707" width="17.5703125" style="2" bestFit="1" customWidth="1"/>
    <col min="8708" max="8708" width="14.7109375" style="2" bestFit="1" customWidth="1"/>
    <col min="8709" max="8709" width="14.42578125" style="2" bestFit="1" customWidth="1"/>
    <col min="8710" max="8710" width="12.140625" style="2" bestFit="1" customWidth="1"/>
    <col min="8711" max="8711" width="12.42578125" style="2" bestFit="1" customWidth="1"/>
    <col min="8712" max="8713" width="13.85546875" style="2" bestFit="1" customWidth="1"/>
    <col min="8714" max="8714" width="14.85546875" style="2" bestFit="1" customWidth="1"/>
    <col min="8715" max="8715" width="12.140625" style="2" bestFit="1" customWidth="1"/>
    <col min="8716" max="8716" width="12.42578125" style="2" bestFit="1" customWidth="1"/>
    <col min="8717" max="8718" width="13.85546875" style="2" bestFit="1" customWidth="1"/>
    <col min="8719" max="8719" width="14.85546875" style="2" bestFit="1" customWidth="1"/>
    <col min="8720" max="8958" width="9.140625" style="2"/>
    <col min="8959" max="8959" width="15.42578125" style="2" bestFit="1" customWidth="1"/>
    <col min="8960" max="8960" width="11.140625" style="2" bestFit="1" customWidth="1"/>
    <col min="8961" max="8961" width="14.5703125" style="2" bestFit="1" customWidth="1"/>
    <col min="8962" max="8962" width="17.42578125" style="2" bestFit="1" customWidth="1"/>
    <col min="8963" max="8963" width="17.5703125" style="2" bestFit="1" customWidth="1"/>
    <col min="8964" max="8964" width="14.7109375" style="2" bestFit="1" customWidth="1"/>
    <col min="8965" max="8965" width="14.42578125" style="2" bestFit="1" customWidth="1"/>
    <col min="8966" max="8966" width="12.140625" style="2" bestFit="1" customWidth="1"/>
    <col min="8967" max="8967" width="12.42578125" style="2" bestFit="1" customWidth="1"/>
    <col min="8968" max="8969" width="13.85546875" style="2" bestFit="1" customWidth="1"/>
    <col min="8970" max="8970" width="14.85546875" style="2" bestFit="1" customWidth="1"/>
    <col min="8971" max="8971" width="12.140625" style="2" bestFit="1" customWidth="1"/>
    <col min="8972" max="8972" width="12.42578125" style="2" bestFit="1" customWidth="1"/>
    <col min="8973" max="8974" width="13.85546875" style="2" bestFit="1" customWidth="1"/>
    <col min="8975" max="8975" width="14.85546875" style="2" bestFit="1" customWidth="1"/>
    <col min="8976" max="9214" width="9.140625" style="2"/>
    <col min="9215" max="9215" width="15.42578125" style="2" bestFit="1" customWidth="1"/>
    <col min="9216" max="9216" width="11.140625" style="2" bestFit="1" customWidth="1"/>
    <col min="9217" max="9217" width="14.5703125" style="2" bestFit="1" customWidth="1"/>
    <col min="9218" max="9218" width="17.42578125" style="2" bestFit="1" customWidth="1"/>
    <col min="9219" max="9219" width="17.5703125" style="2" bestFit="1" customWidth="1"/>
    <col min="9220" max="9220" width="14.7109375" style="2" bestFit="1" customWidth="1"/>
    <col min="9221" max="9221" width="14.42578125" style="2" bestFit="1" customWidth="1"/>
    <col min="9222" max="9222" width="12.140625" style="2" bestFit="1" customWidth="1"/>
    <col min="9223" max="9223" width="12.42578125" style="2" bestFit="1" customWidth="1"/>
    <col min="9224" max="9225" width="13.85546875" style="2" bestFit="1" customWidth="1"/>
    <col min="9226" max="9226" width="14.85546875" style="2" bestFit="1" customWidth="1"/>
    <col min="9227" max="9227" width="12.140625" style="2" bestFit="1" customWidth="1"/>
    <col min="9228" max="9228" width="12.42578125" style="2" bestFit="1" customWidth="1"/>
    <col min="9229" max="9230" width="13.85546875" style="2" bestFit="1" customWidth="1"/>
    <col min="9231" max="9231" width="14.85546875" style="2" bestFit="1" customWidth="1"/>
    <col min="9232" max="9470" width="9.140625" style="2"/>
    <col min="9471" max="9471" width="15.42578125" style="2" bestFit="1" customWidth="1"/>
    <col min="9472" max="9472" width="11.140625" style="2" bestFit="1" customWidth="1"/>
    <col min="9473" max="9473" width="14.5703125" style="2" bestFit="1" customWidth="1"/>
    <col min="9474" max="9474" width="17.42578125" style="2" bestFit="1" customWidth="1"/>
    <col min="9475" max="9475" width="17.5703125" style="2" bestFit="1" customWidth="1"/>
    <col min="9476" max="9476" width="14.7109375" style="2" bestFit="1" customWidth="1"/>
    <col min="9477" max="9477" width="14.42578125" style="2" bestFit="1" customWidth="1"/>
    <col min="9478" max="9478" width="12.140625" style="2" bestFit="1" customWidth="1"/>
    <col min="9479" max="9479" width="12.42578125" style="2" bestFit="1" customWidth="1"/>
    <col min="9480" max="9481" width="13.85546875" style="2" bestFit="1" customWidth="1"/>
    <col min="9482" max="9482" width="14.85546875" style="2" bestFit="1" customWidth="1"/>
    <col min="9483" max="9483" width="12.140625" style="2" bestFit="1" customWidth="1"/>
    <col min="9484" max="9484" width="12.42578125" style="2" bestFit="1" customWidth="1"/>
    <col min="9485" max="9486" width="13.85546875" style="2" bestFit="1" customWidth="1"/>
    <col min="9487" max="9487" width="14.85546875" style="2" bestFit="1" customWidth="1"/>
    <col min="9488" max="9726" width="9.140625" style="2"/>
    <col min="9727" max="9727" width="15.42578125" style="2" bestFit="1" customWidth="1"/>
    <col min="9728" max="9728" width="11.140625" style="2" bestFit="1" customWidth="1"/>
    <col min="9729" max="9729" width="14.5703125" style="2" bestFit="1" customWidth="1"/>
    <col min="9730" max="9730" width="17.42578125" style="2" bestFit="1" customWidth="1"/>
    <col min="9731" max="9731" width="17.5703125" style="2" bestFit="1" customWidth="1"/>
    <col min="9732" max="9732" width="14.7109375" style="2" bestFit="1" customWidth="1"/>
    <col min="9733" max="9733" width="14.42578125" style="2" bestFit="1" customWidth="1"/>
    <col min="9734" max="9734" width="12.140625" style="2" bestFit="1" customWidth="1"/>
    <col min="9735" max="9735" width="12.42578125" style="2" bestFit="1" customWidth="1"/>
    <col min="9736" max="9737" width="13.85546875" style="2" bestFit="1" customWidth="1"/>
    <col min="9738" max="9738" width="14.85546875" style="2" bestFit="1" customWidth="1"/>
    <col min="9739" max="9739" width="12.140625" style="2" bestFit="1" customWidth="1"/>
    <col min="9740" max="9740" width="12.42578125" style="2" bestFit="1" customWidth="1"/>
    <col min="9741" max="9742" width="13.85546875" style="2" bestFit="1" customWidth="1"/>
    <col min="9743" max="9743" width="14.85546875" style="2" bestFit="1" customWidth="1"/>
    <col min="9744" max="9982" width="9.140625" style="2"/>
    <col min="9983" max="9983" width="15.42578125" style="2" bestFit="1" customWidth="1"/>
    <col min="9984" max="9984" width="11.140625" style="2" bestFit="1" customWidth="1"/>
    <col min="9985" max="9985" width="14.5703125" style="2" bestFit="1" customWidth="1"/>
    <col min="9986" max="9986" width="17.42578125" style="2" bestFit="1" customWidth="1"/>
    <col min="9987" max="9987" width="17.5703125" style="2" bestFit="1" customWidth="1"/>
    <col min="9988" max="9988" width="14.7109375" style="2" bestFit="1" customWidth="1"/>
    <col min="9989" max="9989" width="14.42578125" style="2" bestFit="1" customWidth="1"/>
    <col min="9990" max="9990" width="12.140625" style="2" bestFit="1" customWidth="1"/>
    <col min="9991" max="9991" width="12.42578125" style="2" bestFit="1" customWidth="1"/>
    <col min="9992" max="9993" width="13.85546875" style="2" bestFit="1" customWidth="1"/>
    <col min="9994" max="9994" width="14.85546875" style="2" bestFit="1" customWidth="1"/>
    <col min="9995" max="9995" width="12.140625" style="2" bestFit="1" customWidth="1"/>
    <col min="9996" max="9996" width="12.42578125" style="2" bestFit="1" customWidth="1"/>
    <col min="9997" max="9998" width="13.85546875" style="2" bestFit="1" customWidth="1"/>
    <col min="9999" max="9999" width="14.85546875" style="2" bestFit="1" customWidth="1"/>
    <col min="10000" max="10238" width="9.140625" style="2"/>
    <col min="10239" max="10239" width="15.42578125" style="2" bestFit="1" customWidth="1"/>
    <col min="10240" max="10240" width="11.140625" style="2" bestFit="1" customWidth="1"/>
    <col min="10241" max="10241" width="14.5703125" style="2" bestFit="1" customWidth="1"/>
    <col min="10242" max="10242" width="17.42578125" style="2" bestFit="1" customWidth="1"/>
    <col min="10243" max="10243" width="17.5703125" style="2" bestFit="1" customWidth="1"/>
    <col min="10244" max="10244" width="14.7109375" style="2" bestFit="1" customWidth="1"/>
    <col min="10245" max="10245" width="14.42578125" style="2" bestFit="1" customWidth="1"/>
    <col min="10246" max="10246" width="12.140625" style="2" bestFit="1" customWidth="1"/>
    <col min="10247" max="10247" width="12.42578125" style="2" bestFit="1" customWidth="1"/>
    <col min="10248" max="10249" width="13.85546875" style="2" bestFit="1" customWidth="1"/>
    <col min="10250" max="10250" width="14.85546875" style="2" bestFit="1" customWidth="1"/>
    <col min="10251" max="10251" width="12.140625" style="2" bestFit="1" customWidth="1"/>
    <col min="10252" max="10252" width="12.42578125" style="2" bestFit="1" customWidth="1"/>
    <col min="10253" max="10254" width="13.85546875" style="2" bestFit="1" customWidth="1"/>
    <col min="10255" max="10255" width="14.85546875" style="2" bestFit="1" customWidth="1"/>
    <col min="10256" max="10494" width="9.140625" style="2"/>
    <col min="10495" max="10495" width="15.42578125" style="2" bestFit="1" customWidth="1"/>
    <col min="10496" max="10496" width="11.140625" style="2" bestFit="1" customWidth="1"/>
    <col min="10497" max="10497" width="14.5703125" style="2" bestFit="1" customWidth="1"/>
    <col min="10498" max="10498" width="17.42578125" style="2" bestFit="1" customWidth="1"/>
    <col min="10499" max="10499" width="17.5703125" style="2" bestFit="1" customWidth="1"/>
    <col min="10500" max="10500" width="14.7109375" style="2" bestFit="1" customWidth="1"/>
    <col min="10501" max="10501" width="14.42578125" style="2" bestFit="1" customWidth="1"/>
    <col min="10502" max="10502" width="12.140625" style="2" bestFit="1" customWidth="1"/>
    <col min="10503" max="10503" width="12.42578125" style="2" bestFit="1" customWidth="1"/>
    <col min="10504" max="10505" width="13.85546875" style="2" bestFit="1" customWidth="1"/>
    <col min="10506" max="10506" width="14.85546875" style="2" bestFit="1" customWidth="1"/>
    <col min="10507" max="10507" width="12.140625" style="2" bestFit="1" customWidth="1"/>
    <col min="10508" max="10508" width="12.42578125" style="2" bestFit="1" customWidth="1"/>
    <col min="10509" max="10510" width="13.85546875" style="2" bestFit="1" customWidth="1"/>
    <col min="10511" max="10511" width="14.85546875" style="2" bestFit="1" customWidth="1"/>
    <col min="10512" max="10750" width="9.140625" style="2"/>
    <col min="10751" max="10751" width="15.42578125" style="2" bestFit="1" customWidth="1"/>
    <col min="10752" max="10752" width="11.140625" style="2" bestFit="1" customWidth="1"/>
    <col min="10753" max="10753" width="14.5703125" style="2" bestFit="1" customWidth="1"/>
    <col min="10754" max="10754" width="17.42578125" style="2" bestFit="1" customWidth="1"/>
    <col min="10755" max="10755" width="17.5703125" style="2" bestFit="1" customWidth="1"/>
    <col min="10756" max="10756" width="14.7109375" style="2" bestFit="1" customWidth="1"/>
    <col min="10757" max="10757" width="14.42578125" style="2" bestFit="1" customWidth="1"/>
    <col min="10758" max="10758" width="12.140625" style="2" bestFit="1" customWidth="1"/>
    <col min="10759" max="10759" width="12.42578125" style="2" bestFit="1" customWidth="1"/>
    <col min="10760" max="10761" width="13.85546875" style="2" bestFit="1" customWidth="1"/>
    <col min="10762" max="10762" width="14.85546875" style="2" bestFit="1" customWidth="1"/>
    <col min="10763" max="10763" width="12.140625" style="2" bestFit="1" customWidth="1"/>
    <col min="10764" max="10764" width="12.42578125" style="2" bestFit="1" customWidth="1"/>
    <col min="10765" max="10766" width="13.85546875" style="2" bestFit="1" customWidth="1"/>
    <col min="10767" max="10767" width="14.85546875" style="2" bestFit="1" customWidth="1"/>
    <col min="10768" max="11006" width="9.140625" style="2"/>
    <col min="11007" max="11007" width="15.42578125" style="2" bestFit="1" customWidth="1"/>
    <col min="11008" max="11008" width="11.140625" style="2" bestFit="1" customWidth="1"/>
    <col min="11009" max="11009" width="14.5703125" style="2" bestFit="1" customWidth="1"/>
    <col min="11010" max="11010" width="17.42578125" style="2" bestFit="1" customWidth="1"/>
    <col min="11011" max="11011" width="17.5703125" style="2" bestFit="1" customWidth="1"/>
    <col min="11012" max="11012" width="14.7109375" style="2" bestFit="1" customWidth="1"/>
    <col min="11013" max="11013" width="14.42578125" style="2" bestFit="1" customWidth="1"/>
    <col min="11014" max="11014" width="12.140625" style="2" bestFit="1" customWidth="1"/>
    <col min="11015" max="11015" width="12.42578125" style="2" bestFit="1" customWidth="1"/>
    <col min="11016" max="11017" width="13.85546875" style="2" bestFit="1" customWidth="1"/>
    <col min="11018" max="11018" width="14.85546875" style="2" bestFit="1" customWidth="1"/>
    <col min="11019" max="11019" width="12.140625" style="2" bestFit="1" customWidth="1"/>
    <col min="11020" max="11020" width="12.42578125" style="2" bestFit="1" customWidth="1"/>
    <col min="11021" max="11022" width="13.85546875" style="2" bestFit="1" customWidth="1"/>
    <col min="11023" max="11023" width="14.85546875" style="2" bestFit="1" customWidth="1"/>
    <col min="11024" max="11262" width="9.140625" style="2"/>
    <col min="11263" max="11263" width="15.42578125" style="2" bestFit="1" customWidth="1"/>
    <col min="11264" max="11264" width="11.140625" style="2" bestFit="1" customWidth="1"/>
    <col min="11265" max="11265" width="14.5703125" style="2" bestFit="1" customWidth="1"/>
    <col min="11266" max="11266" width="17.42578125" style="2" bestFit="1" customWidth="1"/>
    <col min="11267" max="11267" width="17.5703125" style="2" bestFit="1" customWidth="1"/>
    <col min="11268" max="11268" width="14.7109375" style="2" bestFit="1" customWidth="1"/>
    <col min="11269" max="11269" width="14.42578125" style="2" bestFit="1" customWidth="1"/>
    <col min="11270" max="11270" width="12.140625" style="2" bestFit="1" customWidth="1"/>
    <col min="11271" max="11271" width="12.42578125" style="2" bestFit="1" customWidth="1"/>
    <col min="11272" max="11273" width="13.85546875" style="2" bestFit="1" customWidth="1"/>
    <col min="11274" max="11274" width="14.85546875" style="2" bestFit="1" customWidth="1"/>
    <col min="11275" max="11275" width="12.140625" style="2" bestFit="1" customWidth="1"/>
    <col min="11276" max="11276" width="12.42578125" style="2" bestFit="1" customWidth="1"/>
    <col min="11277" max="11278" width="13.85546875" style="2" bestFit="1" customWidth="1"/>
    <col min="11279" max="11279" width="14.85546875" style="2" bestFit="1" customWidth="1"/>
    <col min="11280" max="11518" width="9.140625" style="2"/>
    <col min="11519" max="11519" width="15.42578125" style="2" bestFit="1" customWidth="1"/>
    <col min="11520" max="11520" width="11.140625" style="2" bestFit="1" customWidth="1"/>
    <col min="11521" max="11521" width="14.5703125" style="2" bestFit="1" customWidth="1"/>
    <col min="11522" max="11522" width="17.42578125" style="2" bestFit="1" customWidth="1"/>
    <col min="11523" max="11523" width="17.5703125" style="2" bestFit="1" customWidth="1"/>
    <col min="11524" max="11524" width="14.7109375" style="2" bestFit="1" customWidth="1"/>
    <col min="11525" max="11525" width="14.42578125" style="2" bestFit="1" customWidth="1"/>
    <col min="11526" max="11526" width="12.140625" style="2" bestFit="1" customWidth="1"/>
    <col min="11527" max="11527" width="12.42578125" style="2" bestFit="1" customWidth="1"/>
    <col min="11528" max="11529" width="13.85546875" style="2" bestFit="1" customWidth="1"/>
    <col min="11530" max="11530" width="14.85546875" style="2" bestFit="1" customWidth="1"/>
    <col min="11531" max="11531" width="12.140625" style="2" bestFit="1" customWidth="1"/>
    <col min="11532" max="11532" width="12.42578125" style="2" bestFit="1" customWidth="1"/>
    <col min="11533" max="11534" width="13.85546875" style="2" bestFit="1" customWidth="1"/>
    <col min="11535" max="11535" width="14.85546875" style="2" bestFit="1" customWidth="1"/>
    <col min="11536" max="11774" width="9.140625" style="2"/>
    <col min="11775" max="11775" width="15.42578125" style="2" bestFit="1" customWidth="1"/>
    <col min="11776" max="11776" width="11.140625" style="2" bestFit="1" customWidth="1"/>
    <col min="11777" max="11777" width="14.5703125" style="2" bestFit="1" customWidth="1"/>
    <col min="11778" max="11778" width="17.42578125" style="2" bestFit="1" customWidth="1"/>
    <col min="11779" max="11779" width="17.5703125" style="2" bestFit="1" customWidth="1"/>
    <col min="11780" max="11780" width="14.7109375" style="2" bestFit="1" customWidth="1"/>
    <col min="11781" max="11781" width="14.42578125" style="2" bestFit="1" customWidth="1"/>
    <col min="11782" max="11782" width="12.140625" style="2" bestFit="1" customWidth="1"/>
    <col min="11783" max="11783" width="12.42578125" style="2" bestFit="1" customWidth="1"/>
    <col min="11784" max="11785" width="13.85546875" style="2" bestFit="1" customWidth="1"/>
    <col min="11786" max="11786" width="14.85546875" style="2" bestFit="1" customWidth="1"/>
    <col min="11787" max="11787" width="12.140625" style="2" bestFit="1" customWidth="1"/>
    <col min="11788" max="11788" width="12.42578125" style="2" bestFit="1" customWidth="1"/>
    <col min="11789" max="11790" width="13.85546875" style="2" bestFit="1" customWidth="1"/>
    <col min="11791" max="11791" width="14.85546875" style="2" bestFit="1" customWidth="1"/>
    <col min="11792" max="12030" width="9.140625" style="2"/>
    <col min="12031" max="12031" width="15.42578125" style="2" bestFit="1" customWidth="1"/>
    <col min="12032" max="12032" width="11.140625" style="2" bestFit="1" customWidth="1"/>
    <col min="12033" max="12033" width="14.5703125" style="2" bestFit="1" customWidth="1"/>
    <col min="12034" max="12034" width="17.42578125" style="2" bestFit="1" customWidth="1"/>
    <col min="12035" max="12035" width="17.5703125" style="2" bestFit="1" customWidth="1"/>
    <col min="12036" max="12036" width="14.7109375" style="2" bestFit="1" customWidth="1"/>
    <col min="12037" max="12037" width="14.42578125" style="2" bestFit="1" customWidth="1"/>
    <col min="12038" max="12038" width="12.140625" style="2" bestFit="1" customWidth="1"/>
    <col min="12039" max="12039" width="12.42578125" style="2" bestFit="1" customWidth="1"/>
    <col min="12040" max="12041" width="13.85546875" style="2" bestFit="1" customWidth="1"/>
    <col min="12042" max="12042" width="14.85546875" style="2" bestFit="1" customWidth="1"/>
    <col min="12043" max="12043" width="12.140625" style="2" bestFit="1" customWidth="1"/>
    <col min="12044" max="12044" width="12.42578125" style="2" bestFit="1" customWidth="1"/>
    <col min="12045" max="12046" width="13.85546875" style="2" bestFit="1" customWidth="1"/>
    <col min="12047" max="12047" width="14.85546875" style="2" bestFit="1" customWidth="1"/>
    <col min="12048" max="12286" width="9.140625" style="2"/>
    <col min="12287" max="12287" width="15.42578125" style="2" bestFit="1" customWidth="1"/>
    <col min="12288" max="12288" width="11.140625" style="2" bestFit="1" customWidth="1"/>
    <col min="12289" max="12289" width="14.5703125" style="2" bestFit="1" customWidth="1"/>
    <col min="12290" max="12290" width="17.42578125" style="2" bestFit="1" customWidth="1"/>
    <col min="12291" max="12291" width="17.5703125" style="2" bestFit="1" customWidth="1"/>
    <col min="12292" max="12292" width="14.7109375" style="2" bestFit="1" customWidth="1"/>
    <col min="12293" max="12293" width="14.42578125" style="2" bestFit="1" customWidth="1"/>
    <col min="12294" max="12294" width="12.140625" style="2" bestFit="1" customWidth="1"/>
    <col min="12295" max="12295" width="12.42578125" style="2" bestFit="1" customWidth="1"/>
    <col min="12296" max="12297" width="13.85546875" style="2" bestFit="1" customWidth="1"/>
    <col min="12298" max="12298" width="14.85546875" style="2" bestFit="1" customWidth="1"/>
    <col min="12299" max="12299" width="12.140625" style="2" bestFit="1" customWidth="1"/>
    <col min="12300" max="12300" width="12.42578125" style="2" bestFit="1" customWidth="1"/>
    <col min="12301" max="12302" width="13.85546875" style="2" bestFit="1" customWidth="1"/>
    <col min="12303" max="12303" width="14.85546875" style="2" bestFit="1" customWidth="1"/>
    <col min="12304" max="12542" width="9.140625" style="2"/>
    <col min="12543" max="12543" width="15.42578125" style="2" bestFit="1" customWidth="1"/>
    <col min="12544" max="12544" width="11.140625" style="2" bestFit="1" customWidth="1"/>
    <col min="12545" max="12545" width="14.5703125" style="2" bestFit="1" customWidth="1"/>
    <col min="12546" max="12546" width="17.42578125" style="2" bestFit="1" customWidth="1"/>
    <col min="12547" max="12547" width="17.5703125" style="2" bestFit="1" customWidth="1"/>
    <col min="12548" max="12548" width="14.7109375" style="2" bestFit="1" customWidth="1"/>
    <col min="12549" max="12549" width="14.42578125" style="2" bestFit="1" customWidth="1"/>
    <col min="12550" max="12550" width="12.140625" style="2" bestFit="1" customWidth="1"/>
    <col min="12551" max="12551" width="12.42578125" style="2" bestFit="1" customWidth="1"/>
    <col min="12552" max="12553" width="13.85546875" style="2" bestFit="1" customWidth="1"/>
    <col min="12554" max="12554" width="14.85546875" style="2" bestFit="1" customWidth="1"/>
    <col min="12555" max="12555" width="12.140625" style="2" bestFit="1" customWidth="1"/>
    <col min="12556" max="12556" width="12.42578125" style="2" bestFit="1" customWidth="1"/>
    <col min="12557" max="12558" width="13.85546875" style="2" bestFit="1" customWidth="1"/>
    <col min="12559" max="12559" width="14.85546875" style="2" bestFit="1" customWidth="1"/>
    <col min="12560" max="12798" width="9.140625" style="2"/>
    <col min="12799" max="12799" width="15.42578125" style="2" bestFit="1" customWidth="1"/>
    <col min="12800" max="12800" width="11.140625" style="2" bestFit="1" customWidth="1"/>
    <col min="12801" max="12801" width="14.5703125" style="2" bestFit="1" customWidth="1"/>
    <col min="12802" max="12802" width="17.42578125" style="2" bestFit="1" customWidth="1"/>
    <col min="12803" max="12803" width="17.5703125" style="2" bestFit="1" customWidth="1"/>
    <col min="12804" max="12804" width="14.7109375" style="2" bestFit="1" customWidth="1"/>
    <col min="12805" max="12805" width="14.42578125" style="2" bestFit="1" customWidth="1"/>
    <col min="12806" max="12806" width="12.140625" style="2" bestFit="1" customWidth="1"/>
    <col min="12807" max="12807" width="12.42578125" style="2" bestFit="1" customWidth="1"/>
    <col min="12808" max="12809" width="13.85546875" style="2" bestFit="1" customWidth="1"/>
    <col min="12810" max="12810" width="14.85546875" style="2" bestFit="1" customWidth="1"/>
    <col min="12811" max="12811" width="12.140625" style="2" bestFit="1" customWidth="1"/>
    <col min="12812" max="12812" width="12.42578125" style="2" bestFit="1" customWidth="1"/>
    <col min="12813" max="12814" width="13.85546875" style="2" bestFit="1" customWidth="1"/>
    <col min="12815" max="12815" width="14.85546875" style="2" bestFit="1" customWidth="1"/>
    <col min="12816" max="13054" width="9.140625" style="2"/>
    <col min="13055" max="13055" width="15.42578125" style="2" bestFit="1" customWidth="1"/>
    <col min="13056" max="13056" width="11.140625" style="2" bestFit="1" customWidth="1"/>
    <col min="13057" max="13057" width="14.5703125" style="2" bestFit="1" customWidth="1"/>
    <col min="13058" max="13058" width="17.42578125" style="2" bestFit="1" customWidth="1"/>
    <col min="13059" max="13059" width="17.5703125" style="2" bestFit="1" customWidth="1"/>
    <col min="13060" max="13060" width="14.7109375" style="2" bestFit="1" customWidth="1"/>
    <col min="13061" max="13061" width="14.42578125" style="2" bestFit="1" customWidth="1"/>
    <col min="13062" max="13062" width="12.140625" style="2" bestFit="1" customWidth="1"/>
    <col min="13063" max="13063" width="12.42578125" style="2" bestFit="1" customWidth="1"/>
    <col min="13064" max="13065" width="13.85546875" style="2" bestFit="1" customWidth="1"/>
    <col min="13066" max="13066" width="14.85546875" style="2" bestFit="1" customWidth="1"/>
    <col min="13067" max="13067" width="12.140625" style="2" bestFit="1" customWidth="1"/>
    <col min="13068" max="13068" width="12.42578125" style="2" bestFit="1" customWidth="1"/>
    <col min="13069" max="13070" width="13.85546875" style="2" bestFit="1" customWidth="1"/>
    <col min="13071" max="13071" width="14.85546875" style="2" bestFit="1" customWidth="1"/>
    <col min="13072" max="13310" width="9.140625" style="2"/>
    <col min="13311" max="13311" width="15.42578125" style="2" bestFit="1" customWidth="1"/>
    <col min="13312" max="13312" width="11.140625" style="2" bestFit="1" customWidth="1"/>
    <col min="13313" max="13313" width="14.5703125" style="2" bestFit="1" customWidth="1"/>
    <col min="13314" max="13314" width="17.42578125" style="2" bestFit="1" customWidth="1"/>
    <col min="13315" max="13315" width="17.5703125" style="2" bestFit="1" customWidth="1"/>
    <col min="13316" max="13316" width="14.7109375" style="2" bestFit="1" customWidth="1"/>
    <col min="13317" max="13317" width="14.42578125" style="2" bestFit="1" customWidth="1"/>
    <col min="13318" max="13318" width="12.140625" style="2" bestFit="1" customWidth="1"/>
    <col min="13319" max="13319" width="12.42578125" style="2" bestFit="1" customWidth="1"/>
    <col min="13320" max="13321" width="13.85546875" style="2" bestFit="1" customWidth="1"/>
    <col min="13322" max="13322" width="14.85546875" style="2" bestFit="1" customWidth="1"/>
    <col min="13323" max="13323" width="12.140625" style="2" bestFit="1" customWidth="1"/>
    <col min="13324" max="13324" width="12.42578125" style="2" bestFit="1" customWidth="1"/>
    <col min="13325" max="13326" width="13.85546875" style="2" bestFit="1" customWidth="1"/>
    <col min="13327" max="13327" width="14.85546875" style="2" bestFit="1" customWidth="1"/>
    <col min="13328" max="13566" width="9.140625" style="2"/>
    <col min="13567" max="13567" width="15.42578125" style="2" bestFit="1" customWidth="1"/>
    <col min="13568" max="13568" width="11.140625" style="2" bestFit="1" customWidth="1"/>
    <col min="13569" max="13569" width="14.5703125" style="2" bestFit="1" customWidth="1"/>
    <col min="13570" max="13570" width="17.42578125" style="2" bestFit="1" customWidth="1"/>
    <col min="13571" max="13571" width="17.5703125" style="2" bestFit="1" customWidth="1"/>
    <col min="13572" max="13572" width="14.7109375" style="2" bestFit="1" customWidth="1"/>
    <col min="13573" max="13573" width="14.42578125" style="2" bestFit="1" customWidth="1"/>
    <col min="13574" max="13574" width="12.140625" style="2" bestFit="1" customWidth="1"/>
    <col min="13575" max="13575" width="12.42578125" style="2" bestFit="1" customWidth="1"/>
    <col min="13576" max="13577" width="13.85546875" style="2" bestFit="1" customWidth="1"/>
    <col min="13578" max="13578" width="14.85546875" style="2" bestFit="1" customWidth="1"/>
    <col min="13579" max="13579" width="12.140625" style="2" bestFit="1" customWidth="1"/>
    <col min="13580" max="13580" width="12.42578125" style="2" bestFit="1" customWidth="1"/>
    <col min="13581" max="13582" width="13.85546875" style="2" bestFit="1" customWidth="1"/>
    <col min="13583" max="13583" width="14.85546875" style="2" bestFit="1" customWidth="1"/>
    <col min="13584" max="13822" width="9.140625" style="2"/>
    <col min="13823" max="13823" width="15.42578125" style="2" bestFit="1" customWidth="1"/>
    <col min="13824" max="13824" width="11.140625" style="2" bestFit="1" customWidth="1"/>
    <col min="13825" max="13825" width="14.5703125" style="2" bestFit="1" customWidth="1"/>
    <col min="13826" max="13826" width="17.42578125" style="2" bestFit="1" customWidth="1"/>
    <col min="13827" max="13827" width="17.5703125" style="2" bestFit="1" customWidth="1"/>
    <col min="13828" max="13828" width="14.7109375" style="2" bestFit="1" customWidth="1"/>
    <col min="13829" max="13829" width="14.42578125" style="2" bestFit="1" customWidth="1"/>
    <col min="13830" max="13830" width="12.140625" style="2" bestFit="1" customWidth="1"/>
    <col min="13831" max="13831" width="12.42578125" style="2" bestFit="1" customWidth="1"/>
    <col min="13832" max="13833" width="13.85546875" style="2" bestFit="1" customWidth="1"/>
    <col min="13834" max="13834" width="14.85546875" style="2" bestFit="1" customWidth="1"/>
    <col min="13835" max="13835" width="12.140625" style="2" bestFit="1" customWidth="1"/>
    <col min="13836" max="13836" width="12.42578125" style="2" bestFit="1" customWidth="1"/>
    <col min="13837" max="13838" width="13.85546875" style="2" bestFit="1" customWidth="1"/>
    <col min="13839" max="13839" width="14.85546875" style="2" bestFit="1" customWidth="1"/>
    <col min="13840" max="14078" width="9.140625" style="2"/>
    <col min="14079" max="14079" width="15.42578125" style="2" bestFit="1" customWidth="1"/>
    <col min="14080" max="14080" width="11.140625" style="2" bestFit="1" customWidth="1"/>
    <col min="14081" max="14081" width="14.5703125" style="2" bestFit="1" customWidth="1"/>
    <col min="14082" max="14082" width="17.42578125" style="2" bestFit="1" customWidth="1"/>
    <col min="14083" max="14083" width="17.5703125" style="2" bestFit="1" customWidth="1"/>
    <col min="14084" max="14084" width="14.7109375" style="2" bestFit="1" customWidth="1"/>
    <col min="14085" max="14085" width="14.42578125" style="2" bestFit="1" customWidth="1"/>
    <col min="14086" max="14086" width="12.140625" style="2" bestFit="1" customWidth="1"/>
    <col min="14087" max="14087" width="12.42578125" style="2" bestFit="1" customWidth="1"/>
    <col min="14088" max="14089" width="13.85546875" style="2" bestFit="1" customWidth="1"/>
    <col min="14090" max="14090" width="14.85546875" style="2" bestFit="1" customWidth="1"/>
    <col min="14091" max="14091" width="12.140625" style="2" bestFit="1" customWidth="1"/>
    <col min="14092" max="14092" width="12.42578125" style="2" bestFit="1" customWidth="1"/>
    <col min="14093" max="14094" width="13.85546875" style="2" bestFit="1" customWidth="1"/>
    <col min="14095" max="14095" width="14.85546875" style="2" bestFit="1" customWidth="1"/>
    <col min="14096" max="14334" width="9.140625" style="2"/>
    <col min="14335" max="14335" width="15.42578125" style="2" bestFit="1" customWidth="1"/>
    <col min="14336" max="14336" width="11.140625" style="2" bestFit="1" customWidth="1"/>
    <col min="14337" max="14337" width="14.5703125" style="2" bestFit="1" customWidth="1"/>
    <col min="14338" max="14338" width="17.42578125" style="2" bestFit="1" customWidth="1"/>
    <col min="14339" max="14339" width="17.5703125" style="2" bestFit="1" customWidth="1"/>
    <col min="14340" max="14340" width="14.7109375" style="2" bestFit="1" customWidth="1"/>
    <col min="14341" max="14341" width="14.42578125" style="2" bestFit="1" customWidth="1"/>
    <col min="14342" max="14342" width="12.140625" style="2" bestFit="1" customWidth="1"/>
    <col min="14343" max="14343" width="12.42578125" style="2" bestFit="1" customWidth="1"/>
    <col min="14344" max="14345" width="13.85546875" style="2" bestFit="1" customWidth="1"/>
    <col min="14346" max="14346" width="14.85546875" style="2" bestFit="1" customWidth="1"/>
    <col min="14347" max="14347" width="12.140625" style="2" bestFit="1" customWidth="1"/>
    <col min="14348" max="14348" width="12.42578125" style="2" bestFit="1" customWidth="1"/>
    <col min="14349" max="14350" width="13.85546875" style="2" bestFit="1" customWidth="1"/>
    <col min="14351" max="14351" width="14.85546875" style="2" bestFit="1" customWidth="1"/>
    <col min="14352" max="14590" width="9.140625" style="2"/>
    <col min="14591" max="14591" width="15.42578125" style="2" bestFit="1" customWidth="1"/>
    <col min="14592" max="14592" width="11.140625" style="2" bestFit="1" customWidth="1"/>
    <col min="14593" max="14593" width="14.5703125" style="2" bestFit="1" customWidth="1"/>
    <col min="14594" max="14594" width="17.42578125" style="2" bestFit="1" customWidth="1"/>
    <col min="14595" max="14595" width="17.5703125" style="2" bestFit="1" customWidth="1"/>
    <col min="14596" max="14596" width="14.7109375" style="2" bestFit="1" customWidth="1"/>
    <col min="14597" max="14597" width="14.42578125" style="2" bestFit="1" customWidth="1"/>
    <col min="14598" max="14598" width="12.140625" style="2" bestFit="1" customWidth="1"/>
    <col min="14599" max="14599" width="12.42578125" style="2" bestFit="1" customWidth="1"/>
    <col min="14600" max="14601" width="13.85546875" style="2" bestFit="1" customWidth="1"/>
    <col min="14602" max="14602" width="14.85546875" style="2" bestFit="1" customWidth="1"/>
    <col min="14603" max="14603" width="12.140625" style="2" bestFit="1" customWidth="1"/>
    <col min="14604" max="14604" width="12.42578125" style="2" bestFit="1" customWidth="1"/>
    <col min="14605" max="14606" width="13.85546875" style="2" bestFit="1" customWidth="1"/>
    <col min="14607" max="14607" width="14.85546875" style="2" bestFit="1" customWidth="1"/>
    <col min="14608" max="14846" width="9.140625" style="2"/>
    <col min="14847" max="14847" width="15.42578125" style="2" bestFit="1" customWidth="1"/>
    <col min="14848" max="14848" width="11.140625" style="2" bestFit="1" customWidth="1"/>
    <col min="14849" max="14849" width="14.5703125" style="2" bestFit="1" customWidth="1"/>
    <col min="14850" max="14850" width="17.42578125" style="2" bestFit="1" customWidth="1"/>
    <col min="14851" max="14851" width="17.5703125" style="2" bestFit="1" customWidth="1"/>
    <col min="14852" max="14852" width="14.7109375" style="2" bestFit="1" customWidth="1"/>
    <col min="14853" max="14853" width="14.42578125" style="2" bestFit="1" customWidth="1"/>
    <col min="14854" max="14854" width="12.140625" style="2" bestFit="1" customWidth="1"/>
    <col min="14855" max="14855" width="12.42578125" style="2" bestFit="1" customWidth="1"/>
    <col min="14856" max="14857" width="13.85546875" style="2" bestFit="1" customWidth="1"/>
    <col min="14858" max="14858" width="14.85546875" style="2" bestFit="1" customWidth="1"/>
    <col min="14859" max="14859" width="12.140625" style="2" bestFit="1" customWidth="1"/>
    <col min="14860" max="14860" width="12.42578125" style="2" bestFit="1" customWidth="1"/>
    <col min="14861" max="14862" width="13.85546875" style="2" bestFit="1" customWidth="1"/>
    <col min="14863" max="14863" width="14.85546875" style="2" bestFit="1" customWidth="1"/>
    <col min="14864" max="15102" width="9.140625" style="2"/>
    <col min="15103" max="15103" width="15.42578125" style="2" bestFit="1" customWidth="1"/>
    <col min="15104" max="15104" width="11.140625" style="2" bestFit="1" customWidth="1"/>
    <col min="15105" max="15105" width="14.5703125" style="2" bestFit="1" customWidth="1"/>
    <col min="15106" max="15106" width="17.42578125" style="2" bestFit="1" customWidth="1"/>
    <col min="15107" max="15107" width="17.5703125" style="2" bestFit="1" customWidth="1"/>
    <col min="15108" max="15108" width="14.7109375" style="2" bestFit="1" customWidth="1"/>
    <col min="15109" max="15109" width="14.42578125" style="2" bestFit="1" customWidth="1"/>
    <col min="15110" max="15110" width="12.140625" style="2" bestFit="1" customWidth="1"/>
    <col min="15111" max="15111" width="12.42578125" style="2" bestFit="1" customWidth="1"/>
    <col min="15112" max="15113" width="13.85546875" style="2" bestFit="1" customWidth="1"/>
    <col min="15114" max="15114" width="14.85546875" style="2" bestFit="1" customWidth="1"/>
    <col min="15115" max="15115" width="12.140625" style="2" bestFit="1" customWidth="1"/>
    <col min="15116" max="15116" width="12.42578125" style="2" bestFit="1" customWidth="1"/>
    <col min="15117" max="15118" width="13.85546875" style="2" bestFit="1" customWidth="1"/>
    <col min="15119" max="15119" width="14.85546875" style="2" bestFit="1" customWidth="1"/>
    <col min="15120" max="15358" width="9.140625" style="2"/>
    <col min="15359" max="15359" width="15.42578125" style="2" bestFit="1" customWidth="1"/>
    <col min="15360" max="15360" width="11.140625" style="2" bestFit="1" customWidth="1"/>
    <col min="15361" max="15361" width="14.5703125" style="2" bestFit="1" customWidth="1"/>
    <col min="15362" max="15362" width="17.42578125" style="2" bestFit="1" customWidth="1"/>
    <col min="15363" max="15363" width="17.5703125" style="2" bestFit="1" customWidth="1"/>
    <col min="15364" max="15364" width="14.7109375" style="2" bestFit="1" customWidth="1"/>
    <col min="15365" max="15365" width="14.42578125" style="2" bestFit="1" customWidth="1"/>
    <col min="15366" max="15366" width="12.140625" style="2" bestFit="1" customWidth="1"/>
    <col min="15367" max="15367" width="12.42578125" style="2" bestFit="1" customWidth="1"/>
    <col min="15368" max="15369" width="13.85546875" style="2" bestFit="1" customWidth="1"/>
    <col min="15370" max="15370" width="14.85546875" style="2" bestFit="1" customWidth="1"/>
    <col min="15371" max="15371" width="12.140625" style="2" bestFit="1" customWidth="1"/>
    <col min="15372" max="15372" width="12.42578125" style="2" bestFit="1" customWidth="1"/>
    <col min="15373" max="15374" width="13.85546875" style="2" bestFit="1" customWidth="1"/>
    <col min="15375" max="15375" width="14.85546875" style="2" bestFit="1" customWidth="1"/>
    <col min="15376" max="15614" width="9.140625" style="2"/>
    <col min="15615" max="15615" width="15.42578125" style="2" bestFit="1" customWidth="1"/>
    <col min="15616" max="15616" width="11.140625" style="2" bestFit="1" customWidth="1"/>
    <col min="15617" max="15617" width="14.5703125" style="2" bestFit="1" customWidth="1"/>
    <col min="15618" max="15618" width="17.42578125" style="2" bestFit="1" customWidth="1"/>
    <col min="15619" max="15619" width="17.5703125" style="2" bestFit="1" customWidth="1"/>
    <col min="15620" max="15620" width="14.7109375" style="2" bestFit="1" customWidth="1"/>
    <col min="15621" max="15621" width="14.42578125" style="2" bestFit="1" customWidth="1"/>
    <col min="15622" max="15622" width="12.140625" style="2" bestFit="1" customWidth="1"/>
    <col min="15623" max="15623" width="12.42578125" style="2" bestFit="1" customWidth="1"/>
    <col min="15624" max="15625" width="13.85546875" style="2" bestFit="1" customWidth="1"/>
    <col min="15626" max="15626" width="14.85546875" style="2" bestFit="1" customWidth="1"/>
    <col min="15627" max="15627" width="12.140625" style="2" bestFit="1" customWidth="1"/>
    <col min="15628" max="15628" width="12.42578125" style="2" bestFit="1" customWidth="1"/>
    <col min="15629" max="15630" width="13.85546875" style="2" bestFit="1" customWidth="1"/>
    <col min="15631" max="15631" width="14.85546875" style="2" bestFit="1" customWidth="1"/>
    <col min="15632" max="15870" width="9.140625" style="2"/>
    <col min="15871" max="15871" width="15.42578125" style="2" bestFit="1" customWidth="1"/>
    <col min="15872" max="15872" width="11.140625" style="2" bestFit="1" customWidth="1"/>
    <col min="15873" max="15873" width="14.5703125" style="2" bestFit="1" customWidth="1"/>
    <col min="15874" max="15874" width="17.42578125" style="2" bestFit="1" customWidth="1"/>
    <col min="15875" max="15875" width="17.5703125" style="2" bestFit="1" customWidth="1"/>
    <col min="15876" max="15876" width="14.7109375" style="2" bestFit="1" customWidth="1"/>
    <col min="15877" max="15877" width="14.42578125" style="2" bestFit="1" customWidth="1"/>
    <col min="15878" max="15878" width="12.140625" style="2" bestFit="1" customWidth="1"/>
    <col min="15879" max="15879" width="12.42578125" style="2" bestFit="1" customWidth="1"/>
    <col min="15880" max="15881" width="13.85546875" style="2" bestFit="1" customWidth="1"/>
    <col min="15882" max="15882" width="14.85546875" style="2" bestFit="1" customWidth="1"/>
    <col min="15883" max="15883" width="12.140625" style="2" bestFit="1" customWidth="1"/>
    <col min="15884" max="15884" width="12.42578125" style="2" bestFit="1" customWidth="1"/>
    <col min="15885" max="15886" width="13.85546875" style="2" bestFit="1" customWidth="1"/>
    <col min="15887" max="15887" width="14.85546875" style="2" bestFit="1" customWidth="1"/>
    <col min="15888" max="16126" width="9.140625" style="2"/>
    <col min="16127" max="16127" width="15.42578125" style="2" bestFit="1" customWidth="1"/>
    <col min="16128" max="16128" width="11.140625" style="2" bestFit="1" customWidth="1"/>
    <col min="16129" max="16129" width="14.5703125" style="2" bestFit="1" customWidth="1"/>
    <col min="16130" max="16130" width="17.42578125" style="2" bestFit="1" customWidth="1"/>
    <col min="16131" max="16131" width="17.5703125" style="2" bestFit="1" customWidth="1"/>
    <col min="16132" max="16132" width="14.7109375" style="2" bestFit="1" customWidth="1"/>
    <col min="16133" max="16133" width="14.42578125" style="2" bestFit="1" customWidth="1"/>
    <col min="16134" max="16134" width="12.140625" style="2" bestFit="1" customWidth="1"/>
    <col min="16135" max="16135" width="12.42578125" style="2" bestFit="1" customWidth="1"/>
    <col min="16136" max="16137" width="13.85546875" style="2" bestFit="1" customWidth="1"/>
    <col min="16138" max="16138" width="14.85546875" style="2" bestFit="1" customWidth="1"/>
    <col min="16139" max="16139" width="12.140625" style="2" bestFit="1" customWidth="1"/>
    <col min="16140" max="16140" width="12.42578125" style="2" bestFit="1" customWidth="1"/>
    <col min="16141" max="16142" width="13.85546875" style="2" bestFit="1" customWidth="1"/>
    <col min="16143" max="16143" width="14.85546875" style="2" bestFit="1" customWidth="1"/>
    <col min="16144" max="16384" width="9.140625" style="2"/>
  </cols>
  <sheetData>
    <row r="1" spans="1:18">
      <c r="A1" s="46" t="s">
        <v>438</v>
      </c>
      <c r="B1" s="47" t="s">
        <v>439</v>
      </c>
      <c r="C1" s="48" t="s">
        <v>302</v>
      </c>
      <c r="D1" s="48" t="s">
        <v>304</v>
      </c>
      <c r="E1" s="48" t="s">
        <v>303</v>
      </c>
      <c r="F1" s="48" t="s">
        <v>305</v>
      </c>
      <c r="G1" s="48" t="s">
        <v>317</v>
      </c>
      <c r="H1" s="48" t="s">
        <v>318</v>
      </c>
      <c r="I1" s="48" t="s">
        <v>306</v>
      </c>
      <c r="J1" s="48" t="s">
        <v>308</v>
      </c>
      <c r="K1" s="48" t="s">
        <v>309</v>
      </c>
      <c r="L1" s="48" t="s">
        <v>310</v>
      </c>
      <c r="M1" s="48" t="s">
        <v>307</v>
      </c>
      <c r="N1" s="48" t="s">
        <v>311</v>
      </c>
      <c r="O1" s="48" t="s">
        <v>313</v>
      </c>
      <c r="P1" s="48" t="s">
        <v>314</v>
      </c>
      <c r="Q1" s="48" t="s">
        <v>315</v>
      </c>
      <c r="R1" s="48" t="s">
        <v>312</v>
      </c>
    </row>
    <row r="2" spans="1:18">
      <c r="A2" s="48" t="s">
        <v>5</v>
      </c>
      <c r="B2" s="48"/>
      <c r="C2" s="50">
        <f>IFERROR((d_DL/(Rad_Spec!X2*d_IFDres_adj))*Rad_Spec!BF2,".")</f>
        <v>5400.9291108820162</v>
      </c>
      <c r="D2" s="50">
        <f>IFERROR((d_DL/(Rad_Spec!AN2*d_IFAres_adj*(1/d_PEFm_pp)*d_SLF*(d_ET_res_o+d_ET_res_i)*(1/24)))*Rad_Spec!BF2,".")</f>
        <v>2.8329219883773535</v>
      </c>
      <c r="E2" s="50">
        <f>IFERROR((d_DL/(Rad_Spec!AN2*d_IFAres_adj*(1/d_PEF)*d_SLF*(d_ET_res_o+d_ET_res_i)*(1/24)))*Rad_Spec!BF2,".")</f>
        <v>2071.1285645621792</v>
      </c>
      <c r="F2" s="50">
        <f>IFERROR((d_DL/(Rad_Spec!AY2*d_Fam*d_Foffset*d_EF_res*(1/365)*acf!C2*((d_ET_res_o*d_GSF_s)+(d_ET_res_i*d_GSF_i))*(1/24)))*Rad_Spec!BF2,".")</f>
        <v>27438.142034639739</v>
      </c>
      <c r="G2" s="50">
        <f t="shared" ref="G2:G5" si="0">(IF(AND(C2&lt;&gt;".",E2&lt;&gt;".",F2&lt;&gt;"."),1/((1/C2)+(1/E2)+(1/F2)),IF(AND(C2&lt;&gt;".",E2&lt;&gt;".",F2="."), 1/((1/C2)+(1/E2)),IF(AND(C2&lt;&gt;".",E2=".",F2&lt;&gt;"."),1/((1/C2)+(1/F2)),IF(AND(C2=".",E2&lt;&gt;".",F2&lt;&gt;"."),1/((1/E2)+(1/F2)),IF(AND(C2&lt;&gt;".",E2=".",F2="."),1/(1/C2),IF(AND(C2=".",E2&lt;&gt;".",F2="."),1/(1/E2),IF(AND(C2=".",E2=".",F2&lt;&gt;"."),1/(1/F2),IF(AND(C2=".",E2=".",F2="."),".")))))))))</f>
        <v>1419.5925185433248</v>
      </c>
      <c r="H2" s="50">
        <f t="shared" ref="H2:H5" si="1">(IF(AND(C2&lt;&gt;".",D2&lt;&gt;".",F2&lt;&gt;"."),1/((1/C2)+(1/D2)+(1/F2)),IF(AND(C2&lt;&gt;".",D2&lt;&gt;".",F2="."), 1/((1/C2)+(1/D2)),IF(AND(C2&lt;&gt;".",D2=".",F2&lt;&gt;"."),1/((1/C2)+(1/F2)),IF(AND(C2=".",D2&lt;&gt;".",F2&lt;&gt;"."),1/((1/D2)+(1/F2)),IF(AND(C2&lt;&gt;".",D2=".",F2="."),1/(1/C2),IF(AND(C2=".",D2&lt;&gt;".",F2="."),1/(1/D2),IF(AND(C2=".",D2=".",F2&lt;&gt;"."),1/(1/F2),IF(AND(C2=".",D2=".",F2="."),".")))))))))</f>
        <v>2.8311446735435246</v>
      </c>
      <c r="I2" s="56">
        <f>IFERROR((d_DL/(Rad_Spec!AV2*d_Fam*d_Foffset*Fsurf!C2*d_EF_res*(1/365)*((d_ET_res_o*d_GSF_s)+(d_ET_res_i*d_GSF_i))*(1/24)))*Rad_Spec!BF2,".")</f>
        <v>5480.6228332949286</v>
      </c>
      <c r="J2" s="50">
        <f>IFERROR((d_DL/(Rad_Spec!AZ2*d_Fam*d_Foffset*Fsurf!C2*d_EF_res*(1/365)*((d_ET_res_o*d_GSF_s)+(d_ET_res_i*d_GSF_i))*(1/24)))*Rad_Spec!BF2,".")</f>
        <v>20723.605088396453</v>
      </c>
      <c r="K2" s="50">
        <f>IFERROR((d_DL/(Rad_Spec!BA2*d_Fam*d_Foffset*Fsurf!C2*d_EF_res*(1/365)*((d_ET_res_o*d_GSF_s)+(d_ET_res_i*d_GSF_i))*(1/24)))*Rad_Spec!BF2,".")</f>
        <v>7711.1088701010058</v>
      </c>
      <c r="L2" s="50">
        <f>IFERROR((d_DL/(Rad_Spec!BB2*d_Fam*d_Foffset*Fsurf!C2*d_EF_res*(1/365)*((d_ET_res_o*d_GSF_s)+(d_ET_res_i*d_GSF_i))*(1/24)))*Rad_Spec!BF2,".")</f>
        <v>5619.9607019380219</v>
      </c>
      <c r="M2" s="50">
        <f>IFERROR((d_DL/(Rad_Spec!AY2*d_Fam*d_Foffset*Fsurf!C2*d_EF_res*(1/365)*((d_ET_res_o*d_GSF_s)+(d_ET_res_i*d_GSF_i))*(1/24)))*Rad_Spec!BF2,".")</f>
        <v>20676.821427761668</v>
      </c>
      <c r="N2" s="50">
        <f>IFERROR((d_DL/(Rad_Spec!AV2*d_Fam*d_Foffset*d_EF_res*(1/365)*acf!D2*((d_ET_res_o*d_GSF_s)+(d_ET_res_i*d_GSF_i))*(1/24)))*Rad_Spec!BF2,".")</f>
        <v>7272.7864997823708</v>
      </c>
      <c r="O2" s="50">
        <f>IFERROR((d_DL/(Rad_Spec!AZ2*d_Fam*d_Foffset*d_EF_res*(1/365)*acf!E2*((d_ET_res_o*d_GSF_s)+(d_ET_res_i*d_GSF_i))*(1/24)))*Rad_Spec!BF2,".")</f>
        <v>27500.223952302091</v>
      </c>
      <c r="P2" s="50">
        <f>IFERROR((d_DL/(Rad_Spec!BA2*d_Fam*d_Foffset*d_EF_res*(1/365)*acf!F2*((d_ET_res_o*d_GSF_s)+(d_ET_res_i*d_GSF_i))*(1/24)))*Rad_Spec!BF2,".")</f>
        <v>10232.641470624036</v>
      </c>
      <c r="Q2" s="50">
        <f>IFERROR((d_DL/(Rad_Spec!BB2*d_Fam*d_Foffset*d_EF_res*(1/365)*acf!G2*((d_ET_res_o*d_GSF_s)+(d_ET_res_i*d_GSF_i))*(1/24)))*Rad_Spec!BF2,".")</f>
        <v>7457.6878514717519</v>
      </c>
      <c r="R2" s="50">
        <f>IFERROR((d_DL/(Rad_Spec!AY2*d_Fam*d_Foffset*d_EF_res*(1/365)*acf!C2*((d_ET_res_o*d_GSF_s)+(d_ET_res_i*d_GSF_i))*(1/24)))*Rad_Spec!BF2,".")</f>
        <v>27438.142034639739</v>
      </c>
    </row>
    <row r="3" spans="1:18">
      <c r="A3" s="51" t="s">
        <v>6</v>
      </c>
      <c r="B3" s="48" t="s">
        <v>7</v>
      </c>
      <c r="C3" s="50">
        <f>IFERROR((d_DL/(Rad_Spec!X3*d_IFDres_adj))*Rad_Spec!BF3,".")</f>
        <v>3.3254095395930809</v>
      </c>
      <c r="D3" s="50">
        <f>IFERROR((d_DL/(Rad_Spec!AN3*d_IFAres_adj*(1/d_PEFm_pp)*d_SLF*(d_ET_res_o+d_ET_res_i)*(1/24)))*Rad_Spec!BF3,".")</f>
        <v>4.4324839680625602E-4</v>
      </c>
      <c r="E3" s="50">
        <f>IFERROR((d_DL/(Rad_Spec!AN3*d_IFAres_adj*(1/d_PEF)*d_SLF*(d_ET_res_o+d_ET_res_i)*(1/24)))*Rad_Spec!BF3,".")</f>
        <v>0.32405566393575697</v>
      </c>
      <c r="F3" s="50">
        <f>IFERROR((d_DL/(Rad_Spec!AY3*d_Fam*d_Foffset*d_EF_res*(1/365)*acf!C3*((d_ET_res_o*d_GSF_s)+(d_ET_res_i*d_GSF_i))*(1/24)))*Rad_Spec!BF3,".")</f>
        <v>4935.9208161941106</v>
      </c>
      <c r="G3" s="50">
        <f t="shared" si="0"/>
        <v>0.2952633533322771</v>
      </c>
      <c r="H3" s="50">
        <f t="shared" si="1"/>
        <v>4.4318928370035995E-4</v>
      </c>
      <c r="I3" s="56">
        <f>IFERROR((d_DL/(Rad_Spec!AV3*d_Fam*d_Foffset*Fsurf!C3*d_EF_res*(1/365)*((d_ET_res_o*d_GSF_s)+(d_ET_res_i*d_GSF_i))*(1/24)))*Rad_Spec!BF3,".")</f>
        <v>1022.5447559572449</v>
      </c>
      <c r="J3" s="50">
        <f>IFERROR((d_DL/(Rad_Spec!AZ3*d_Fam*d_Foffset*Fsurf!C3*d_EF_res*(1/365)*((d_ET_res_o*d_GSF_s)+(d_ET_res_i*d_GSF_i))*(1/24)))*Rad_Spec!BF3,".")</f>
        <v>3705.2518045569823</v>
      </c>
      <c r="K3" s="50">
        <f>IFERROR((d_DL/(Rad_Spec!BA3*d_Fam*d_Foffset*Fsurf!C3*d_EF_res*(1/365)*((d_ET_res_o*d_GSF_s)+(d_ET_res_i*d_GSF_i))*(1/24)))*Rad_Spec!BF3,".")</f>
        <v>1418.530225175982</v>
      </c>
      <c r="L3" s="50">
        <f>IFERROR((d_DL/(Rad_Spec!BB3*d_Fam*d_Foffset*Fsurf!C3*d_EF_res*(1/365)*((d_ET_res_o*d_GSF_s)+(d_ET_res_i*d_GSF_i))*(1/24)))*Rad_Spec!BF3,".")</f>
        <v>1052.2915124941831</v>
      </c>
      <c r="M3" s="50">
        <f>IFERROR((d_DL/(Rad_Spec!AY3*d_Fam*d_Foffset*Fsurf!C3*d_EF_res*(1/365)*((d_ET_res_o*d_GSF_s)+(d_ET_res_i*d_GSF_i))*(1/24)))*Rad_Spec!BF3,".")</f>
        <v>3503.1375558510367</v>
      </c>
      <c r="N3" s="50">
        <f>IFERROR((d_DL/(Rad_Spec!AV3*d_Fam*d_Foffset*d_EF_res*(1/365)*acf!D3*((d_ET_res_o*d_GSF_s)+(d_ET_res_i*d_GSF_i))*(1/24)))*Rad_Spec!BF3,".")</f>
        <v>1440.7655611437581</v>
      </c>
      <c r="O3" s="50">
        <f>IFERROR((d_DL/(Rad_Spec!AZ3*d_Fam*d_Foffset*d_EF_res*(1/365)*acf!E3*((d_ET_res_o*d_GSF_s)+(d_ET_res_i*d_GSF_i))*(1/24)))*Rad_Spec!BF3,".")</f>
        <v>5220.6997926207878</v>
      </c>
      <c r="P3" s="50">
        <f>IFERROR((d_DL/(Rad_Spec!BA3*d_Fam*d_Foffset*d_EF_res*(1/365)*acf!F3*((d_ET_res_o*d_GSF_s)+(d_ET_res_i*d_GSF_i))*(1/24)))*Rad_Spec!BF3,".")</f>
        <v>1998.7090872729586</v>
      </c>
      <c r="Q3" s="50">
        <f>IFERROR((d_DL/(Rad_Spec!BB3*d_Fam*d_Foffset*d_EF_res*(1/365)*acf!G3*((d_ET_res_o*d_GSF_s)+(d_ET_res_i*d_GSF_i))*(1/24)))*Rad_Spec!BF3,".")</f>
        <v>1482.678741104304</v>
      </c>
      <c r="R3" s="50">
        <f>IFERROR((d_DL/(Rad_Spec!AY3*d_Fam*d_Foffset*d_EF_res*(1/365)*acf!C3*((d_ET_res_o*d_GSF_s)+(d_ET_res_i*d_GSF_i))*(1/24)))*Rad_Spec!BF3,".")</f>
        <v>4935.9208161941106</v>
      </c>
    </row>
    <row r="4" spans="1:18">
      <c r="A4" s="48" t="s">
        <v>8</v>
      </c>
      <c r="B4" s="48"/>
      <c r="C4" s="50" t="str">
        <f>IFERROR((d_DL/(Rad_Spec!X4*d_IFDres_adj))*Rad_Spec!BF4,".")</f>
        <v>.</v>
      </c>
      <c r="D4" s="50" t="str">
        <f>IFERROR((d_DL/(Rad_Spec!AN4*d_IFAres_adj*(1/d_PEFm_pp)*d_SLF*(d_ET_res_o+d_ET_res_i)*(1/24)))*Rad_Spec!BF4,".")</f>
        <v>.</v>
      </c>
      <c r="E4" s="50" t="str">
        <f>IFERROR((d_DL/(Rad_Spec!AN4*d_IFAres_adj*(1/d_PEF)*d_SLF*(d_ET_res_o+d_ET_res_i)*(1/24)))*Rad_Spec!BF4,".")</f>
        <v>.</v>
      </c>
      <c r="F4" s="50">
        <f>IFERROR((d_DL/(Rad_Spec!AY4*d_Fam*d_Foffset*d_EF_res*(1/365)*acf!C4*((d_ET_res_o*d_GSF_s)+(d_ET_res_i*d_GSF_i))*(1/24)))*Rad_Spec!BF4,".")</f>
        <v>149056.27680676008</v>
      </c>
      <c r="G4" s="50">
        <f t="shared" si="0"/>
        <v>149056.27680676008</v>
      </c>
      <c r="H4" s="50">
        <f t="shared" si="1"/>
        <v>149056.27680676008</v>
      </c>
      <c r="I4" s="56" t="str">
        <f>IFERROR((d_DL/(Rad_Spec!AV4*d_Fam*d_Foffset*Fsurf!C4*d_EF_res*(1/365)*((d_ET_res_o*d_GSF_s)+(d_ET_res_i*d_GSF_i))*(1/24)))*Rad_Spec!BF4,".")</f>
        <v>.</v>
      </c>
      <c r="J4" s="50" t="str">
        <f>IFERROR((d_DL/(Rad_Spec!AZ4*d_Fam*d_Foffset*Fsurf!C4*d_EF_res*(1/365)*((d_ET_res_o*d_GSF_s)+(d_ET_res_i*d_GSF_i))*(1/24)))*Rad_Spec!BF4,".")</f>
        <v>.</v>
      </c>
      <c r="K4" s="50" t="str">
        <f>IFERROR((d_DL/(Rad_Spec!BA4*d_Fam*d_Foffset*Fsurf!C4*d_EF_res*(1/365)*((d_ET_res_o*d_GSF_s)+(d_ET_res_i*d_GSF_i))*(1/24)))*Rad_Spec!BF4,".")</f>
        <v>.</v>
      </c>
      <c r="L4" s="50" t="str">
        <f>IFERROR((d_DL/(Rad_Spec!BB4*d_Fam*d_Foffset*Fsurf!C4*d_EF_res*(1/365)*((d_ET_res_o*d_GSF_s)+(d_ET_res_i*d_GSF_i))*(1/24)))*Rad_Spec!BF4,".")</f>
        <v>.</v>
      </c>
      <c r="M4" s="50" t="str">
        <f>IFERROR((d_DL/(Rad_Spec!AY4*d_Fam*d_Foffset*Fsurf!C4*d_EF_res*(1/365)*((d_ET_res_o*d_GSF_s)+(d_ET_res_i*d_GSF_i))*(1/24)))*Rad_Spec!BF4,".")</f>
        <v>.</v>
      </c>
      <c r="N4" s="50">
        <f>IFERROR((d_DL/(Rad_Spec!AV4*d_Fam*d_Foffset*d_EF_res*(1/365)*acf!D4*((d_ET_res_o*d_GSF_s)+(d_ET_res_i*d_GSF_i))*(1/24)))*Rad_Spec!BF4,".")</f>
        <v>29188.910946509619</v>
      </c>
      <c r="O4" s="50">
        <f>IFERROR((d_DL/(Rad_Spec!AZ4*d_Fam*d_Foffset*d_EF_res*(1/365)*acf!E4*((d_ET_res_o*d_GSF_s)+(d_ET_res_i*d_GSF_i))*(1/24)))*Rad_Spec!BF4,".")</f>
        <v>152393.26761607931</v>
      </c>
      <c r="P4" s="50">
        <f>IFERROR((d_DL/(Rad_Spec!BA4*d_Fam*d_Foffset*d_EF_res*(1/365)*acf!F4*((d_ET_res_o*d_GSF_s)+(d_ET_res_i*d_GSF_i))*(1/24)))*Rad_Spec!BF4,".")</f>
        <v>53493.146999929872</v>
      </c>
      <c r="Q4" s="50">
        <f>IFERROR((d_DL/(Rad_Spec!BB4*d_Fam*d_Foffset*d_EF_res*(1/365)*acf!G4*((d_ET_res_o*d_GSF_s)+(d_ET_res_i*d_GSF_i))*(1/24)))*Rad_Spec!BF4,".")</f>
        <v>33777.889213873241</v>
      </c>
      <c r="R4" s="50">
        <f>IFERROR((d_DL/(Rad_Spec!AY4*d_Fam*d_Foffset*d_EF_res*(1/365)*acf!C4*((d_ET_res_o*d_GSF_s)+(d_ET_res_i*d_GSF_i))*(1/24)))*Rad_Spec!BF4,".")</f>
        <v>149056.27680676008</v>
      </c>
    </row>
    <row r="5" spans="1:18">
      <c r="A5" s="48" t="s">
        <v>9</v>
      </c>
      <c r="B5" s="48"/>
      <c r="C5" s="50">
        <f>IFERROR((d_DL/(Rad_Spec!X5*d_IFDres_adj))*Rad_Spec!BF5,".")</f>
        <v>1.4979877175172316</v>
      </c>
      <c r="D5" s="50">
        <f>IFERROR((d_DL/(Rad_Spec!AN5*d_IFAres_adj*(1/d_PEFm_pp)*d_SLF*(d_ET_res_o+d_ET_res_i)*(1/24)))*Rad_Spec!BF5,".")</f>
        <v>1.4111042963560088E-3</v>
      </c>
      <c r="E5" s="50">
        <f>IFERROR((d_DL/(Rad_Spec!AN5*d_IFAres_adj*(1/d_PEF)*d_SLF*(d_ET_res_o+d_ET_res_i)*(1/24)))*Rad_Spec!BF5,".")</f>
        <v>1.0316480396388694</v>
      </c>
      <c r="F5" s="50">
        <f>IFERROR((d_DL/(Rad_Spec!AY5*d_Fam*d_Foffset*d_EF_res*(1/365)*acf!C5*((d_ET_res_o*d_GSF_s)+(d_ET_res_i*d_GSF_i))*(1/24)))*Rad_Spec!BF5,".")</f>
        <v>1.0428438222266443</v>
      </c>
      <c r="G5" s="50">
        <f t="shared" si="0"/>
        <v>0.38523748292972843</v>
      </c>
      <c r="H5" s="50">
        <f t="shared" si="1"/>
        <v>1.4078730434258272E-3</v>
      </c>
      <c r="I5" s="56">
        <f>IFERROR((d_DL/(Rad_Spec!AV5*d_Fam*d_Foffset*Fsurf!C5*d_EF_res*(1/365)*((d_ET_res_o*d_GSF_s)+(d_ET_res_i*d_GSF_i))*(1/24)))*Rad_Spec!BF5,".")</f>
        <v>0.15787727291455025</v>
      </c>
      <c r="J5" s="50">
        <f>IFERROR((d_DL/(Rad_Spec!AZ5*d_Fam*d_Foffset*Fsurf!C5*d_EF_res*(1/365)*((d_ET_res_o*d_GSF_s)+(d_ET_res_i*d_GSF_i))*(1/24)))*Rad_Spec!BF5,".")</f>
        <v>0.89463787984911813</v>
      </c>
      <c r="K5" s="50">
        <f>IFERROR((d_DL/(Rad_Spec!BA5*d_Fam*d_Foffset*Fsurf!C5*d_EF_res*(1/365)*((d_ET_res_o*d_GSF_s)+(d_ET_res_i*d_GSF_i))*(1/24)))*Rad_Spec!BF5,".")</f>
        <v>0.30808721690168311</v>
      </c>
      <c r="L5" s="50">
        <f>IFERROR((d_DL/(Rad_Spec!BB5*d_Fam*d_Foffset*Fsurf!C5*d_EF_res*(1/365)*((d_ET_res_o*d_GSF_s)+(d_ET_res_i*d_GSF_i))*(1/24)))*Rad_Spec!BF5,".")</f>
        <v>0.18988232551899653</v>
      </c>
      <c r="M5" s="50">
        <f>IFERROR((d_DL/(Rad_Spec!AY5*d_Fam*d_Foffset*Fsurf!C5*d_EF_res*(1/365)*((d_ET_res_o*d_GSF_s)+(d_ET_res_i*d_GSF_i))*(1/24)))*Rad_Spec!BF5,".")</f>
        <v>0.90289508417891284</v>
      </c>
      <c r="N5" s="50">
        <f>IFERROR((d_DL/(Rad_Spec!AV5*d_Fam*d_Foffset*d_EF_res*(1/365)*acf!D5*((d_ET_res_o*d_GSF_s)+(d_ET_res_i*d_GSF_i))*(1/24)))*Rad_Spec!BF5,".")</f>
        <v>0.18234825021630555</v>
      </c>
      <c r="O5" s="50">
        <f>IFERROR((d_DL/(Rad_Spec!AZ5*d_Fam*d_Foffset*d_EF_res*(1/365)*acf!E5*((d_ET_res_o*d_GSF_s)+(d_ET_res_i*d_GSF_i))*(1/24)))*Rad_Spec!BF5,".")</f>
        <v>1.0333067512257317</v>
      </c>
      <c r="P5" s="50">
        <f>IFERROR((d_DL/(Rad_Spec!BA5*d_Fam*d_Foffset*d_EF_res*(1/365)*acf!F5*((d_ET_res_o*d_GSF_s)+(d_ET_res_i*d_GSF_i))*(1/24)))*Rad_Spec!BF5,".")</f>
        <v>0.35584073552144396</v>
      </c>
      <c r="Q5" s="50">
        <f>IFERROR((d_DL/(Rad_Spec!BB5*d_Fam*d_Foffset*d_EF_res*(1/365)*acf!G5*((d_ET_res_o*d_GSF_s)+(d_ET_res_i*d_GSF_i))*(1/24)))*Rad_Spec!BF5,".")</f>
        <v>0.21931408597444102</v>
      </c>
      <c r="R5" s="50">
        <f>IFERROR((d_DL/(Rad_Spec!AY5*d_Fam*d_Foffset*d_EF_res*(1/365)*acf!C5*((d_ET_res_o*d_GSF_s)+(d_ET_res_i*d_GSF_i))*(1/24)))*Rad_Spec!BF5,".")</f>
        <v>1.0428438222266443</v>
      </c>
    </row>
    <row r="6" spans="1:18">
      <c r="A6" s="52" t="s">
        <v>10</v>
      </c>
      <c r="B6" s="48" t="s">
        <v>11</v>
      </c>
      <c r="C6" s="50">
        <f>IFERROR((d_DL/(Rad_Spec!X6*d_IFDres_adj))*Rad_Spec!BF6,".")</f>
        <v>2.8912916614474468E-2</v>
      </c>
      <c r="D6" s="50">
        <f>IFERROR((d_DL/(Rad_Spec!AN6*d_IFAres_adj*(1/d_PEFm_pp)*d_SLF*(d_ET_res_o+d_ET_res_i)*(1/24)))*Rad_Spec!BF6,".")</f>
        <v>1.6411296084009607E-6</v>
      </c>
      <c r="E6" s="50">
        <f>IFERROR((d_DL/(Rad_Spec!AN6*d_IFAres_adj*(1/d_PEF)*d_SLF*(d_ET_res_o+d_ET_res_i)*(1/24)))*Rad_Spec!BF6,".")</f>
        <v>1.1998178644004431E-3</v>
      </c>
      <c r="F6" s="50">
        <f>IFERROR((d_DL/(Rad_Spec!AY6*d_Fam*d_Foffset*d_EF_res*(1/365)*acf!C6*((d_ET_res_o*d_GSF_s)+(d_ET_res_i*d_GSF_i))*(1/24)))*Rad_Spec!BF6,".")</f>
        <v>118.25177140083863</v>
      </c>
      <c r="G6" s="50">
        <f t="shared" ref="G6" si="2">(IF(AND(C6&lt;&gt;".",E6&lt;&gt;".",F6&lt;&gt;"."),1/((1/C6)+(1/E6)+(1/F6)),IF(AND(C6&lt;&gt;".",E6&lt;&gt;".",F6="."), 1/((1/C6)+(1/E6)),IF(AND(C6&lt;&gt;".",E6=".",F6&lt;&gt;"."),1/((1/C6)+(1/F6)),IF(AND(C6=".",E6&lt;&gt;".",F6&lt;&gt;"."),1/((1/E6)+(1/F6)),IF(AND(C6&lt;&gt;".",E6=".",F6="."),1/(1/C6),IF(AND(C6=".",E6&lt;&gt;".",F6="."),1/(1/E6),IF(AND(C6=".",E6=".",F6&lt;&gt;"."),1/(1/F6),IF(AND(C6=".",E6=".",F6="."),".")))))))))</f>
        <v>1.152000856659573E-3</v>
      </c>
      <c r="H6" s="50">
        <f t="shared" ref="H6" si="3">(IF(AND(C6&lt;&gt;".",D6&lt;&gt;".",F6&lt;&gt;"."),1/((1/C6)+(1/D6)+(1/F6)),IF(AND(C6&lt;&gt;".",D6&lt;&gt;".",F6="."), 1/((1/C6)+(1/D6)),IF(AND(C6&lt;&gt;".",D6=".",F6&lt;&gt;"."),1/((1/C6)+(1/F6)),IF(AND(C6=".",D6&lt;&gt;".",F6&lt;&gt;"."),1/((1/D6)+(1/F6)),IF(AND(C6&lt;&gt;".",D6=".",F6="."),1/(1/C6),IF(AND(C6=".",D6&lt;&gt;".",F6="."),1/(1/D6),IF(AND(C6=".",D6=".",F6&lt;&gt;"."),1/(1/F6),IF(AND(C6=".",D6=".",F6="."),".")))))))))</f>
        <v>1.6410364385555283E-6</v>
      </c>
      <c r="I6" s="56">
        <f>IFERROR((d_DL/(Rad_Spec!AV6*d_Fam*d_Foffset*Fsurf!C6*d_EF_res*(1/365)*((d_ET_res_o*d_GSF_s)+(d_ET_res_i*d_GSF_i))*(1/24)))*Rad_Spec!BF6,".")</f>
        <v>58.196597646358221</v>
      </c>
      <c r="J6" s="50">
        <f>IFERROR((d_DL/(Rad_Spec!AZ6*d_Fam*d_Foffset*Fsurf!C6*d_EF_res*(1/365)*((d_ET_res_o*d_GSF_s)+(d_ET_res_i*d_GSF_i))*(1/24)))*Rad_Spec!BF6,".")</f>
        <v>118.17472379209478</v>
      </c>
      <c r="K6" s="50">
        <f>IFERROR((d_DL/(Rad_Spec!BA6*d_Fam*d_Foffset*Fsurf!C6*d_EF_res*(1/365)*((d_ET_res_o*d_GSF_s)+(d_ET_res_i*d_GSF_i))*(1/24)))*Rad_Spec!BF6,".")</f>
        <v>62.600664495271808</v>
      </c>
      <c r="L6" s="50">
        <f>IFERROR((d_DL/(Rad_Spec!BB6*d_Fam*d_Foffset*Fsurf!C6*d_EF_res*(1/365)*((d_ET_res_o*d_GSF_s)+(d_ET_res_i*d_GSF_i))*(1/24)))*Rad_Spec!BF6,".")</f>
        <v>58.196597646358221</v>
      </c>
      <c r="M6" s="50">
        <f>IFERROR((d_DL/(Rad_Spec!AY6*d_Fam*d_Foffset*Fsurf!C6*d_EF_res*(1/365)*((d_ET_res_o*d_GSF_s)+(d_ET_res_i*d_GSF_i))*(1/24)))*Rad_Spec!BF6,".")</f>
        <v>84.890001005627155</v>
      </c>
      <c r="N6" s="50">
        <f>IFERROR((d_DL/(Rad_Spec!AV6*d_Fam*d_Foffset*d_EF_res*(1/365)*acf!D6*((d_ET_res_o*d_GSF_s)+(d_ET_res_i*d_GSF_i))*(1/24)))*Rad_Spec!BF6,".")</f>
        <v>81.067860521376986</v>
      </c>
      <c r="O6" s="50">
        <f>IFERROR((d_DL/(Rad_Spec!AZ6*d_Fam*d_Foffset*d_EF_res*(1/365)*acf!E6*((d_ET_res_o*d_GSF_s)+(d_ET_res_i*d_GSF_i))*(1/24)))*Rad_Spec!BF6,".")</f>
        <v>164.61739024238796</v>
      </c>
      <c r="P6" s="50">
        <f>IFERROR((d_DL/(Rad_Spec!BA6*d_Fam*d_Foffset*d_EF_res*(1/365)*acf!F6*((d_ET_res_o*d_GSF_s)+(d_ET_res_i*d_GSF_i))*(1/24)))*Rad_Spec!BF6,".")</f>
        <v>87.202725641913645</v>
      </c>
      <c r="Q6" s="50">
        <f>IFERROR((d_DL/(Rad_Spec!BB6*d_Fam*d_Foffset*d_EF_res*(1/365)*acf!G6*((d_ET_res_o*d_GSF_s)+(d_ET_res_i*d_GSF_i))*(1/24)))*Rad_Spec!BF6,".")</f>
        <v>81.067860521376986</v>
      </c>
      <c r="R6" s="50">
        <f>IFERROR((d_DL/(Rad_Spec!AY6*d_Fam*d_Foffset*d_EF_res*(1/365)*acf!C6*((d_ET_res_o*d_GSF_s)+(d_ET_res_i*d_GSF_i))*(1/24)))*Rad_Spec!BF6,".")</f>
        <v>118.25177140083863</v>
      </c>
    </row>
    <row r="7" spans="1:18">
      <c r="A7" s="48" t="s">
        <v>12</v>
      </c>
      <c r="B7" s="48"/>
      <c r="C7" s="50" t="str">
        <f>IFERROR((d_DL/(Rad_Spec!X7*d_IFDres_adj))*Rad_Spec!BF7,".")</f>
        <v>.</v>
      </c>
      <c r="D7" s="50" t="str">
        <f>IFERROR((d_DL/(Rad_Spec!AN7*d_IFAres_adj*(1/d_PEFm_pp)*d_SLF*(d_ET_res_o+d_ET_res_i)*(1/24)))*Rad_Spec!BF7,".")</f>
        <v>.</v>
      </c>
      <c r="E7" s="50" t="str">
        <f>IFERROR((d_DL/(Rad_Spec!AN7*d_IFAres_adj*(1/d_PEF)*d_SLF*(d_ET_res_o+d_ET_res_i)*(1/24)))*Rad_Spec!BF7,".")</f>
        <v>.</v>
      </c>
      <c r="F7" s="50">
        <f>IFERROR((d_DL/(Rad_Spec!AY7*d_Fam*d_Foffset*d_EF_res*(1/365)*acf!C7*((d_ET_res_o*d_GSF_s)+(d_ET_res_i*d_GSF_i))*(1/24)))*Rad_Spec!BF7,".")</f>
        <v>44405.205680095729</v>
      </c>
      <c r="G7" s="50">
        <f t="shared" ref="G7:G70" si="4">(IF(AND(C7&lt;&gt;".",E7&lt;&gt;".",F7&lt;&gt;"."),1/((1/C7)+(1/E7)+(1/F7)),IF(AND(C7&lt;&gt;".",E7&lt;&gt;".",F7="."), 1/((1/C7)+(1/E7)),IF(AND(C7&lt;&gt;".",E7=".",F7&lt;&gt;"."),1/((1/C7)+(1/F7)),IF(AND(C7=".",E7&lt;&gt;".",F7&lt;&gt;"."),1/((1/E7)+(1/F7)),IF(AND(C7&lt;&gt;".",E7=".",F7="."),1/(1/C7),IF(AND(C7=".",E7&lt;&gt;".",F7="."),1/(1/E7),IF(AND(C7=".",E7=".",F7&lt;&gt;"."),1/(1/F7),IF(AND(C7=".",E7=".",F7="."),".")))))))))</f>
        <v>44405.205680095729</v>
      </c>
      <c r="H7" s="50">
        <f t="shared" ref="H7:H70" si="5">(IF(AND(C7&lt;&gt;".",D7&lt;&gt;".",F7&lt;&gt;"."),1/((1/C7)+(1/D7)+(1/F7)),IF(AND(C7&lt;&gt;".",D7&lt;&gt;".",F7="."), 1/((1/C7)+(1/D7)),IF(AND(C7&lt;&gt;".",D7=".",F7&lt;&gt;"."),1/((1/C7)+(1/F7)),IF(AND(C7=".",D7&lt;&gt;".",F7&lt;&gt;"."),1/((1/D7)+(1/F7)),IF(AND(C7&lt;&gt;".",D7=".",F7="."),1/(1/C7),IF(AND(C7=".",D7&lt;&gt;".",F7="."),1/(1/D7),IF(AND(C7=".",D7=".",F7&lt;&gt;"."),1/(1/F7),IF(AND(C7=".",D7=".",F7="."),".")))))))))</f>
        <v>44405.205680095729</v>
      </c>
      <c r="I7" s="56" t="str">
        <f>IFERROR((d_DL/(Rad_Spec!AV7*d_Fam*d_Foffset*Fsurf!C7*d_EF_res*(1/365)*((d_ET_res_o*d_GSF_s)+(d_ET_res_i*d_GSF_i))*(1/24)))*Rad_Spec!BF7,".")</f>
        <v>.</v>
      </c>
      <c r="J7" s="50" t="str">
        <f>IFERROR((d_DL/(Rad_Spec!AZ7*d_Fam*d_Foffset*Fsurf!C7*d_EF_res*(1/365)*((d_ET_res_o*d_GSF_s)+(d_ET_res_i*d_GSF_i))*(1/24)))*Rad_Spec!BF7,".")</f>
        <v>.</v>
      </c>
      <c r="K7" s="50" t="str">
        <f>IFERROR((d_DL/(Rad_Spec!BA7*d_Fam*d_Foffset*Fsurf!C7*d_EF_res*(1/365)*((d_ET_res_o*d_GSF_s)+(d_ET_res_i*d_GSF_i))*(1/24)))*Rad_Spec!BF7,".")</f>
        <v>.</v>
      </c>
      <c r="L7" s="50" t="str">
        <f>IFERROR((d_DL/(Rad_Spec!BB7*d_Fam*d_Foffset*Fsurf!C7*d_EF_res*(1/365)*((d_ET_res_o*d_GSF_s)+(d_ET_res_i*d_GSF_i))*(1/24)))*Rad_Spec!BF7,".")</f>
        <v>.</v>
      </c>
      <c r="M7" s="50" t="str">
        <f>IFERROR((d_DL/(Rad_Spec!AY7*d_Fam*d_Foffset*Fsurf!C7*d_EF_res*(1/365)*((d_ET_res_o*d_GSF_s)+(d_ET_res_i*d_GSF_i))*(1/24)))*Rad_Spec!BF7,".")</f>
        <v>.</v>
      </c>
      <c r="N7" s="50">
        <f>IFERROR((d_DL/(Rad_Spec!AV7*d_Fam*d_Foffset*d_EF_res*(1/365)*acf!D7*((d_ET_res_o*d_GSF_s)+(d_ET_res_i*d_GSF_i))*(1/24)))*Rad_Spec!BF7,".")</f>
        <v>7574.9251587350736</v>
      </c>
      <c r="O7" s="50">
        <f>IFERROR((d_DL/(Rad_Spec!AZ7*d_Fam*d_Foffset*d_EF_res*(1/365)*acf!E7*((d_ET_res_o*d_GSF_s)+(d_ET_res_i*d_GSF_i))*(1/24)))*Rad_Spec!BF7,".")</f>
        <v>44164.519005839313</v>
      </c>
      <c r="P7" s="50">
        <f>IFERROR((d_DL/(Rad_Spec!BA7*d_Fam*d_Foffset*d_EF_res*(1/365)*acf!F7*((d_ET_res_o*d_GSF_s)+(d_ET_res_i*d_GSF_i))*(1/24)))*Rad_Spec!BF7,".")</f>
        <v>15173.086284214731</v>
      </c>
      <c r="Q7" s="50">
        <f>IFERROR((d_DL/(Rad_Spec!BB7*d_Fam*d_Foffset*d_EF_res*(1/365)*acf!G7*((d_ET_res_o*d_GSF_s)+(d_ET_res_i*d_GSF_i))*(1/24)))*Rad_Spec!BF7,".")</f>
        <v>9280.3492094821795</v>
      </c>
      <c r="R7" s="50">
        <f>IFERROR((d_DL/(Rad_Spec!AY7*d_Fam*d_Foffset*d_EF_res*(1/365)*acf!C7*((d_ET_res_o*d_GSF_s)+(d_ET_res_i*d_GSF_i))*(1/24)))*Rad_Spec!BF7,".")</f>
        <v>44405.205680095729</v>
      </c>
    </row>
    <row r="8" spans="1:18">
      <c r="A8" s="48" t="s">
        <v>13</v>
      </c>
      <c r="B8" s="48"/>
      <c r="C8" s="50">
        <f>IFERROR((d_DL/(Rad_Spec!X8*d_IFDres_adj))*Rad_Spec!BF8,".")</f>
        <v>2265023.9327849294</v>
      </c>
      <c r="D8" s="50">
        <f>IFERROR((d_DL/(Rad_Spec!AN8*d_IFAres_adj*(1/d_PEFm_pp)*d_SLF*(d_ET_res_o+d_ET_res_i)*(1/24)))*Rad_Spec!BF8,".")</f>
        <v>149699.14506747742</v>
      </c>
      <c r="E8" s="50">
        <f>IFERROR((d_DL/(Rad_Spec!AN8*d_IFAres_adj*(1/d_PEF)*d_SLF*(d_ET_res_o+d_ET_res_i)*(1/24)))*Rad_Spec!BF8,".")</f>
        <v>109443951.05541849</v>
      </c>
      <c r="F8" s="50">
        <f>IFERROR((d_DL/(Rad_Spec!AY8*d_Fam*d_Foffset*d_EF_res*(1/365)*acf!C8*((d_ET_res_o*d_GSF_s)+(d_ET_res_i*d_GSF_i))*(1/24)))*Rad_Spec!BF8,".")</f>
        <v>50494.592679056099</v>
      </c>
      <c r="G8" s="50">
        <f t="shared" si="4"/>
        <v>49371.173505442319</v>
      </c>
      <c r="H8" s="50">
        <f t="shared" si="5"/>
        <v>37139.291073904613</v>
      </c>
      <c r="I8" s="56">
        <f>IFERROR((d_DL/(Rad_Spec!AV8*d_Fam*d_Foffset*Fsurf!C8*d_EF_res*(1/365)*((d_ET_res_o*d_GSF_s)+(d_ET_res_i*d_GSF_i))*(1/24)))*Rad_Spec!BF8,".")</f>
        <v>9358.477827886667</v>
      </c>
      <c r="J8" s="50">
        <f>IFERROR((d_DL/(Rad_Spec!AZ8*d_Fam*d_Foffset*Fsurf!C8*d_EF_res*(1/365)*((d_ET_res_o*d_GSF_s)+(d_ET_res_i*d_GSF_i))*(1/24)))*Rad_Spec!BF8,".")</f>
        <v>45210.674576973623</v>
      </c>
      <c r="K8" s="50">
        <f>IFERROR((d_DL/(Rad_Spec!BA8*d_Fam*d_Foffset*Fsurf!C8*d_EF_res*(1/365)*((d_ET_res_o*d_GSF_s)+(d_ET_res_i*d_GSF_i))*(1/24)))*Rad_Spec!BF8,".")</f>
        <v>16049.789474825631</v>
      </c>
      <c r="L8" s="50">
        <f>IFERROR((d_DL/(Rad_Spec!BB8*d_Fam*d_Foffset*Fsurf!C8*d_EF_res*(1/365)*((d_ET_res_o*d_GSF_s)+(d_ET_res_i*d_GSF_i))*(1/24)))*Rad_Spec!BF8,".")</f>
        <v>10421.941217419242</v>
      </c>
      <c r="M8" s="50">
        <f>IFERROR((d_DL/(Rad_Spec!AY8*d_Fam*d_Foffset*Fsurf!C8*d_EF_res*(1/365)*((d_ET_res_o*d_GSF_s)+(d_ET_res_i*d_GSF_i))*(1/24)))*Rad_Spec!BF8,".")</f>
        <v>42043.790740263197</v>
      </c>
      <c r="N8" s="50">
        <f>IFERROR((d_DL/(Rad_Spec!AV8*d_Fam*d_Foffset*d_EF_res*(1/365)*acf!D8*((d_ET_res_o*d_GSF_s)+(d_ET_res_i*d_GSF_i))*(1/24)))*Rad_Spec!BF8,".")</f>
        <v>11239.531871291887</v>
      </c>
      <c r="O8" s="50">
        <f>IFERROR((d_DL/(Rad_Spec!AZ8*d_Fam*d_Foffset*d_EF_res*(1/365)*acf!E8*((d_ET_res_o*d_GSF_s)+(d_ET_res_i*d_GSF_i))*(1/24)))*Rad_Spec!BF8,".")</f>
        <v>54298.020166945316</v>
      </c>
      <c r="P8" s="50">
        <f>IFERROR((d_DL/(Rad_Spec!BA8*d_Fam*d_Foffset*d_EF_res*(1/365)*acf!F8*((d_ET_res_o*d_GSF_s)+(d_ET_res_i*d_GSF_i))*(1/24)))*Rad_Spec!BF8,".")</f>
        <v>19275.797159265585</v>
      </c>
      <c r="Q8" s="50">
        <f>IFERROR((d_DL/(Rad_Spec!BB8*d_Fam*d_Foffset*d_EF_res*(1/365)*acf!G8*((d_ET_res_o*d_GSF_s)+(d_ET_res_i*d_GSF_i))*(1/24)))*Rad_Spec!BF8,".")</f>
        <v>12516.751402120512</v>
      </c>
      <c r="R8" s="50">
        <f>IFERROR((d_DL/(Rad_Spec!AY8*d_Fam*d_Foffset*d_EF_res*(1/365)*acf!C8*((d_ET_res_o*d_GSF_s)+(d_ET_res_i*d_GSF_i))*(1/24)))*Rad_Spec!BF8,".")</f>
        <v>50494.592679056099</v>
      </c>
    </row>
    <row r="9" spans="1:18">
      <c r="A9" s="48" t="s">
        <v>14</v>
      </c>
      <c r="B9" s="48"/>
      <c r="C9" s="50" t="str">
        <f>IFERROR((d_DL/(Rad_Spec!X9*d_IFDres_adj))*Rad_Spec!BF9,".")</f>
        <v>.</v>
      </c>
      <c r="D9" s="50" t="str">
        <f>IFERROR((d_DL/(Rad_Spec!AN9*d_IFAres_adj*(1/d_PEFm_pp)*d_SLF*(d_ET_res_o+d_ET_res_i)*(1/24)))*Rad_Spec!BF9,".")</f>
        <v>.</v>
      </c>
      <c r="E9" s="50" t="str">
        <f>IFERROR((d_DL/(Rad_Spec!AN9*d_IFAres_adj*(1/d_PEF)*d_SLF*(d_ET_res_o+d_ET_res_i)*(1/24)))*Rad_Spec!BF9,".")</f>
        <v>.</v>
      </c>
      <c r="F9" s="50">
        <f>IFERROR((d_DL/(Rad_Spec!AY9*d_Fam*d_Foffset*d_EF_res*(1/365)*acf!C9*((d_ET_res_o*d_GSF_s)+(d_ET_res_i*d_GSF_i))*(1/24)))*Rad_Spec!BF9,".")</f>
        <v>45324.62940736569</v>
      </c>
      <c r="G9" s="50">
        <f t="shared" si="4"/>
        <v>45324.62940736569</v>
      </c>
      <c r="H9" s="50">
        <f t="shared" si="5"/>
        <v>45324.62940736569</v>
      </c>
      <c r="I9" s="56" t="str">
        <f>IFERROR((d_DL/(Rad_Spec!AV9*d_Fam*d_Foffset*Fsurf!C9*d_EF_res*(1/365)*((d_ET_res_o*d_GSF_s)+(d_ET_res_i*d_GSF_i))*(1/24)))*Rad_Spec!BF9,".")</f>
        <v>.</v>
      </c>
      <c r="J9" s="50" t="str">
        <f>IFERROR((d_DL/(Rad_Spec!AZ9*d_Fam*d_Foffset*Fsurf!C9*d_EF_res*(1/365)*((d_ET_res_o*d_GSF_s)+(d_ET_res_i*d_GSF_i))*(1/24)))*Rad_Spec!BF9,".")</f>
        <v>.</v>
      </c>
      <c r="K9" s="50" t="str">
        <f>IFERROR((d_DL/(Rad_Spec!BA9*d_Fam*d_Foffset*Fsurf!C9*d_EF_res*(1/365)*((d_ET_res_o*d_GSF_s)+(d_ET_res_i*d_GSF_i))*(1/24)))*Rad_Spec!BF9,".")</f>
        <v>.</v>
      </c>
      <c r="L9" s="50" t="str">
        <f>IFERROR((d_DL/(Rad_Spec!BB9*d_Fam*d_Foffset*Fsurf!C9*d_EF_res*(1/365)*((d_ET_res_o*d_GSF_s)+(d_ET_res_i*d_GSF_i))*(1/24)))*Rad_Spec!BF9,".")</f>
        <v>.</v>
      </c>
      <c r="M9" s="50" t="str">
        <f>IFERROR((d_DL/(Rad_Spec!AY9*d_Fam*d_Foffset*Fsurf!C9*d_EF_res*(1/365)*((d_ET_res_o*d_GSF_s)+(d_ET_res_i*d_GSF_i))*(1/24)))*Rad_Spec!BF9,".")</f>
        <v>.</v>
      </c>
      <c r="N9" s="50">
        <f>IFERROR((d_DL/(Rad_Spec!AV9*d_Fam*d_Foffset*d_EF_res*(1/365)*acf!D9*((d_ET_res_o*d_GSF_s)+(d_ET_res_i*d_GSF_i))*(1/24)))*Rad_Spec!BF9,".")</f>
        <v>9289.6142881974247</v>
      </c>
      <c r="O9" s="50">
        <f>IFERROR((d_DL/(Rad_Spec!AZ9*d_Fam*d_Foffset*d_EF_res*(1/365)*acf!E9*((d_ET_res_o*d_GSF_s)+(d_ET_res_i*d_GSF_i))*(1/24)))*Rad_Spec!BF9,".")</f>
        <v>45262.163233983185</v>
      </c>
      <c r="P9" s="50">
        <f>IFERROR((d_DL/(Rad_Spec!BA9*d_Fam*d_Foffset*d_EF_res*(1/365)*acf!F9*((d_ET_res_o*d_GSF_s)+(d_ET_res_i*d_GSF_i))*(1/24)))*Rad_Spec!BF9,".")</f>
        <v>15954.912539979072</v>
      </c>
      <c r="Q9" s="50">
        <f>IFERROR((d_DL/(Rad_Spec!BB9*d_Fam*d_Foffset*d_EF_res*(1/365)*acf!G9*((d_ET_res_o*d_GSF_s)+(d_ET_res_i*d_GSF_i))*(1/24)))*Rad_Spec!BF9,".")</f>
        <v>10343.541354929706</v>
      </c>
      <c r="R9" s="50">
        <f>IFERROR((d_DL/(Rad_Spec!AY9*d_Fam*d_Foffset*d_EF_res*(1/365)*acf!C9*((d_ET_res_o*d_GSF_s)+(d_ET_res_i*d_GSF_i))*(1/24)))*Rad_Spec!BF9,".")</f>
        <v>45324.62940736569</v>
      </c>
    </row>
    <row r="10" spans="1:18">
      <c r="A10" s="51" t="s">
        <v>15</v>
      </c>
      <c r="B10" s="48" t="s">
        <v>7</v>
      </c>
      <c r="C10" s="50" t="str">
        <f>IFERROR((d_DL/(Rad_Spec!X10*d_IFDres_adj))*Rad_Spec!BF10,".")</f>
        <v>.</v>
      </c>
      <c r="D10" s="50" t="str">
        <f>IFERROR((d_DL/(Rad_Spec!AN10*d_IFAres_adj*(1/d_PEFm_pp)*d_SLF*(d_ET_res_o+d_ET_res_i)*(1/24)))*Rad_Spec!BF10,".")</f>
        <v>.</v>
      </c>
      <c r="E10" s="50" t="str">
        <f>IFERROR((d_DL/(Rad_Spec!AN10*d_IFAres_adj*(1/d_PEF)*d_SLF*(d_ET_res_o+d_ET_res_i)*(1/24)))*Rad_Spec!BF10,".")</f>
        <v>.</v>
      </c>
      <c r="F10" s="50">
        <f>IFERROR((d_DL/(Rad_Spec!AY10*d_Fam*d_Foffset*d_EF_res*(1/365)*acf!C10*((d_ET_res_o*d_GSF_s)+(d_ET_res_i*d_GSF_i))*(1/24)))*Rad_Spec!BF10,".")</f>
        <v>7677635291928.3975</v>
      </c>
      <c r="G10" s="50">
        <f t="shared" si="4"/>
        <v>7677635291928.3975</v>
      </c>
      <c r="H10" s="50">
        <f t="shared" si="5"/>
        <v>7677635291928.3975</v>
      </c>
      <c r="I10" s="56">
        <f>IFERROR((d_DL/(Rad_Spec!AV10*d_Fam*d_Foffset*Fsurf!C10*d_EF_res*(1/365)*((d_ET_res_o*d_GSF_s)+(d_ET_res_i*d_GSF_i))*(1/24)))*Rad_Spec!BF10,".")</f>
        <v>1417146111521.3142</v>
      </c>
      <c r="J10" s="50">
        <f>IFERROR((d_DL/(Rad_Spec!AZ10*d_Fam*d_Foffset*Fsurf!C10*d_EF_res*(1/365)*((d_ET_res_o*d_GSF_s)+(d_ET_res_i*d_GSF_i))*(1/24)))*Rad_Spec!BF10,".")</f>
        <v>6249220700111.3516</v>
      </c>
      <c r="K10" s="50">
        <f>IFERROR((d_DL/(Rad_Spec!BA10*d_Fam*d_Foffset*Fsurf!C10*d_EF_res*(1/365)*((d_ET_res_o*d_GSF_s)+(d_ET_res_i*d_GSF_i))*(1/24)))*Rad_Spec!BF10,".")</f>
        <v>2238526817950.3354</v>
      </c>
      <c r="L10" s="50">
        <f>IFERROR((d_DL/(Rad_Spec!BB10*d_Fam*d_Foffset*Fsurf!C10*d_EF_res*(1/365)*((d_ET_res_o*d_GSF_s)+(d_ET_res_i*d_GSF_i))*(1/24)))*Rad_Spec!BF10,".")</f>
        <v>1514962593966.3884</v>
      </c>
      <c r="M10" s="50">
        <f>IFERROR((d_DL/(Rad_Spec!AY10*d_Fam*d_Foffset*Fsurf!C10*d_EF_res*(1/365)*((d_ET_res_o*d_GSF_s)+(d_ET_res_i*d_GSF_i))*(1/24)))*Rad_Spec!BF10,".")</f>
        <v>6334682584099.3379</v>
      </c>
      <c r="N10" s="50">
        <f>IFERROR((d_DL/(Rad_Spec!AV10*d_Fam*d_Foffset*d_EF_res*(1/365)*acf!D10*((d_ET_res_o*d_GSF_s)+(d_ET_res_i*d_GSF_i))*(1/24)))*Rad_Spec!BF10,".")</f>
        <v>1717581087163.833</v>
      </c>
      <c r="O10" s="50">
        <f>IFERROR((d_DL/(Rad_Spec!AZ10*d_Fam*d_Foffset*d_EF_res*(1/365)*acf!E10*((d_ET_res_o*d_GSF_s)+(d_ET_res_i*d_GSF_i))*(1/24)))*Rad_Spec!BF10,".")</f>
        <v>7574055488534.959</v>
      </c>
      <c r="P10" s="50">
        <f>IFERROR((d_DL/(Rad_Spec!BA10*d_Fam*d_Foffset*d_EF_res*(1/365)*acf!F10*((d_ET_res_o*d_GSF_s)+(d_ET_res_i*d_GSF_i))*(1/24)))*Rad_Spec!BF10,".")</f>
        <v>2713094503355.8062</v>
      </c>
      <c r="Q10" s="50">
        <f>IFERROR((d_DL/(Rad_Spec!BB10*d_Fam*d_Foffset*d_EF_res*(1/365)*acf!G10*((d_ET_res_o*d_GSF_s)+(d_ET_res_i*d_GSF_i))*(1/24)))*Rad_Spec!BF10,".")</f>
        <v>1836134663887.2625</v>
      </c>
      <c r="R10" s="50">
        <f>IFERROR((d_DL/(Rad_Spec!AY10*d_Fam*d_Foffset*d_EF_res*(1/365)*acf!C10*((d_ET_res_o*d_GSF_s)+(d_ET_res_i*d_GSF_i))*(1/24)))*Rad_Spec!BF10,".")</f>
        <v>7677635291928.3975</v>
      </c>
    </row>
    <row r="11" spans="1:18">
      <c r="A11" s="51" t="s">
        <v>16</v>
      </c>
      <c r="B11" s="53" t="s">
        <v>7</v>
      </c>
      <c r="C11" s="50" t="str">
        <f>IFERROR((d_DL/(Rad_Spec!X11*d_IFDres_adj))*Rad_Spec!BF11,".")</f>
        <v>.</v>
      </c>
      <c r="D11" s="50" t="str">
        <f>IFERROR((d_DL/(Rad_Spec!AN11*d_IFAres_adj*(1/d_PEFm_pp)*d_SLF*(d_ET_res_o+d_ET_res_i)*(1/24)))*Rad_Spec!BF11,".")</f>
        <v>.</v>
      </c>
      <c r="E11" s="50" t="str">
        <f>IFERROR((d_DL/(Rad_Spec!AN11*d_IFAres_adj*(1/d_PEF)*d_SLF*(d_ET_res_o+d_ET_res_i)*(1/24)))*Rad_Spec!BF11,".")</f>
        <v>.</v>
      </c>
      <c r="F11" s="50">
        <f>IFERROR((d_DL/(Rad_Spec!AY11*d_Fam*d_Foffset*d_EF_res*(1/365)*acf!C11*((d_ET_res_o*d_GSF_s)+(d_ET_res_i*d_GSF_i))*(1/24)))*Rad_Spec!BF11,".")</f>
        <v>333589272438.21179</v>
      </c>
      <c r="G11" s="50">
        <f t="shared" si="4"/>
        <v>333589272438.21179</v>
      </c>
      <c r="H11" s="50">
        <f t="shared" si="5"/>
        <v>333589272438.21179</v>
      </c>
      <c r="I11" s="56">
        <f>IFERROR((d_DL/(Rad_Spec!AV11*d_Fam*d_Foffset*Fsurf!C11*d_EF_res*(1/365)*((d_ET_res_o*d_GSF_s)+(d_ET_res_i*d_GSF_i))*(1/24)))*Rad_Spec!BF11,".")</f>
        <v>527162830438.13171</v>
      </c>
      <c r="J11" s="50">
        <f>IFERROR((d_DL/(Rad_Spec!AZ11*d_Fam*d_Foffset*Fsurf!C11*d_EF_res*(1/365)*((d_ET_res_o*d_GSF_s)+(d_ET_res_i*d_GSF_i))*(1/24)))*Rad_Spec!BF11,".")</f>
        <v>929553393316.94226</v>
      </c>
      <c r="K11" s="50">
        <f>IFERROR((d_DL/(Rad_Spec!BA11*d_Fam*d_Foffset*Fsurf!C11*d_EF_res*(1/365)*((d_ET_res_o*d_GSF_s)+(d_ET_res_i*d_GSF_i))*(1/24)))*Rad_Spec!BF11,".")</f>
        <v>662846090593.09399</v>
      </c>
      <c r="L11" s="50">
        <f>IFERROR((d_DL/(Rad_Spec!BB11*d_Fam*d_Foffset*Fsurf!C11*d_EF_res*(1/365)*((d_ET_res_o*d_GSF_s)+(d_ET_res_i*d_GSF_i))*(1/24)))*Rad_Spec!BF11,".")</f>
        <v>549281550596.37506</v>
      </c>
      <c r="M11" s="50">
        <f>IFERROR((d_DL/(Rad_Spec!AY11*d_Fam*d_Foffset*Fsurf!C11*d_EF_res*(1/365)*((d_ET_res_o*d_GSF_s)+(d_ET_res_i*d_GSF_i))*(1/24)))*Rad_Spec!BF11,".")</f>
        <v>200822973374.17429</v>
      </c>
      <c r="N11" s="50">
        <f>IFERROR((d_DL/(Rad_Spec!AV11*d_Fam*d_Foffset*d_EF_res*(1/365)*acf!D11*((d_ET_res_o*d_GSF_s)+(d_ET_res_i*d_GSF_i))*(1/24)))*Rad_Spec!BF11,".")</f>
        <v>875676035005.56323</v>
      </c>
      <c r="O11" s="50">
        <f>IFERROR((d_DL/(Rad_Spec!AZ11*d_Fam*d_Foffset*d_EF_res*(1/365)*acf!E11*((d_ET_res_o*d_GSF_s)+(d_ET_res_i*d_GSF_i))*(1/24)))*Rad_Spec!BF11,".")</f>
        <v>1544091470009.8098</v>
      </c>
      <c r="P11" s="50">
        <f>IFERROR((d_DL/(Rad_Spec!BA11*d_Fam*d_Foffset*d_EF_res*(1/365)*acf!F11*((d_ET_res_o*d_GSF_s)+(d_ET_res_i*d_GSF_i))*(1/24)))*Rad_Spec!BF11,".")</f>
        <v>1101061006040.7505</v>
      </c>
      <c r="Q11" s="50">
        <f>IFERROR((d_DL/(Rad_Spec!BB11*d_Fam*d_Foffset*d_EF_res*(1/365)*acf!G11*((d_ET_res_o*d_GSF_s)+(d_ET_res_i*d_GSF_i))*(1/24)))*Rad_Spec!BF11,".")</f>
        <v>912417686823.97864</v>
      </c>
      <c r="R11" s="50">
        <f>IFERROR((d_DL/(Rad_Spec!AY11*d_Fam*d_Foffset*d_EF_res*(1/365)*acf!C11*((d_ET_res_o*d_GSF_s)+(d_ET_res_i*d_GSF_i))*(1/24)))*Rad_Spec!BF11,".")</f>
        <v>333589272438.21179</v>
      </c>
    </row>
    <row r="12" spans="1:18">
      <c r="A12" s="48" t="s">
        <v>17</v>
      </c>
      <c r="B12" s="48"/>
      <c r="C12" s="50">
        <f>IFERROR((d_DL/(Rad_Spec!X12*d_IFDres_adj))*Rad_Spec!BF12,".")</f>
        <v>3960390.961671852</v>
      </c>
      <c r="D12" s="50">
        <f>IFERROR((d_DL/(Rad_Spec!AN12*d_IFAres_adj*(1/d_PEFm_pp)*d_SLF*(d_ET_res_o+d_ET_res_i)*(1/24)))*Rad_Spec!BF12,".")</f>
        <v>225352.45594402665</v>
      </c>
      <c r="E12" s="50">
        <f>IFERROR((d_DL/(Rad_Spec!AN12*d_IFAres_adj*(1/d_PEF)*d_SLF*(d_ET_res_o+d_ET_res_i)*(1/24)))*Rad_Spec!BF12,".")</f>
        <v>164753533.81236255</v>
      </c>
      <c r="F12" s="50">
        <f>IFERROR((d_DL/(Rad_Spec!AY12*d_Fam*d_Foffset*d_EF_res*(1/365)*acf!C12*((d_ET_res_o*d_GSF_s)+(d_ET_res_i*d_GSF_i))*(1/24)))*Rad_Spec!BF12,".")</f>
        <v>58456.064095480957</v>
      </c>
      <c r="G12" s="50">
        <f t="shared" si="4"/>
        <v>57585.657783542425</v>
      </c>
      <c r="H12" s="50">
        <f t="shared" si="5"/>
        <v>45878.170683431563</v>
      </c>
      <c r="I12" s="56" t="str">
        <f>IFERROR((d_DL/(Rad_Spec!AV12*d_Fam*d_Foffset*Fsurf!C12*d_EF_res*(1/365)*((d_ET_res_o*d_GSF_s)+(d_ET_res_i*d_GSF_i))*(1/24)))*Rad_Spec!BF12,".")</f>
        <v>.</v>
      </c>
      <c r="J12" s="50" t="str">
        <f>IFERROR((d_DL/(Rad_Spec!AZ12*d_Fam*d_Foffset*Fsurf!C12*d_EF_res*(1/365)*((d_ET_res_o*d_GSF_s)+(d_ET_res_i*d_GSF_i))*(1/24)))*Rad_Spec!BF12,".")</f>
        <v>.</v>
      </c>
      <c r="K12" s="50" t="str">
        <f>IFERROR((d_DL/(Rad_Spec!BA12*d_Fam*d_Foffset*Fsurf!C12*d_EF_res*(1/365)*((d_ET_res_o*d_GSF_s)+(d_ET_res_i*d_GSF_i))*(1/24)))*Rad_Spec!BF12,".")</f>
        <v>.</v>
      </c>
      <c r="L12" s="50" t="str">
        <f>IFERROR((d_DL/(Rad_Spec!BB12*d_Fam*d_Foffset*Fsurf!C12*d_EF_res*(1/365)*((d_ET_res_o*d_GSF_s)+(d_ET_res_i*d_GSF_i))*(1/24)))*Rad_Spec!BF12,".")</f>
        <v>.</v>
      </c>
      <c r="M12" s="50" t="str">
        <f>IFERROR((d_DL/(Rad_Spec!AY12*d_Fam*d_Foffset*Fsurf!C12*d_EF_res*(1/365)*((d_ET_res_o*d_GSF_s)+(d_ET_res_i*d_GSF_i))*(1/24)))*Rad_Spec!BF12,".")</f>
        <v>.</v>
      </c>
      <c r="N12" s="50">
        <f>IFERROR((d_DL/(Rad_Spec!AV12*d_Fam*d_Foffset*d_EF_res*(1/365)*acf!D12*((d_ET_res_o*d_GSF_s)+(d_ET_res_i*d_GSF_i))*(1/24)))*Rad_Spec!BF12,".")</f>
        <v>12248.430855124114</v>
      </c>
      <c r="O12" s="50">
        <f>IFERROR((d_DL/(Rad_Spec!AZ12*d_Fam*d_Foffset*d_EF_res*(1/365)*acf!E12*((d_ET_res_o*d_GSF_s)+(d_ET_res_i*d_GSF_i))*(1/24)))*Rad_Spec!BF12,".")</f>
        <v>60167.73051639914</v>
      </c>
      <c r="P12" s="50">
        <f>IFERROR((d_DL/(Rad_Spec!BA12*d_Fam*d_Foffset*d_EF_res*(1/365)*acf!F12*((d_ET_res_o*d_GSF_s)+(d_ET_res_i*d_GSF_i))*(1/24)))*Rad_Spec!BF12,".")</f>
        <v>21351.350284418684</v>
      </c>
      <c r="Q12" s="50">
        <f>IFERROR((d_DL/(Rad_Spec!BB12*d_Fam*d_Foffset*d_EF_res*(1/365)*acf!G12*((d_ET_res_o*d_GSF_s)+(d_ET_res_i*d_GSF_i))*(1/24)))*Rad_Spec!BF12,".")</f>
        <v>13821.906859182876</v>
      </c>
      <c r="R12" s="50">
        <f>IFERROR((d_DL/(Rad_Spec!AY12*d_Fam*d_Foffset*d_EF_res*(1/365)*acf!C12*((d_ET_res_o*d_GSF_s)+(d_ET_res_i*d_GSF_i))*(1/24)))*Rad_Spec!BF12,".")</f>
        <v>58456.064095480957</v>
      </c>
    </row>
    <row r="13" spans="1:18">
      <c r="A13" s="48" t="s">
        <v>18</v>
      </c>
      <c r="B13" s="48"/>
      <c r="C13" s="50">
        <f>IFERROR((d_DL/(Rad_Spec!X13*d_IFDres_adj))*Rad_Spec!BF13,".")</f>
        <v>74536.679536679541</v>
      </c>
      <c r="D13" s="50">
        <f>IFERROR((d_DL/(Rad_Spec!AN13*d_IFAres_adj*(1/d_PEFm_pp)*d_SLF*(d_ET_res_o+d_ET_res_i)*(1/24)))*Rad_Spec!BF13,".")</f>
        <v>4405.5557947373254</v>
      </c>
      <c r="E13" s="50">
        <f>IFERROR((d_DL/(Rad_Spec!AN13*d_IFAres_adj*(1/d_PEF)*d_SLF*(d_ET_res_o+d_ET_res_i)*(1/24)))*Rad_Spec!BF13,".")</f>
        <v>3220869.6486129654</v>
      </c>
      <c r="F13" s="50">
        <f>IFERROR((d_DL/(Rad_Spec!AY13*d_Fam*d_Foffset*d_EF_res*(1/365)*acf!C13*((d_ET_res_o*d_GSF_s)+(d_ET_res_i*d_GSF_i))*(1/24)))*Rad_Spec!BF13,".")</f>
        <v>17374.441272823529</v>
      </c>
      <c r="G13" s="50">
        <f t="shared" si="4"/>
        <v>14028.689411363275</v>
      </c>
      <c r="H13" s="50">
        <f t="shared" si="5"/>
        <v>3356.1761689665914</v>
      </c>
      <c r="I13" s="56">
        <f>IFERROR((d_DL/(Rad_Spec!AV13*d_Fam*d_Foffset*Fsurf!C13*d_EF_res*(1/365)*((d_ET_res_o*d_GSF_s)+(d_ET_res_i*d_GSF_i))*(1/24)))*Rad_Spec!BF13,".")</f>
        <v>2816.1850153065411</v>
      </c>
      <c r="J13" s="50">
        <f>IFERROR((d_DL/(Rad_Spec!AZ13*d_Fam*d_Foffset*Fsurf!C13*d_EF_res*(1/365)*((d_ET_res_o*d_GSF_s)+(d_ET_res_i*d_GSF_i))*(1/24)))*Rad_Spec!BF13,".")</f>
        <v>14080.925076532705</v>
      </c>
      <c r="K13" s="50">
        <f>IFERROR((d_DL/(Rad_Spec!BA13*d_Fam*d_Foffset*Fsurf!C13*d_EF_res*(1/365)*((d_ET_res_o*d_GSF_s)+(d_ET_res_i*d_GSF_i))*(1/24)))*Rad_Spec!BF13,".")</f>
        <v>4948.9443783629595</v>
      </c>
      <c r="L13" s="50">
        <f>IFERROR((d_DL/(Rad_Spec!BB13*d_Fam*d_Foffset*Fsurf!C13*d_EF_res*(1/365)*((d_ET_res_o*d_GSF_s)+(d_ET_res_i*d_GSF_i))*(1/24)))*Rad_Spec!BF13,".")</f>
        <v>3175.2958561845567</v>
      </c>
      <c r="M13" s="50">
        <f>IFERROR((d_DL/(Rad_Spec!AY13*d_Fam*d_Foffset*Fsurf!C13*d_EF_res*(1/365)*((d_ET_res_o*d_GSF_s)+(d_ET_res_i*d_GSF_i))*(1/24)))*Rad_Spec!BF13,".")</f>
        <v>14000.355578423469</v>
      </c>
      <c r="N13" s="50">
        <f>IFERROR((d_DL/(Rad_Spec!AV13*d_Fam*d_Foffset*d_EF_res*(1/365)*acf!D13*((d_ET_res_o*d_GSF_s)+(d_ET_res_i*d_GSF_i))*(1/24)))*Rad_Spec!BF13,".")</f>
        <v>3494.8856039954176</v>
      </c>
      <c r="O13" s="50">
        <f>IFERROR((d_DL/(Rad_Spec!AZ13*d_Fam*d_Foffset*d_EF_res*(1/365)*acf!E13*((d_ET_res_o*d_GSF_s)+(d_ET_res_i*d_GSF_i))*(1/24)))*Rad_Spec!BF13,".")</f>
        <v>17474.428019977091</v>
      </c>
      <c r="P13" s="50">
        <f>IFERROR((d_DL/(Rad_Spec!BA13*d_Fam*d_Foffset*d_EF_res*(1/365)*acf!F13*((d_ET_res_o*d_GSF_s)+(d_ET_res_i*d_GSF_i))*(1/24)))*Rad_Spec!BF13,".")</f>
        <v>6141.639973548432</v>
      </c>
      <c r="Q13" s="50">
        <f>IFERROR((d_DL/(Rad_Spec!BB13*d_Fam*d_Foffset*d_EF_res*(1/365)*acf!G13*((d_ET_res_o*d_GSF_s)+(d_ET_res_i*d_GSF_i))*(1/24)))*Rad_Spec!BF13,".")</f>
        <v>3940.5421575250348</v>
      </c>
      <c r="R13" s="50">
        <f>IFERROR((d_DL/(Rad_Spec!AY13*d_Fam*d_Foffset*d_EF_res*(1/365)*acf!C13*((d_ET_res_o*d_GSF_s)+(d_ET_res_i*d_GSF_i))*(1/24)))*Rad_Spec!BF13,".")</f>
        <v>17374.441272823529</v>
      </c>
    </row>
    <row r="14" spans="1:18">
      <c r="A14" s="51" t="s">
        <v>19</v>
      </c>
      <c r="B14" s="48" t="s">
        <v>7</v>
      </c>
      <c r="C14" s="50" t="str">
        <f>IFERROR((d_DL/(Rad_Spec!X14*d_IFDres_adj))*Rad_Spec!BF14,".")</f>
        <v>.</v>
      </c>
      <c r="D14" s="50" t="str">
        <f>IFERROR((d_DL/(Rad_Spec!AN14*d_IFAres_adj*(1/d_PEFm_pp)*d_SLF*(d_ET_res_o+d_ET_res_i)*(1/24)))*Rad_Spec!BF14,".")</f>
        <v>.</v>
      </c>
      <c r="E14" s="50" t="str">
        <f>IFERROR((d_DL/(Rad_Spec!AN14*d_IFAres_adj*(1/d_PEF)*d_SLF*(d_ET_res_o+d_ET_res_i)*(1/24)))*Rad_Spec!BF14,".")</f>
        <v>.</v>
      </c>
      <c r="F14" s="50">
        <f>IFERROR((d_DL/(Rad_Spec!AY14*d_Fam*d_Foffset*d_EF_res*(1/365)*acf!C14*((d_ET_res_o*d_GSF_s)+(d_ET_res_i*d_GSF_i))*(1/24)))*Rad_Spec!BF14,".")</f>
        <v>637159.44318825169</v>
      </c>
      <c r="G14" s="50">
        <f t="shared" si="4"/>
        <v>637159.44318825169</v>
      </c>
      <c r="H14" s="50">
        <f t="shared" si="5"/>
        <v>637159.44318825169</v>
      </c>
      <c r="I14" s="56">
        <f>IFERROR((d_DL/(Rad_Spec!AV14*d_Fam*d_Foffset*Fsurf!C14*d_EF_res*(1/365)*((d_ET_res_o*d_GSF_s)+(d_ET_res_i*d_GSF_i))*(1/24)))*Rad_Spec!BF14,".")</f>
        <v>106815.9334855357</v>
      </c>
      <c r="J14" s="50">
        <f>IFERROR((d_DL/(Rad_Spec!AZ14*d_Fam*d_Foffset*Fsurf!C14*d_EF_res*(1/365)*((d_ET_res_o*d_GSF_s)+(d_ET_res_i*d_GSF_i))*(1/24)))*Rad_Spec!BF14,".")</f>
        <v>537046.77669116564</v>
      </c>
      <c r="K14" s="50">
        <f>IFERROR((d_DL/(Rad_Spec!BA14*d_Fam*d_Foffset*Fsurf!C14*d_EF_res*(1/365)*((d_ET_res_o*d_GSF_s)+(d_ET_res_i*d_GSF_i))*(1/24)))*Rad_Spec!BF14,".")</f>
        <v>187705.66952312578</v>
      </c>
      <c r="L14" s="50">
        <f>IFERROR((d_DL/(Rad_Spec!BB14*d_Fam*d_Foffset*Fsurf!C14*d_EF_res*(1/365)*((d_ET_res_o*d_GSF_s)+(d_ET_res_i*d_GSF_i))*(1/24)))*Rad_Spec!BF14,".")</f>
        <v>120084.99354585068</v>
      </c>
      <c r="M14" s="50">
        <f>IFERROR((d_DL/(Rad_Spec!AY14*d_Fam*d_Foffset*Fsurf!C14*d_EF_res*(1/365)*((d_ET_res_o*d_GSF_s)+(d_ET_res_i*d_GSF_i))*(1/24)))*Rad_Spec!BF14,".")</f>
        <v>535428.10351953923</v>
      </c>
      <c r="N14" s="50">
        <f>IFERROR((d_DL/(Rad_Spec!AV14*d_Fam*d_Foffset*d_EF_res*(1/365)*acf!D14*((d_ET_res_o*d_GSF_s)+(d_ET_res_i*d_GSF_i))*(1/24)))*Rad_Spec!BF14,".")</f>
        <v>127110.96084778747</v>
      </c>
      <c r="O14" s="50">
        <f>IFERROR((d_DL/(Rad_Spec!AZ14*d_Fam*d_Foffset*d_EF_res*(1/365)*acf!E14*((d_ET_res_o*d_GSF_s)+(d_ET_res_i*d_GSF_i))*(1/24)))*Rad_Spec!BF14,".")</f>
        <v>639085.66426248709</v>
      </c>
      <c r="P14" s="50">
        <f>IFERROR((d_DL/(Rad_Spec!BA14*d_Fam*d_Foffset*d_EF_res*(1/365)*acf!F14*((d_ET_res_o*d_GSF_s)+(d_ET_res_i*d_GSF_i))*(1/24)))*Rad_Spec!BF14,".")</f>
        <v>223369.74673251974</v>
      </c>
      <c r="Q14" s="50">
        <f>IFERROR((d_DL/(Rad_Spec!BB14*d_Fam*d_Foffset*d_EF_res*(1/365)*acf!G14*((d_ET_res_o*d_GSF_s)+(d_ET_res_i*d_GSF_i))*(1/24)))*Rad_Spec!BF14,".")</f>
        <v>142901.14231956229</v>
      </c>
      <c r="R14" s="50">
        <f>IFERROR((d_DL/(Rad_Spec!AY14*d_Fam*d_Foffset*d_EF_res*(1/365)*acf!C14*((d_ET_res_o*d_GSF_s)+(d_ET_res_i*d_GSF_i))*(1/24)))*Rad_Spec!BF14,".")</f>
        <v>637159.44318825169</v>
      </c>
    </row>
    <row r="15" spans="1:18">
      <c r="A15" s="48" t="s">
        <v>20</v>
      </c>
      <c r="B15" s="48"/>
      <c r="C15" s="50">
        <f>IFERROR((d_DL/(Rad_Spec!X15*d_IFDres_adj))*Rad_Spec!BF15,".")</f>
        <v>4.4075396659543387</v>
      </c>
      <c r="D15" s="50">
        <f>IFERROR((d_DL/(Rad_Spec!AN15*d_IFAres_adj*(1/d_PEFm_pp)*d_SLF*(d_ET_res_o+d_ET_res_i)*(1/24)))*Rad_Spec!BF15,".")</f>
        <v>4.3952417751303681E-3</v>
      </c>
      <c r="E15" s="50">
        <f>IFERROR((d_DL/(Rad_Spec!AN15*d_IFAres_adj*(1/d_PEF)*d_SLF*(d_ET_res_o+d_ET_res_i)*(1/24)))*Rad_Spec!BF15,".")</f>
        <v>3.2133291442464258</v>
      </c>
      <c r="F15" s="50">
        <f>IFERROR((d_DL/(Rad_Spec!AY15*d_Fam*d_Foffset*d_EF_res*(1/365)*acf!C15*((d_ET_res_o*d_GSF_s)+(d_ET_res_i*d_GSF_i))*(1/24)))*Rad_Spec!BF15,".")</f>
        <v>831.98436284333559</v>
      </c>
      <c r="G15" s="50">
        <f t="shared" si="4"/>
        <v>1.8542912104450233</v>
      </c>
      <c r="H15" s="50">
        <f t="shared" si="5"/>
        <v>4.3908399903224643E-3</v>
      </c>
      <c r="I15" s="56">
        <f>IFERROR((d_DL/(Rad_Spec!AV15*d_Fam*d_Foffset*Fsurf!C15*d_EF_res*(1/365)*((d_ET_res_o*d_GSF_s)+(d_ET_res_i*d_GSF_i))*(1/24)))*Rad_Spec!BF15,".")</f>
        <v>2367.3168482246488</v>
      </c>
      <c r="J15" s="50">
        <f>IFERROR((d_DL/(Rad_Spec!AZ15*d_Fam*d_Foffset*Fsurf!C15*d_EF_res*(1/365)*((d_ET_res_o*d_GSF_s)+(d_ET_res_i*d_GSF_i))*(1/24)))*Rad_Spec!BF15,".")</f>
        <v>6492.1871140706271</v>
      </c>
      <c r="K15" s="50">
        <f>IFERROR((d_DL/(Rad_Spec!BA15*d_Fam*d_Foffset*Fsurf!C15*d_EF_res*(1/365)*((d_ET_res_o*d_GSF_s)+(d_ET_res_i*d_GSF_i))*(1/24)))*Rad_Spec!BF15,".")</f>
        <v>3024.5954084376103</v>
      </c>
      <c r="L15" s="50">
        <f>IFERROR((d_DL/(Rad_Spec!BB15*d_Fam*d_Foffset*Fsurf!C15*d_EF_res*(1/365)*((d_ET_res_o*d_GSF_s)+(d_ET_res_i*d_GSF_i))*(1/24)))*Rad_Spec!BF15,".")</f>
        <v>2402.7159786653915</v>
      </c>
      <c r="M15" s="50">
        <f>IFERROR((d_DL/(Rad_Spec!AY15*d_Fam*d_Foffset*Fsurf!C15*d_EF_res*(1/365)*((d_ET_res_o*d_GSF_s)+(d_ET_res_i*d_GSF_i))*(1/24)))*Rad_Spec!BF15,".")</f>
        <v>597.11796376315942</v>
      </c>
      <c r="N15" s="50">
        <f>IFERROR((d_DL/(Rad_Spec!AV15*d_Fam*d_Foffset*d_EF_res*(1/365)*acf!D15*((d_ET_res_o*d_GSF_s)+(d_ET_res_i*d_GSF_i))*(1/24)))*Rad_Spec!BF15,".")</f>
        <v>3298.4614751930108</v>
      </c>
      <c r="O15" s="50">
        <f>IFERROR((d_DL/(Rad_Spec!AZ15*d_Fam*d_Foffset*d_EF_res*(1/365)*acf!E15*((d_ET_res_o*d_GSF_s)+(d_ET_res_i*d_GSF_i))*(1/24)))*Rad_Spec!BF15,".")</f>
        <v>9045.7807122717422</v>
      </c>
      <c r="P15" s="50">
        <f>IFERROR((d_DL/(Rad_Spec!BA15*d_Fam*d_Foffset*d_EF_res*(1/365)*acf!F15*((d_ET_res_o*d_GSF_s)+(d_ET_res_i*d_GSF_i))*(1/24)))*Rad_Spec!BF15,".")</f>
        <v>4214.26960242307</v>
      </c>
      <c r="Q15" s="50">
        <f>IFERROR((d_DL/(Rad_Spec!BB15*d_Fam*d_Foffset*d_EF_res*(1/365)*acf!G15*((d_ET_res_o*d_GSF_s)+(d_ET_res_i*d_GSF_i))*(1/24)))*Rad_Spec!BF15,".")</f>
        <v>3347.7842636071118</v>
      </c>
      <c r="R15" s="50">
        <f>IFERROR((d_DL/(Rad_Spec!AY15*d_Fam*d_Foffset*d_EF_res*(1/365)*acf!C15*((d_ET_res_o*d_GSF_s)+(d_ET_res_i*d_GSF_i))*(1/24)))*Rad_Spec!BF15,".")</f>
        <v>831.98436284333559</v>
      </c>
    </row>
    <row r="16" spans="1:18">
      <c r="A16" s="48" t="s">
        <v>21</v>
      </c>
      <c r="B16" s="48"/>
      <c r="C16" s="50">
        <f>IFERROR((d_DL/(Rad_Spec!X16*d_IFDres_adj))*Rad_Spec!BF16,".")</f>
        <v>960936.99445654894</v>
      </c>
      <c r="D16" s="50">
        <f>IFERROR((d_DL/(Rad_Spec!AN16*d_IFAres_adj*(1/d_PEFm_pp)*d_SLF*(d_ET_res_o+d_ET_res_i)*(1/24)))*Rad_Spec!BF16,".")</f>
        <v>36667.934159807846</v>
      </c>
      <c r="E16" s="50">
        <f>IFERROR((d_DL/(Rad_Spec!AN16*d_IFAres_adj*(1/d_PEF)*d_SLF*(d_ET_res_o+d_ET_res_i)*(1/24)))*Rad_Spec!BF16,".")</f>
        <v>26807658.718961991</v>
      </c>
      <c r="F16" s="50">
        <f>IFERROR((d_DL/(Rad_Spec!AY16*d_Fam*d_Foffset*d_EF_res*(1/365)*acf!C16*((d_ET_res_o*d_GSF_s)+(d_ET_res_i*d_GSF_i))*(1/24)))*Rad_Spec!BF16,".")</f>
        <v>11158.125549836734</v>
      </c>
      <c r="G16" s="50">
        <f t="shared" si="4"/>
        <v>11025.511327826594</v>
      </c>
      <c r="H16" s="50">
        <f t="shared" si="5"/>
        <v>8479.3747994475325</v>
      </c>
      <c r="I16" s="56">
        <f>IFERROR((d_DL/(Rad_Spec!AV16*d_Fam*d_Foffset*Fsurf!C16*d_EF_res*(1/365)*((d_ET_res_o*d_GSF_s)+(d_ET_res_i*d_GSF_i))*(1/24)))*Rad_Spec!BF16,".")</f>
        <v>1859.1794893049387</v>
      </c>
      <c r="J16" s="50">
        <f>IFERROR((d_DL/(Rad_Spec!AZ16*d_Fam*d_Foffset*Fsurf!C16*d_EF_res*(1/365)*((d_ET_res_o*d_GSF_s)+(d_ET_res_i*d_GSF_i))*(1/24)))*Rad_Spec!BF16,".")</f>
        <v>9206.7587038867841</v>
      </c>
      <c r="K16" s="50">
        <f>IFERROR((d_DL/(Rad_Spec!BA16*d_Fam*d_Foffset*Fsurf!C16*d_EF_res*(1/365)*((d_ET_res_o*d_GSF_s)+(d_ET_res_i*d_GSF_i))*(1/24)))*Rad_Spec!BF16,".")</f>
        <v>3246.8279487136961</v>
      </c>
      <c r="L16" s="50">
        <f>IFERROR((d_DL/(Rad_Spec!BB16*d_Fam*d_Foffset*Fsurf!C16*d_EF_res*(1/365)*((d_ET_res_o*d_GSF_s)+(d_ET_res_i*d_GSF_i))*(1/24)))*Rad_Spec!BF16,".")</f>
        <v>2093.748864123786</v>
      </c>
      <c r="M16" s="50">
        <f>IFERROR((d_DL/(Rad_Spec!AY16*d_Fam*d_Foffset*Fsurf!C16*d_EF_res*(1/365)*((d_ET_res_o*d_GSF_s)+(d_ET_res_i*d_GSF_i))*(1/24)))*Rad_Spec!BF16,".")</f>
        <v>9298.4379581972771</v>
      </c>
      <c r="N16" s="50">
        <f>IFERROR((d_DL/(Rad_Spec!AV16*d_Fam*d_Foffset*d_EF_res*(1/365)*acf!D16*((d_ET_res_o*d_GSF_s)+(d_ET_res_i*d_GSF_i))*(1/24)))*Rad_Spec!BF16,".")</f>
        <v>2231.0153871659259</v>
      </c>
      <c r="O16" s="50">
        <f>IFERROR((d_DL/(Rad_Spec!AZ16*d_Fam*d_Foffset*d_EF_res*(1/365)*acf!E16*((d_ET_res_o*d_GSF_s)+(d_ET_res_i*d_GSF_i))*(1/24)))*Rad_Spec!BF16,".")</f>
        <v>11048.11044466414</v>
      </c>
      <c r="P16" s="50">
        <f>IFERROR((d_DL/(Rad_Spec!BA16*d_Fam*d_Foffset*d_EF_res*(1/365)*acf!F16*((d_ET_res_o*d_GSF_s)+(d_ET_res_i*d_GSF_i))*(1/24)))*Rad_Spec!BF16,".")</f>
        <v>3896.1935384564367</v>
      </c>
      <c r="Q16" s="50">
        <f>IFERROR((d_DL/(Rad_Spec!BB16*d_Fam*d_Foffset*d_EF_res*(1/365)*acf!G16*((d_ET_res_o*d_GSF_s)+(d_ET_res_i*d_GSF_i))*(1/24)))*Rad_Spec!BF16,".")</f>
        <v>2512.4986369485432</v>
      </c>
      <c r="R16" s="50">
        <f>IFERROR((d_DL/(Rad_Spec!AY16*d_Fam*d_Foffset*d_EF_res*(1/365)*acf!C16*((d_ET_res_o*d_GSF_s)+(d_ET_res_i*d_GSF_i))*(1/24)))*Rad_Spec!BF16,".")</f>
        <v>11158.125549836734</v>
      </c>
    </row>
    <row r="17" spans="1:18">
      <c r="A17" s="51" t="s">
        <v>22</v>
      </c>
      <c r="B17" s="53" t="s">
        <v>7</v>
      </c>
      <c r="C17" s="50">
        <f>IFERROR((d_DL/(Rad_Spec!X17*d_IFDres_adj))*Rad_Spec!BF17,".")</f>
        <v>192.74211374749962</v>
      </c>
      <c r="D17" s="50">
        <f>IFERROR((d_DL/(Rad_Spec!AN17*d_IFAres_adj*(1/d_PEFm_pp)*d_SLF*(d_ET_res_o+d_ET_res_i)*(1/24)))*Rad_Spec!BF17,".")</f>
        <v>5.5595455686985526E-2</v>
      </c>
      <c r="E17" s="50">
        <f>IFERROR((d_DL/(Rad_Spec!AN17*d_IFAres_adj*(1/d_PEF)*d_SLF*(d_ET_res_o+d_ET_res_i)*(1/24)))*Rad_Spec!BF17,".")</f>
        <v>40.645431397537259</v>
      </c>
      <c r="F17" s="50">
        <f>IFERROR((d_DL/(Rad_Spec!AY17*d_Fam*d_Foffset*d_EF_res*(1/365)*acf!C17*((d_ET_res_o*d_GSF_s)+(d_ET_res_i*d_GSF_i))*(1/24)))*Rad_Spec!BF17,".")</f>
        <v>3702.8600154179294</v>
      </c>
      <c r="G17" s="50">
        <f t="shared" si="4"/>
        <v>33.265303190114494</v>
      </c>
      <c r="H17" s="50">
        <f t="shared" si="5"/>
        <v>5.557858986543502E-2</v>
      </c>
      <c r="I17" s="56">
        <f>IFERROR((d_DL/(Rad_Spec!AV17*d_Fam*d_Foffset*Fsurf!C17*d_EF_res*(1/365)*((d_ET_res_o*d_GSF_s)+(d_ET_res_i*d_GSF_i))*(1/24)))*Rad_Spec!BF17,".")</f>
        <v>22136.904575750556</v>
      </c>
      <c r="J17" s="50">
        <f>IFERROR((d_DL/(Rad_Spec!AZ17*d_Fam*d_Foffset*Fsurf!C17*d_EF_res*(1/365)*((d_ET_res_o*d_GSF_s)+(d_ET_res_i*d_GSF_i))*(1/24)))*Rad_Spec!BF17,".")</f>
        <v>38607.815718422091</v>
      </c>
      <c r="K17" s="50">
        <f>IFERROR((d_DL/(Rad_Spec!BA17*d_Fam*d_Foffset*Fsurf!C17*d_EF_res*(1/365)*((d_ET_res_o*d_GSF_s)+(d_ET_res_i*d_GSF_i))*(1/24)))*Rad_Spec!BF17,".")</f>
        <v>26691.823212736264</v>
      </c>
      <c r="L17" s="50">
        <f>IFERROR((d_DL/(Rad_Spec!BB17*d_Fam*d_Foffset*Fsurf!C17*d_EF_res*(1/365)*((d_ET_res_o*d_GSF_s)+(d_ET_res_i*d_GSF_i))*(1/24)))*Rad_Spec!BF17,".")</f>
        <v>22599.697005905618</v>
      </c>
      <c r="M17" s="50">
        <f>IFERROR((d_DL/(Rad_Spec!AY17*d_Fam*d_Foffset*Fsurf!C17*d_EF_res*(1/365)*((d_ET_res_o*d_GSF_s)+(d_ET_res_i*d_GSF_i))*(1/24)))*Rad_Spec!BF17,".")</f>
        <v>2952.8389277654937</v>
      </c>
      <c r="N17" s="50">
        <f>IFERROR((d_DL/(Rad_Spec!AV17*d_Fam*d_Foffset*d_EF_res*(1/365)*acf!D17*((d_ET_res_o*d_GSF_s)+(d_ET_res_i*d_GSF_i))*(1/24)))*Rad_Spec!BF17,".")</f>
        <v>27759.678337991194</v>
      </c>
      <c r="O17" s="50">
        <f>IFERROR((d_DL/(Rad_Spec!AZ17*d_Fam*d_Foffset*d_EF_res*(1/365)*acf!E17*((d_ET_res_o*d_GSF_s)+(d_ET_res_i*d_GSF_i))*(1/24)))*Rad_Spec!BF17,".")</f>
        <v>48414.200910901316</v>
      </c>
      <c r="P17" s="50">
        <f>IFERROR((d_DL/(Rad_Spec!BA17*d_Fam*d_Foffset*d_EF_res*(1/365)*acf!F17*((d_ET_res_o*d_GSF_s)+(d_ET_res_i*d_GSF_i))*(1/24)))*Rad_Spec!BF17,".")</f>
        <v>33471.546308771271</v>
      </c>
      <c r="Q17" s="50">
        <f>IFERROR((d_DL/(Rad_Spec!BB17*d_Fam*d_Foffset*d_EF_res*(1/365)*acf!G17*((d_ET_res_o*d_GSF_s)+(d_ET_res_i*d_GSF_i))*(1/24)))*Rad_Spec!BF17,".")</f>
        <v>28340.020045405647</v>
      </c>
      <c r="R17" s="50">
        <f>IFERROR((d_DL/(Rad_Spec!AY17*d_Fam*d_Foffset*d_EF_res*(1/365)*acf!C17*((d_ET_res_o*d_GSF_s)+(d_ET_res_i*d_GSF_i))*(1/24)))*Rad_Spec!BF17,".")</f>
        <v>3702.8600154179294</v>
      </c>
    </row>
    <row r="18" spans="1:18">
      <c r="A18" s="51" t="s">
        <v>23</v>
      </c>
      <c r="B18" s="48" t="s">
        <v>7</v>
      </c>
      <c r="C18" s="50">
        <f>IFERROR((d_DL/(Rad_Spec!X18*d_IFDres_adj))*Rad_Spec!BF18,".")</f>
        <v>204976.90581140408</v>
      </c>
      <c r="D18" s="50">
        <f>IFERROR((d_DL/(Rad_Spec!AN18*d_IFAres_adj*(1/d_PEFm_pp)*d_SLF*(d_ET_res_o+d_ET_res_i)*(1/24)))*Rad_Spec!BF18,".")</f>
        <v>36.203820376970761</v>
      </c>
      <c r="E18" s="50">
        <f>IFERROR((d_DL/(Rad_Spec!AN18*d_IFAres_adj*(1/d_PEF)*d_SLF*(d_ET_res_o+d_ET_res_i)*(1/24)))*Rad_Spec!BF18,".")</f>
        <v>26468.348523769688</v>
      </c>
      <c r="F18" s="50">
        <f>IFERROR((d_DL/(Rad_Spec!AY18*d_Fam*d_Foffset*d_EF_res*(1/365)*acf!C18*((d_ET_res_o*d_GSF_s)+(d_ET_res_i*d_GSF_i))*(1/24)))*Rad_Spec!BF18,".")</f>
        <v>125484.8127708353</v>
      </c>
      <c r="G18" s="50">
        <f t="shared" si="4"/>
        <v>19751.656609349397</v>
      </c>
      <c r="H18" s="50">
        <f t="shared" si="5"/>
        <v>36.186988525069921</v>
      </c>
      <c r="I18" s="56">
        <f>IFERROR((d_DL/(Rad_Spec!AV18*d_Fam*d_Foffset*Fsurf!C18*d_EF_res*(1/365)*((d_ET_res_o*d_GSF_s)+(d_ET_res_i*d_GSF_i))*(1/24)))*Rad_Spec!BF18,".")</f>
        <v>28851.210193256386</v>
      </c>
      <c r="J18" s="50">
        <f>IFERROR((d_DL/(Rad_Spec!AZ18*d_Fam*d_Foffset*Fsurf!C18*d_EF_res*(1/365)*((d_ET_res_o*d_GSF_s)+(d_ET_res_i*d_GSF_i))*(1/24)))*Rad_Spec!BF18,".")</f>
        <v>133550.2559889101</v>
      </c>
      <c r="K18" s="50">
        <f>IFERROR((d_DL/(Rad_Spec!BA18*d_Fam*d_Foffset*Fsurf!C18*d_EF_res*(1/365)*((d_ET_res_o*d_GSF_s)+(d_ET_res_i*d_GSF_i))*(1/24)))*Rad_Spec!BF18,".")</f>
        <v>47825.429509542118</v>
      </c>
      <c r="L18" s="50">
        <f>IFERROR((d_DL/(Rad_Spec!BB18*d_Fam*d_Foffset*Fsurf!C18*d_EF_res*(1/365)*((d_ET_res_o*d_GSF_s)+(d_ET_res_i*d_GSF_i))*(1/24)))*Rad_Spec!BF18,".")</f>
        <v>31505.179083437255</v>
      </c>
      <c r="M18" s="50">
        <f>IFERROR((d_DL/(Rad_Spec!AY18*d_Fam*d_Foffset*Fsurf!C18*d_EF_res*(1/365)*((d_ET_res_o*d_GSF_s)+(d_ET_res_i*d_GSF_i))*(1/24)))*Rad_Spec!BF18,".")</f>
        <v>103449.96930819066</v>
      </c>
      <c r="N18" s="50">
        <f>IFERROR((d_DL/(Rad_Spec!AV18*d_Fam*d_Foffset*d_EF_res*(1/365)*acf!D18*((d_ET_res_o*d_GSF_s)+(d_ET_res_i*d_GSF_i))*(1/24)))*Rad_Spec!BF18,".")</f>
        <v>34996.517964419996</v>
      </c>
      <c r="O18" s="50">
        <f>IFERROR((d_DL/(Rad_Spec!AZ18*d_Fam*d_Foffset*d_EF_res*(1/365)*acf!E18*((d_ET_res_o*d_GSF_s)+(d_ET_res_i*d_GSF_i))*(1/24)))*Rad_Spec!BF18,".")</f>
        <v>161996.46051454791</v>
      </c>
      <c r="P18" s="50">
        <f>IFERROR((d_DL/(Rad_Spec!BA18*d_Fam*d_Foffset*d_EF_res*(1/365)*acf!F18*((d_ET_res_o*d_GSF_s)+(d_ET_res_i*d_GSF_i))*(1/24)))*Rad_Spec!BF18,".")</f>
        <v>58012.245995074605</v>
      </c>
      <c r="Q18" s="50">
        <f>IFERROR((d_DL/(Rad_Spec!BB18*d_Fam*d_Foffset*d_EF_res*(1/365)*acf!G18*((d_ET_res_o*d_GSF_s)+(d_ET_res_i*d_GSF_i))*(1/24)))*Rad_Spec!BF18,".")</f>
        <v>38215.782228209384</v>
      </c>
      <c r="R18" s="50">
        <f>IFERROR((d_DL/(Rad_Spec!AY18*d_Fam*d_Foffset*d_EF_res*(1/365)*acf!C18*((d_ET_res_o*d_GSF_s)+(d_ET_res_i*d_GSF_i))*(1/24)))*Rad_Spec!BF18,".")</f>
        <v>125484.8127708353</v>
      </c>
    </row>
    <row r="19" spans="1:18">
      <c r="A19" s="51" t="s">
        <v>24</v>
      </c>
      <c r="B19" s="53" t="s">
        <v>7</v>
      </c>
      <c r="C19" s="50">
        <f>IFERROR((d_DL/(Rad_Spec!X19*d_IFDres_adj))*Rad_Spec!BF19,".")</f>
        <v>844636.75168878946</v>
      </c>
      <c r="D19" s="50">
        <f>IFERROR((d_DL/(Rad_Spec!AN19*d_IFAres_adj*(1/d_PEFm_pp)*d_SLF*(d_ET_res_o+d_ET_res_i)*(1/24)))*Rad_Spec!BF19,".")</f>
        <v>297.65961042785455</v>
      </c>
      <c r="E19" s="50">
        <f>IFERROR((d_DL/(Rad_Spec!AN19*d_IFAres_adj*(1/d_PEF)*d_SLF*(d_ET_res_o+d_ET_res_i)*(1/24)))*Rad_Spec!BF19,".")</f>
        <v>217616.76608210968</v>
      </c>
      <c r="F19" s="50">
        <f>IFERROR((d_DL/(Rad_Spec!AY19*d_Fam*d_Foffset*d_EF_res*(1/365)*acf!C19*((d_ET_res_o*d_GSF_s)+(d_ET_res_i*d_GSF_i))*(1/24)))*Rad_Spec!BF19,".")</f>
        <v>33201.919057699393</v>
      </c>
      <c r="G19" s="50">
        <f t="shared" si="4"/>
        <v>27856.770251546855</v>
      </c>
      <c r="H19" s="50">
        <f t="shared" si="5"/>
        <v>294.91175712700414</v>
      </c>
      <c r="I19" s="56">
        <f>IFERROR((d_DL/(Rad_Spec!AV19*d_Fam*d_Foffset*Fsurf!C19*d_EF_res*(1/365)*((d_ET_res_o*d_GSF_s)+(d_ET_res_i*d_GSF_i))*(1/24)))*Rad_Spec!BF19,".")</f>
        <v>5223.9417634675156</v>
      </c>
      <c r="J19" s="50">
        <f>IFERROR((d_DL/(Rad_Spec!AZ19*d_Fam*d_Foffset*Fsurf!C19*d_EF_res*(1/365)*((d_ET_res_o*d_GSF_s)+(d_ET_res_i*d_GSF_i))*(1/24)))*Rad_Spec!BF19,".")</f>
        <v>29294.811035958897</v>
      </c>
      <c r="K19" s="50">
        <f>IFERROR((d_DL/(Rad_Spec!BA19*d_Fam*d_Foffset*Fsurf!C19*d_EF_res*(1/365)*((d_ET_res_o*d_GSF_s)+(d_ET_res_i*d_GSF_i))*(1/24)))*Rad_Spec!BF19,".")</f>
        <v>10136.934612442918</v>
      </c>
      <c r="L19" s="50">
        <f>IFERROR((d_DL/(Rad_Spec!BB19*d_Fam*d_Foffset*Fsurf!C19*d_EF_res*(1/365)*((d_ET_res_o*d_GSF_s)+(d_ET_res_i*d_GSF_i))*(1/24)))*Rad_Spec!BF19,".")</f>
        <v>6261.0478488618028</v>
      </c>
      <c r="M19" s="50">
        <f>IFERROR((d_DL/(Rad_Spec!AY19*d_Fam*d_Foffset*Fsurf!C19*d_EF_res*(1/365)*((d_ET_res_o*d_GSF_s)+(d_ET_res_i*d_GSF_i))*(1/24)))*Rad_Spec!BF19,".")</f>
        <v>28746.250266406401</v>
      </c>
      <c r="N19" s="50">
        <f>IFERROR((d_DL/(Rad_Spec!AV19*d_Fam*d_Foffset*d_EF_res*(1/365)*acf!D19*((d_ET_res_o*d_GSF_s)+(d_ET_res_i*d_GSF_i))*(1/24)))*Rad_Spec!BF19,".")</f>
        <v>6033.652736804981</v>
      </c>
      <c r="O19" s="50">
        <f>IFERROR((d_DL/(Rad_Spec!AZ19*d_Fam*d_Foffset*d_EF_res*(1/365)*acf!E19*((d_ET_res_o*d_GSF_s)+(d_ET_res_i*d_GSF_i))*(1/24)))*Rad_Spec!BF19,".")</f>
        <v>33835.506746532519</v>
      </c>
      <c r="P19" s="50">
        <f>IFERROR((d_DL/(Rad_Spec!BA19*d_Fam*d_Foffset*d_EF_res*(1/365)*acf!F19*((d_ET_res_o*d_GSF_s)+(d_ET_res_i*d_GSF_i))*(1/24)))*Rad_Spec!BF19,".")</f>
        <v>11708.159477371568</v>
      </c>
      <c r="Q19" s="50">
        <f>IFERROR((d_DL/(Rad_Spec!BB19*d_Fam*d_Foffset*d_EF_res*(1/365)*acf!G19*((d_ET_res_o*d_GSF_s)+(d_ET_res_i*d_GSF_i))*(1/24)))*Rad_Spec!BF19,".")</f>
        <v>7231.5102654353823</v>
      </c>
      <c r="R19" s="50">
        <f>IFERROR((d_DL/(Rad_Spec!AY19*d_Fam*d_Foffset*d_EF_res*(1/365)*acf!C19*((d_ET_res_o*d_GSF_s)+(d_ET_res_i*d_GSF_i))*(1/24)))*Rad_Spec!BF19,".")</f>
        <v>33201.919057699393</v>
      </c>
    </row>
    <row r="20" spans="1:18">
      <c r="A20" s="48" t="s">
        <v>25</v>
      </c>
      <c r="B20" s="48"/>
      <c r="C20" s="50">
        <f>IFERROR((d_DL/(Rad_Spec!X20*d_IFDres_adj))*Rad_Spec!BF20,".")</f>
        <v>449.63293602132109</v>
      </c>
      <c r="D20" s="50">
        <f>IFERROR((d_DL/(Rad_Spec!AN20*d_IFAres_adj*(1/d_PEFm_pp)*d_SLF*(d_ET_res_o+d_ET_res_i)*(1/24)))*Rad_Spec!BF20,".")</f>
        <v>3.3213238561441649</v>
      </c>
      <c r="E20" s="50">
        <f>IFERROR((d_DL/(Rad_Spec!AN20*d_IFAres_adj*(1/d_PEF)*d_SLF*(d_ET_res_o+d_ET_res_i)*(1/24)))*Rad_Spec!BF20,".")</f>
        <v>2428.1956011651728</v>
      </c>
      <c r="F20" s="50">
        <f>IFERROR((d_DL/(Rad_Spec!AY20*d_Fam*d_Foffset*d_EF_res*(1/365)*acf!C20*((d_ET_res_o*d_GSF_s)+(d_ET_res_i*d_GSF_i))*(1/24)))*Rad_Spec!BF20,".")</f>
        <v>640.24758041240796</v>
      </c>
      <c r="G20" s="50">
        <f t="shared" si="4"/>
        <v>238.2222564808219</v>
      </c>
      <c r="H20" s="50">
        <f t="shared" si="5"/>
        <v>3.28007913484804</v>
      </c>
      <c r="I20" s="56">
        <f>IFERROR((d_DL/(Rad_Spec!AV20*d_Fam*d_Foffset*Fsurf!C20*d_EF_res*(1/365)*((d_ET_res_o*d_GSF_s)+(d_ET_res_i*d_GSF_i))*(1/24)))*Rad_Spec!BF20,".")</f>
        <v>129.78128761137583</v>
      </c>
      <c r="J20" s="50">
        <f>IFERROR((d_DL/(Rad_Spec!AZ20*d_Fam*d_Foffset*Fsurf!C20*d_EF_res*(1/365)*((d_ET_res_o*d_GSF_s)+(d_ET_res_i*d_GSF_i))*(1/24)))*Rad_Spec!BF20,".")</f>
        <v>494.59955278666058</v>
      </c>
      <c r="K20" s="50">
        <f>IFERROR((d_DL/(Rad_Spec!BA20*d_Fam*d_Foffset*Fsurf!C20*d_EF_res*(1/365)*((d_ET_res_o*d_GSF_s)+(d_ET_res_i*d_GSF_i))*(1/24)))*Rad_Spec!BF20,".")</f>
        <v>183.13161283937575</v>
      </c>
      <c r="L20" s="50">
        <f>IFERROR((d_DL/(Rad_Spec!BB20*d_Fam*d_Foffset*Fsurf!C20*d_EF_res*(1/365)*((d_ET_res_o*d_GSF_s)+(d_ET_res_i*d_GSF_i))*(1/24)))*Rad_Spec!BF20,".")</f>
        <v>133.36336136710378</v>
      </c>
      <c r="M20" s="50">
        <f>IFERROR((d_DL/(Rad_Spec!AY20*d_Fam*d_Foffset*Fsurf!C20*d_EF_res*(1/365)*((d_ET_res_o*d_GSF_s)+(d_ET_res_i*d_GSF_i))*(1/24)))*Rad_Spec!BF20,".")</f>
        <v>487.25082223166498</v>
      </c>
      <c r="N20" s="50">
        <f>IFERROR((d_DL/(Rad_Spec!AV20*d_Fam*d_Foffset*d_EF_res*(1/365)*acf!D20*((d_ET_res_o*d_GSF_s)+(d_ET_res_i*d_GSF_i))*(1/24)))*Rad_Spec!BF20,".")</f>
        <v>170.53261192134778</v>
      </c>
      <c r="O20" s="50">
        <f>IFERROR((d_DL/(Rad_Spec!AZ20*d_Fam*d_Foffset*d_EF_res*(1/365)*acf!E20*((d_ET_res_o*d_GSF_s)+(d_ET_res_i*d_GSF_i))*(1/24)))*Rad_Spec!BF20,".")</f>
        <v>649.90381236167184</v>
      </c>
      <c r="P20" s="50">
        <f>IFERROR((d_DL/(Rad_Spec!BA20*d_Fam*d_Foffset*d_EF_res*(1/365)*acf!F20*((d_ET_res_o*d_GSF_s)+(d_ET_res_i*d_GSF_i))*(1/24)))*Rad_Spec!BF20,".")</f>
        <v>240.63493927093975</v>
      </c>
      <c r="Q20" s="50">
        <f>IFERROR((d_DL/(Rad_Spec!BB20*d_Fam*d_Foffset*d_EF_res*(1/365)*acf!G20*((d_ET_res_o*d_GSF_s)+(d_ET_res_i*d_GSF_i))*(1/24)))*Rad_Spec!BF20,".")</f>
        <v>175.23945683637439</v>
      </c>
      <c r="R20" s="50">
        <f>IFERROR((d_DL/(Rad_Spec!AY20*d_Fam*d_Foffset*d_EF_res*(1/365)*acf!C20*((d_ET_res_o*d_GSF_s)+(d_ET_res_i*d_GSF_i))*(1/24)))*Rad_Spec!BF20,".")</f>
        <v>640.24758041240796</v>
      </c>
    </row>
    <row r="21" spans="1:18">
      <c r="A21" s="48" t="s">
        <v>26</v>
      </c>
      <c r="B21" s="48"/>
      <c r="C21" s="50">
        <f>IFERROR((d_DL/(Rad_Spec!X21*d_IFDres_adj))*Rad_Spec!BF21,".")</f>
        <v>6098.5664814825459</v>
      </c>
      <c r="D21" s="50">
        <f>IFERROR((d_DL/(Rad_Spec!AN21*d_IFAres_adj*(1/d_PEFm_pp)*d_SLF*(d_ET_res_o+d_ET_res_i)*(1/24)))*Rad_Spec!BF21,".")</f>
        <v>160.01778641091781</v>
      </c>
      <c r="E21" s="50">
        <f>IFERROR((d_DL/(Rad_Spec!AN21*d_IFAres_adj*(1/d_PEF)*d_SLF*(d_ET_res_o+d_ET_res_i)*(1/24)))*Rad_Spec!BF21,".")</f>
        <v>116987.83433972762</v>
      </c>
      <c r="F21" s="50">
        <f>IFERROR((d_DL/(Rad_Spec!AY21*d_Fam*d_Foffset*d_EF_res*(1/365)*acf!C21*((d_ET_res_o*d_GSF_s)+(d_ET_res_i*d_GSF_i))*(1/24)))*Rad_Spec!BF21,".")</f>
        <v>916.92350999704263</v>
      </c>
      <c r="G21" s="50">
        <f t="shared" si="4"/>
        <v>791.68767871930913</v>
      </c>
      <c r="H21" s="50">
        <f t="shared" si="5"/>
        <v>133.26435982897348</v>
      </c>
      <c r="I21" s="56">
        <f>IFERROR((d_DL/(Rad_Spec!AV21*d_Fam*d_Foffset*Fsurf!C21*d_EF_res*(1/365)*((d_ET_res_o*d_GSF_s)+(d_ET_res_i*d_GSF_i))*(1/24)))*Rad_Spec!BF21,".")</f>
        <v>146.78273662780049</v>
      </c>
      <c r="J21" s="50">
        <f>IFERROR((d_DL/(Rad_Spec!AZ21*d_Fam*d_Foffset*Fsurf!C21*d_EF_res*(1/365)*((d_ET_res_o*d_GSF_s)+(d_ET_res_i*d_GSF_i))*(1/24)))*Rad_Spec!BF21,".")</f>
        <v>698.37681006069283</v>
      </c>
      <c r="K21" s="50">
        <f>IFERROR((d_DL/(Rad_Spec!BA21*d_Fam*d_Foffset*Fsurf!C21*d_EF_res*(1/365)*((d_ET_res_o*d_GSF_s)+(d_ET_res_i*d_GSF_i))*(1/24)))*Rad_Spec!BF21,".")</f>
        <v>244.81843895116549</v>
      </c>
      <c r="L21" s="50">
        <f>IFERROR((d_DL/(Rad_Spec!BB21*d_Fam*d_Foffset*Fsurf!C21*d_EF_res*(1/365)*((d_ET_res_o*d_GSF_s)+(d_ET_res_i*d_GSF_i))*(1/24)))*Rad_Spec!BF21,".")</f>
        <v>160.64357616408191</v>
      </c>
      <c r="M21" s="50">
        <f>IFERROR((d_DL/(Rad_Spec!AY21*d_Fam*d_Foffset*Fsurf!C21*d_EF_res*(1/365)*((d_ET_res_o*d_GSF_s)+(d_ET_res_i*d_GSF_i))*(1/24)))*Rad_Spec!BF21,".")</f>
        <v>709.14424593738795</v>
      </c>
      <c r="N21" s="50">
        <f>IFERROR((d_DL/(Rad_Spec!AV21*d_Fam*d_Foffset*d_EF_res*(1/365)*acf!D21*((d_ET_res_o*d_GSF_s)+(d_ET_res_i*d_GSF_i))*(1/24)))*Rad_Spec!BF21,".")</f>
        <v>189.79007845974607</v>
      </c>
      <c r="O21" s="50">
        <f>IFERROR((d_DL/(Rad_Spec!AZ21*d_Fam*d_Foffset*d_EF_res*(1/365)*acf!E21*((d_ET_res_o*d_GSF_s)+(d_ET_res_i*d_GSF_i))*(1/24)))*Rad_Spec!BF21,".")</f>
        <v>903.0012154084759</v>
      </c>
      <c r="P21" s="50">
        <f>IFERROR((d_DL/(Rad_Spec!BA21*d_Fam*d_Foffset*d_EF_res*(1/365)*acf!F21*((d_ET_res_o*d_GSF_s)+(d_ET_res_i*d_GSF_i))*(1/24)))*Rad_Spec!BF21,".")</f>
        <v>316.5502415638569</v>
      </c>
      <c r="Q21" s="50">
        <f>IFERROR((d_DL/(Rad_Spec!BB21*d_Fam*d_Foffset*d_EF_res*(1/365)*acf!G21*((d_ET_res_o*d_GSF_s)+(d_ET_res_i*d_GSF_i))*(1/24)))*Rad_Spec!BF21,".")</f>
        <v>207.71214398015792</v>
      </c>
      <c r="R21" s="50">
        <f>IFERROR((d_DL/(Rad_Spec!AY21*d_Fam*d_Foffset*d_EF_res*(1/365)*acf!C21*((d_ET_res_o*d_GSF_s)+(d_ET_res_i*d_GSF_i))*(1/24)))*Rad_Spec!BF21,".")</f>
        <v>916.92350999704263</v>
      </c>
    </row>
    <row r="22" spans="1:18">
      <c r="A22" s="48" t="s">
        <v>27</v>
      </c>
      <c r="B22" s="48"/>
      <c r="C22" s="50">
        <f>IFERROR((d_DL/(Rad_Spec!X22*d_IFDres_adj))*Rad_Spec!BF22,".")</f>
        <v>10.862840889001284</v>
      </c>
      <c r="D22" s="50">
        <f>IFERROR((d_DL/(Rad_Spec!AN22*d_IFAres_adj*(1/d_PEFm_pp)*d_SLF*(d_ET_res_o+d_ET_res_i)*(1/24)))*Rad_Spec!BF22,".")</f>
        <v>2.6158632713164372E-2</v>
      </c>
      <c r="E22" s="50">
        <f>IFERROR((d_DL/(Rad_Spec!AN22*d_IFAres_adj*(1/d_PEF)*d_SLF*(d_ET_res_o+d_ET_res_i)*(1/24)))*Rad_Spec!BF22,".")</f>
        <v>19.124385226420408</v>
      </c>
      <c r="F22" s="50">
        <f>IFERROR((d_DL/(Rad_Spec!AY22*d_Fam*d_Foffset*d_EF_res*(1/365)*acf!C22*((d_ET_res_o*d_GSF_s)+(d_ET_res_i*d_GSF_i))*(1/24)))*Rad_Spec!BF22,".")</f>
        <v>223609.33872635762</v>
      </c>
      <c r="G22" s="50">
        <f t="shared" si="4"/>
        <v>6.9275736583591181</v>
      </c>
      <c r="H22" s="50">
        <f t="shared" si="5"/>
        <v>2.6095788810386815E-2</v>
      </c>
      <c r="I22" s="56">
        <f>IFERROR((d_DL/(Rad_Spec!AV22*d_Fam*d_Foffset*Fsurf!C22*d_EF_res*(1/365)*((d_ET_res_o*d_GSF_s)+(d_ET_res_i*d_GSF_i))*(1/24)))*Rad_Spec!BF22,".")</f>
        <v>217150.48936891227</v>
      </c>
      <c r="J22" s="50">
        <f>IFERROR((d_DL/(Rad_Spec!AZ22*d_Fam*d_Foffset*Fsurf!C22*d_EF_res*(1/365)*((d_ET_res_o*d_GSF_s)+(d_ET_res_i*d_GSF_i))*(1/24)))*Rad_Spec!BF22,".")</f>
        <v>370469.99915387924</v>
      </c>
      <c r="K22" s="50">
        <f>IFERROR((d_DL/(Rad_Spec!BA22*d_Fam*d_Foffset*Fsurf!C22*d_EF_res*(1/365)*((d_ET_res_o*d_GSF_s)+(d_ET_res_i*d_GSF_i))*(1/24)))*Rad_Spec!BF22,".")</f>
        <v>232045.28827869328</v>
      </c>
      <c r="L22" s="50">
        <f>IFERROR((d_DL/(Rad_Spec!BB22*d_Fam*d_Foffset*Fsurf!C22*d_EF_res*(1/365)*((d_ET_res_o*d_GSF_s)+(d_ET_res_i*d_GSF_i))*(1/24)))*Rad_Spec!BF22,".")</f>
        <v>217150.48936891227</v>
      </c>
      <c r="M22" s="50">
        <f>IFERROR((d_DL/(Rad_Spec!AY22*d_Fam*d_Foffset*Fsurf!C22*d_EF_res*(1/365)*((d_ET_res_o*d_GSF_s)+(d_ET_res_i*d_GSF_i))*(1/24)))*Rad_Spec!BF22,".")</f>
        <v>160485.17133470642</v>
      </c>
      <c r="N22" s="50">
        <f>IFERROR((d_DL/(Rad_Spec!AV22*d_Fam*d_Foffset*d_EF_res*(1/365)*acf!D22*((d_ET_res_o*d_GSF_s)+(d_ET_res_i*d_GSF_i))*(1/24)))*Rad_Spec!BF22,".")</f>
        <v>302563.01518735103</v>
      </c>
      <c r="O22" s="50">
        <f>IFERROR((d_DL/(Rad_Spec!AZ22*d_Fam*d_Foffset*d_EF_res*(1/365)*acf!E22*((d_ET_res_o*d_GSF_s)+(d_ET_res_i*d_GSF_i))*(1/24)))*Rad_Spec!BF22,".")</f>
        <v>516188.19882107165</v>
      </c>
      <c r="P22" s="50">
        <f>IFERROR((d_DL/(Rad_Spec!BA22*d_Fam*d_Foffset*d_EF_res*(1/365)*acf!F22*((d_ET_res_o*d_GSF_s)+(d_ET_res_i*d_GSF_i))*(1/24)))*Rad_Spec!BF22,".")</f>
        <v>323316.43500164599</v>
      </c>
      <c r="Q22" s="50">
        <f>IFERROR((d_DL/(Rad_Spec!BB22*d_Fam*d_Foffset*d_EF_res*(1/365)*acf!G22*((d_ET_res_o*d_GSF_s)+(d_ET_res_i*d_GSF_i))*(1/24)))*Rad_Spec!BF22,".")</f>
        <v>302563.01518735103</v>
      </c>
      <c r="R22" s="50">
        <f>IFERROR((d_DL/(Rad_Spec!AY22*d_Fam*d_Foffset*d_EF_res*(1/365)*acf!C22*((d_ET_res_o*d_GSF_s)+(d_ET_res_i*d_GSF_i))*(1/24)))*Rad_Spec!BF22,".")</f>
        <v>223609.33872635762</v>
      </c>
    </row>
    <row r="23" spans="1:18">
      <c r="A23" s="48" t="s">
        <v>28</v>
      </c>
      <c r="B23" s="48"/>
      <c r="C23" s="50">
        <f>IFERROR((d_DL/(Rad_Spec!X23*d_IFDres_adj))*Rad_Spec!BF23,".")</f>
        <v>13.032813185778819</v>
      </c>
      <c r="D23" s="50">
        <f>IFERROR((d_DL/(Rad_Spec!AN23*d_IFAres_adj*(1/d_PEFm_pp)*d_SLF*(d_ET_res_o+d_ET_res_i)*(1/24)))*Rad_Spec!BF23,".")</f>
        <v>7.947703214128192E-2</v>
      </c>
      <c r="E23" s="50">
        <f>IFERROR((d_DL/(Rad_Spec!AN23*d_IFAres_adj*(1/d_PEF)*d_SLF*(d_ET_res_o+d_ET_res_i)*(1/24)))*Rad_Spec!BF23,".")</f>
        <v>58.105077432336707</v>
      </c>
      <c r="F23" s="50">
        <f>IFERROR((d_DL/(Rad_Spec!AY23*d_Fam*d_Foffset*d_EF_res*(1/365)*acf!C23*((d_ET_res_o*d_GSF_s)+(d_ET_res_i*d_GSF_i))*(1/24)))*Rad_Spec!BF23,".")</f>
        <v>134330.6132867049</v>
      </c>
      <c r="G23" s="50">
        <f t="shared" si="4"/>
        <v>10.644293875169049</v>
      </c>
      <c r="H23" s="50">
        <f t="shared" si="5"/>
        <v>7.8995254537435083E-2</v>
      </c>
      <c r="I23" s="56">
        <f>IFERROR((d_DL/(Rad_Spec!AV23*d_Fam*d_Foffset*Fsurf!C23*d_EF_res*(1/365)*((d_ET_res_o*d_GSF_s)+(d_ET_res_i*d_GSF_i))*(1/24)))*Rad_Spec!BF23,".")</f>
        <v>73775.715758474893</v>
      </c>
      <c r="J23" s="50">
        <f>IFERROR((d_DL/(Rad_Spec!AZ23*d_Fam*d_Foffset*Fsurf!C23*d_EF_res*(1/365)*((d_ET_res_o*d_GSF_s)+(d_ET_res_i*d_GSF_i))*(1/24)))*Rad_Spec!BF23,".")</f>
        <v>158645.52411220912</v>
      </c>
      <c r="K23" s="50">
        <f>IFERROR((d_DL/(Rad_Spec!BA23*d_Fam*d_Foffset*Fsurf!C23*d_EF_res*(1/365)*((d_ET_res_o*d_GSF_s)+(d_ET_res_i*d_GSF_i))*(1/24)))*Rad_Spec!BF23,".")</f>
        <v>84063.166163043104</v>
      </c>
      <c r="L23" s="50">
        <f>IFERROR((d_DL/(Rad_Spec!BB23*d_Fam*d_Foffset*Fsurf!C23*d_EF_res*(1/365)*((d_ET_res_o*d_GSF_s)+(d_ET_res_i*d_GSF_i))*(1/24)))*Rad_Spec!BF23,".")</f>
        <v>73775.715758474893</v>
      </c>
      <c r="M23" s="50">
        <f>IFERROR((d_DL/(Rad_Spec!AY23*d_Fam*d_Foffset*Fsurf!C23*d_EF_res*(1/365)*((d_ET_res_o*d_GSF_s)+(d_ET_res_i*d_GSF_i))*(1/24)))*Rad_Spec!BF23,".")</f>
        <v>89196.954373642031</v>
      </c>
      <c r="N23" s="50">
        <f>IFERROR((d_DL/(Rad_Spec!AV23*d_Fam*d_Foffset*d_EF_res*(1/365)*acf!D23*((d_ET_res_o*d_GSF_s)+(d_ET_res_i*d_GSF_i))*(1/24)))*Rad_Spec!BF23,".")</f>
        <v>111106.22793226318</v>
      </c>
      <c r="O23" s="50">
        <f>IFERROR((d_DL/(Rad_Spec!AZ23*d_Fam*d_Foffset*d_EF_res*(1/365)*acf!E23*((d_ET_res_o*d_GSF_s)+(d_ET_res_i*d_GSF_i))*(1/24)))*Rad_Spec!BF23,".")</f>
        <v>238920.159312987</v>
      </c>
      <c r="P23" s="50">
        <f>IFERROR((d_DL/(Rad_Spec!BA23*d_Fam*d_Foffset*d_EF_res*(1/365)*acf!F23*((d_ET_res_o*d_GSF_s)+(d_ET_res_i*d_GSF_i))*(1/24)))*Rad_Spec!BF23,".")</f>
        <v>126599.12824154292</v>
      </c>
      <c r="Q23" s="50">
        <f>IFERROR((d_DL/(Rad_Spec!BB23*d_Fam*d_Foffset*d_EF_res*(1/365)*acf!G23*((d_ET_res_o*d_GSF_s)+(d_ET_res_i*d_GSF_i))*(1/24)))*Rad_Spec!BF23,".")</f>
        <v>111106.22793226318</v>
      </c>
      <c r="R23" s="50">
        <f>IFERROR((d_DL/(Rad_Spec!AY23*d_Fam*d_Foffset*d_EF_res*(1/365)*acf!C23*((d_ET_res_o*d_GSF_s)+(d_ET_res_i*d_GSF_i))*(1/24)))*Rad_Spec!BF23,".")</f>
        <v>134330.6132867049</v>
      </c>
    </row>
    <row r="24" spans="1:18">
      <c r="A24" s="48" t="s">
        <v>29</v>
      </c>
      <c r="B24" s="48"/>
      <c r="C24" s="50">
        <f>IFERROR((d_DL/(Rad_Spec!X24*d_IFDres_adj))*Rad_Spec!BF24,".")</f>
        <v>824952.62691912754</v>
      </c>
      <c r="D24" s="50">
        <f>IFERROR((d_DL/(Rad_Spec!AN24*d_IFAres_adj*(1/d_PEFm_pp)*d_SLF*(d_ET_res_o+d_ET_res_i)*(1/24)))*Rad_Spec!BF24,".")</f>
        <v>36914.188918292995</v>
      </c>
      <c r="E24" s="50">
        <f>IFERROR((d_DL/(Rad_Spec!AN24*d_IFAres_adj*(1/d_PEF)*d_SLF*(d_ET_res_o+d_ET_res_i)*(1/24)))*Rad_Spec!BF24,".")</f>
        <v>26987693.77342182</v>
      </c>
      <c r="F24" s="50">
        <f>IFERROR((d_DL/(Rad_Spec!AY24*d_Fam*d_Foffset*d_EF_res*(1/365)*acf!C24*((d_ET_res_o*d_GSF_s)+(d_ET_res_i*d_GSF_i))*(1/24)))*Rad_Spec!BF24,".")</f>
        <v>14087.384815802865</v>
      </c>
      <c r="G24" s="50">
        <f t="shared" si="4"/>
        <v>13843.754240922679</v>
      </c>
      <c r="H24" s="50">
        <f t="shared" si="5"/>
        <v>10071.757115683722</v>
      </c>
      <c r="I24" s="56" t="str">
        <f>IFERROR((d_DL/(Rad_Spec!AV24*d_Fam*d_Foffset*Fsurf!C24*d_EF_res*(1/365)*((d_ET_res_o*d_GSF_s)+(d_ET_res_i*d_GSF_i))*(1/24)))*Rad_Spec!BF24,".")</f>
        <v>.</v>
      </c>
      <c r="J24" s="50" t="str">
        <f>IFERROR((d_DL/(Rad_Spec!AZ24*d_Fam*d_Foffset*Fsurf!C24*d_EF_res*(1/365)*((d_ET_res_o*d_GSF_s)+(d_ET_res_i*d_GSF_i))*(1/24)))*Rad_Spec!BF24,".")</f>
        <v>.</v>
      </c>
      <c r="K24" s="50" t="str">
        <f>IFERROR((d_DL/(Rad_Spec!BA24*d_Fam*d_Foffset*Fsurf!C24*d_EF_res*(1/365)*((d_ET_res_o*d_GSF_s)+(d_ET_res_i*d_GSF_i))*(1/24)))*Rad_Spec!BF24,".")</f>
        <v>.</v>
      </c>
      <c r="L24" s="50" t="str">
        <f>IFERROR((d_DL/(Rad_Spec!BB24*d_Fam*d_Foffset*Fsurf!C24*d_EF_res*(1/365)*((d_ET_res_o*d_GSF_s)+(d_ET_res_i*d_GSF_i))*(1/24)))*Rad_Spec!BF24,".")</f>
        <v>.</v>
      </c>
      <c r="M24" s="50" t="str">
        <f>IFERROR((d_DL/(Rad_Spec!AY24*d_Fam*d_Foffset*Fsurf!C24*d_EF_res*(1/365)*((d_ET_res_o*d_GSF_s)+(d_ET_res_i*d_GSF_i))*(1/24)))*Rad_Spec!BF24,".")</f>
        <v>.</v>
      </c>
      <c r="N24" s="50">
        <f>IFERROR((d_DL/(Rad_Spec!AV24*d_Fam*d_Foffset*d_EF_res*(1/365)*acf!D24*((d_ET_res_o*d_GSF_s)+(d_ET_res_i*d_GSF_i))*(1/24)))*Rad_Spec!BF24,".")</f>
        <v>2518.8364713480501</v>
      </c>
      <c r="O24" s="50">
        <f>IFERROR((d_DL/(Rad_Spec!AZ24*d_Fam*d_Foffset*d_EF_res*(1/365)*acf!E24*((d_ET_res_o*d_GSF_s)+(d_ET_res_i*d_GSF_i))*(1/24)))*Rad_Spec!BF24,".")</f>
        <v>13975.050435484554</v>
      </c>
      <c r="P24" s="50">
        <f>IFERROR((d_DL/(Rad_Spec!BA24*d_Fam*d_Foffset*d_EF_res*(1/365)*acf!F24*((d_ET_res_o*d_GSF_s)+(d_ET_res_i*d_GSF_i))*(1/24)))*Rad_Spec!BF24,".")</f>
        <v>4830.6452875168088</v>
      </c>
      <c r="Q24" s="50">
        <f>IFERROR((d_DL/(Rad_Spec!BB24*d_Fam*d_Foffset*d_EF_res*(1/365)*acf!G24*((d_ET_res_o*d_GSF_s)+(d_ET_res_i*d_GSF_i))*(1/24)))*Rad_Spec!BF24,".")</f>
        <v>2996.9159149183602</v>
      </c>
      <c r="R24" s="50">
        <f>IFERROR((d_DL/(Rad_Spec!AY24*d_Fam*d_Foffset*d_EF_res*(1/365)*acf!C24*((d_ET_res_o*d_GSF_s)+(d_ET_res_i*d_GSF_i))*(1/24)))*Rad_Spec!BF24,".")</f>
        <v>14087.384815802865</v>
      </c>
    </row>
    <row r="25" spans="1:18">
      <c r="A25" s="48" t="s">
        <v>30</v>
      </c>
      <c r="B25" s="48"/>
      <c r="C25" s="50">
        <f>IFERROR((d_DL/(Rad_Spec!X25*d_IFDres_adj))*Rad_Spec!BF25,".")</f>
        <v>1167170.3487542376</v>
      </c>
      <c r="D25" s="50">
        <f>IFERROR((d_DL/(Rad_Spec!AN25*d_IFAres_adj*(1/d_PEFm_pp)*d_SLF*(d_ET_res_o+d_ET_res_i)*(1/24)))*Rad_Spec!BF25,".")</f>
        <v>59922.371035871671</v>
      </c>
      <c r="E25" s="50">
        <f>IFERROR((d_DL/(Rad_Spec!AN25*d_IFAres_adj*(1/d_PEF)*d_SLF*(d_ET_res_o+d_ET_res_i)*(1/24)))*Rad_Spec!BF25,".")</f>
        <v>43808807.590841345</v>
      </c>
      <c r="F25" s="50">
        <f>IFERROR((d_DL/(Rad_Spec!AY25*d_Fam*d_Foffset*d_EF_res*(1/365)*acf!C25*((d_ET_res_o*d_GSF_s)+(d_ET_res_i*d_GSF_i))*(1/24)))*Rad_Spec!BF25,".")</f>
        <v>88108.168167579439</v>
      </c>
      <c r="G25" s="50">
        <f t="shared" si="4"/>
        <v>81770.9297743145</v>
      </c>
      <c r="H25" s="50">
        <f t="shared" si="5"/>
        <v>34608.403016143835</v>
      </c>
      <c r="I25" s="56" t="str">
        <f>IFERROR((d_DL/(Rad_Spec!AV25*d_Fam*d_Foffset*Fsurf!C25*d_EF_res*(1/365)*((d_ET_res_o*d_GSF_s)+(d_ET_res_i*d_GSF_i))*(1/24)))*Rad_Spec!BF25,".")</f>
        <v>.</v>
      </c>
      <c r="J25" s="50" t="str">
        <f>IFERROR((d_DL/(Rad_Spec!AZ25*d_Fam*d_Foffset*Fsurf!C25*d_EF_res*(1/365)*((d_ET_res_o*d_GSF_s)+(d_ET_res_i*d_GSF_i))*(1/24)))*Rad_Spec!BF25,".")</f>
        <v>.</v>
      </c>
      <c r="K25" s="50" t="str">
        <f>IFERROR((d_DL/(Rad_Spec!BA25*d_Fam*d_Foffset*Fsurf!C25*d_EF_res*(1/365)*((d_ET_res_o*d_GSF_s)+(d_ET_res_i*d_GSF_i))*(1/24)))*Rad_Spec!BF25,".")</f>
        <v>.</v>
      </c>
      <c r="L25" s="50" t="str">
        <f>IFERROR((d_DL/(Rad_Spec!BB25*d_Fam*d_Foffset*Fsurf!C25*d_EF_res*(1/365)*((d_ET_res_o*d_GSF_s)+(d_ET_res_i*d_GSF_i))*(1/24)))*Rad_Spec!BF25,".")</f>
        <v>.</v>
      </c>
      <c r="M25" s="50" t="str">
        <f>IFERROR((d_DL/(Rad_Spec!AY25*d_Fam*d_Foffset*Fsurf!C25*d_EF_res*(1/365)*((d_ET_res_o*d_GSF_s)+(d_ET_res_i*d_GSF_i))*(1/24)))*Rad_Spec!BF25,".")</f>
        <v>.</v>
      </c>
      <c r="N25" s="50">
        <f>IFERROR((d_DL/(Rad_Spec!AV25*d_Fam*d_Foffset*d_EF_res*(1/365)*acf!D25*((d_ET_res_o*d_GSF_s)+(d_ET_res_i*d_GSF_i))*(1/24)))*Rad_Spec!BF25,".")</f>
        <v>18992.10032253695</v>
      </c>
      <c r="O25" s="50">
        <f>IFERROR((d_DL/(Rad_Spec!AZ25*d_Fam*d_Foffset*d_EF_res*(1/365)*acf!E25*((d_ET_res_o*d_GSF_s)+(d_ET_res_i*d_GSF_i))*(1/24)))*Rad_Spec!BF25,".")</f>
        <v>90279.350124735502</v>
      </c>
      <c r="P25" s="50">
        <f>IFERROR((d_DL/(Rad_Spec!BA25*d_Fam*d_Foffset*d_EF_res*(1/365)*acf!F25*((d_ET_res_o*d_GSF_s)+(d_ET_res_i*d_GSF_i))*(1/24)))*Rad_Spec!BF25,".")</f>
        <v>32250.736396760851</v>
      </c>
      <c r="Q25" s="50">
        <f>IFERROR((d_DL/(Rad_Spec!BB25*d_Fam*d_Foffset*d_EF_res*(1/365)*acf!G25*((d_ET_res_o*d_GSF_s)+(d_ET_res_i*d_GSF_i))*(1/24)))*Rad_Spec!BF25,".")</f>
        <v>21189.533417706516</v>
      </c>
      <c r="R25" s="50">
        <f>IFERROR((d_DL/(Rad_Spec!AY25*d_Fam*d_Foffset*d_EF_res*(1/365)*acf!C25*((d_ET_res_o*d_GSF_s)+(d_ET_res_i*d_GSF_i))*(1/24)))*Rad_Spec!BF25,".")</f>
        <v>88108.168167579439</v>
      </c>
    </row>
    <row r="26" spans="1:18">
      <c r="A26" s="48" t="s">
        <v>31</v>
      </c>
      <c r="B26" s="48"/>
      <c r="C26" s="50">
        <f>IFERROR((d_DL/(Rad_Spec!X26*d_IFDres_adj))*Rad_Spec!BF26,".")</f>
        <v>3.179960891635316E-2</v>
      </c>
      <c r="D26" s="50">
        <f>IFERROR((d_DL/(Rad_Spec!AN26*d_IFAres_adj*(1/d_PEFm_pp)*d_SLF*(d_ET_res_o+d_ET_res_i)*(1/24)))*Rad_Spec!BF26,".")</f>
        <v>1.0587494128349515E-5</v>
      </c>
      <c r="E26" s="50">
        <f>IFERROR((d_DL/(Rad_Spec!AN26*d_IFAres_adj*(1/d_PEF)*d_SLF*(d_ET_res_o+d_ET_res_i)*(1/24)))*Rad_Spec!BF26,".")</f>
        <v>7.7404395907559138E-3</v>
      </c>
      <c r="F26" s="50">
        <f>IFERROR((d_DL/(Rad_Spec!AY26*d_Fam*d_Foffset*d_EF_res*(1/365)*acf!C26*((d_ET_res_o*d_GSF_s)+(d_ET_res_i*d_GSF_i))*(1/24)))*Rad_Spec!BF26,".")</f>
        <v>271.24730109241983</v>
      </c>
      <c r="G26" s="50">
        <f t="shared" si="4"/>
        <v>6.2250126704861712E-3</v>
      </c>
      <c r="H26" s="50">
        <f t="shared" si="5"/>
        <v>1.0583969844263698E-5</v>
      </c>
      <c r="I26" s="56">
        <f>IFERROR((d_DL/(Rad_Spec!AV26*d_Fam*d_Foffset*Fsurf!C26*d_EF_res*(1/365)*((d_ET_res_o*d_GSF_s)+(d_ET_res_i*d_GSF_i))*(1/24)))*Rad_Spec!BF26,".")</f>
        <v>36.385872885344746</v>
      </c>
      <c r="J26" s="50">
        <f>IFERROR((d_DL/(Rad_Spec!AZ26*d_Fam*d_Foffset*Fsurf!C26*d_EF_res*(1/365)*((d_ET_res_o*d_GSF_s)+(d_ET_res_i*d_GSF_i))*(1/24)))*Rad_Spec!BF26,".")</f>
        <v>205.49534427474495</v>
      </c>
      <c r="K26" s="50">
        <f>IFERROR((d_DL/(Rad_Spec!BA26*d_Fam*d_Foffset*Fsurf!C26*d_EF_res*(1/365)*((d_ET_res_o*d_GSF_s)+(d_ET_res_i*d_GSF_i))*(1/24)))*Rad_Spec!BF26,".")</f>
        <v>71.675785744022477</v>
      </c>
      <c r="L26" s="50">
        <f>IFERROR((d_DL/(Rad_Spec!BB26*d_Fam*d_Foffset*Fsurf!C26*d_EF_res*(1/365)*((d_ET_res_o*d_GSF_s)+(d_ET_res_i*d_GSF_i))*(1/24)))*Rad_Spec!BF26,".")</f>
        <v>44.231154027909788</v>
      </c>
      <c r="M26" s="50">
        <f>IFERROR((d_DL/(Rad_Spec!AY26*d_Fam*d_Foffset*Fsurf!C26*d_EF_res*(1/365)*((d_ET_res_o*d_GSF_s)+(d_ET_res_i*d_GSF_i))*(1/24)))*Rad_Spec!BF26,".")</f>
        <v>195.0016542720488</v>
      </c>
      <c r="N26" s="50">
        <f>IFERROR((d_DL/(Rad_Spec!AV26*d_Fam*d_Foffset*d_EF_res*(1/365)*acf!D26*((d_ET_res_o*d_GSF_s)+(d_ET_res_i*d_GSF_i))*(1/24)))*Rad_Spec!BF26,".")</f>
        <v>50.612749183514538</v>
      </c>
      <c r="O26" s="50">
        <f>IFERROR((d_DL/(Rad_Spec!AZ26*d_Fam*d_Foffset*d_EF_res*(1/365)*acf!E26*((d_ET_res_o*d_GSF_s)+(d_ET_res_i*d_GSF_i))*(1/24)))*Rad_Spec!BF26,".")</f>
        <v>285.84402388617019</v>
      </c>
      <c r="P26" s="50">
        <f>IFERROR((d_DL/(Rad_Spec!BA26*d_Fam*d_Foffset*d_EF_res*(1/365)*acf!F26*((d_ET_res_o*d_GSF_s)+(d_ET_res_i*d_GSF_i))*(1/24)))*Rad_Spec!BF26,".")</f>
        <v>99.701017969935265</v>
      </c>
      <c r="Q26" s="50">
        <f>IFERROR((d_DL/(Rad_Spec!BB26*d_Fam*d_Foffset*d_EF_res*(1/365)*acf!G26*((d_ET_res_o*d_GSF_s)+(d_ET_res_i*d_GSF_i))*(1/24)))*Rad_Spec!BF26,".")</f>
        <v>61.525535252822515</v>
      </c>
      <c r="R26" s="50">
        <f>IFERROR((d_DL/(Rad_Spec!AY26*d_Fam*d_Foffset*d_EF_res*(1/365)*acf!C26*((d_ET_res_o*d_GSF_s)+(d_ET_res_i*d_GSF_i))*(1/24)))*Rad_Spec!BF26,".")</f>
        <v>271.24730109241983</v>
      </c>
    </row>
    <row r="27" spans="1:18">
      <c r="A27" s="48" t="s">
        <v>32</v>
      </c>
      <c r="B27" s="48"/>
      <c r="C27" s="50">
        <f>IFERROR((d_DL/(Rad_Spec!X27*d_IFDres_adj))*Rad_Spec!BF27,".")</f>
        <v>571266.5219964491</v>
      </c>
      <c r="D27" s="50">
        <f>IFERROR((d_DL/(Rad_Spec!AN27*d_IFAres_adj*(1/d_PEFm_pp)*d_SLF*(d_ET_res_o+d_ET_res_i)*(1/24)))*Rad_Spec!BF27,".")</f>
        <v>33291.984130685472</v>
      </c>
      <c r="E27" s="50">
        <f>IFERROR((d_DL/(Rad_Spec!AN27*d_IFAres_adj*(1/d_PEF)*d_SLF*(d_ET_res_o+d_ET_res_i)*(1/24)))*Rad_Spec!BF27,".")</f>
        <v>24339526.32190479</v>
      </c>
      <c r="F27" s="50">
        <f>IFERROR((d_DL/(Rad_Spec!AY27*d_Fam*d_Foffset*d_EF_res*(1/365)*acf!C27*((d_ET_res_o*d_GSF_s)+(d_ET_res_i*d_GSF_i))*(1/24)))*Rad_Spec!BF27,".")</f>
        <v>15350.455313031263</v>
      </c>
      <c r="G27" s="50">
        <f t="shared" si="4"/>
        <v>14939.592654348839</v>
      </c>
      <c r="H27" s="50">
        <f t="shared" si="5"/>
        <v>10316.46750334356</v>
      </c>
      <c r="I27" s="56" t="str">
        <f>IFERROR((d_DL/(Rad_Spec!AV27*d_Fam*d_Foffset*Fsurf!C27*d_EF_res*(1/365)*((d_ET_res_o*d_GSF_s)+(d_ET_res_i*d_GSF_i))*(1/24)))*Rad_Spec!BF27,".")</f>
        <v>.</v>
      </c>
      <c r="J27" s="50" t="str">
        <f>IFERROR((d_DL/(Rad_Spec!AZ27*d_Fam*d_Foffset*Fsurf!C27*d_EF_res*(1/365)*((d_ET_res_o*d_GSF_s)+(d_ET_res_i*d_GSF_i))*(1/24)))*Rad_Spec!BF27,".")</f>
        <v>.</v>
      </c>
      <c r="K27" s="50" t="str">
        <f>IFERROR((d_DL/(Rad_Spec!BA27*d_Fam*d_Foffset*Fsurf!C27*d_EF_res*(1/365)*((d_ET_res_o*d_GSF_s)+(d_ET_res_i*d_GSF_i))*(1/24)))*Rad_Spec!BF27,".")</f>
        <v>.</v>
      </c>
      <c r="L27" s="50" t="str">
        <f>IFERROR((d_DL/(Rad_Spec!BB27*d_Fam*d_Foffset*Fsurf!C27*d_EF_res*(1/365)*((d_ET_res_o*d_GSF_s)+(d_ET_res_i*d_GSF_i))*(1/24)))*Rad_Spec!BF27,".")</f>
        <v>.</v>
      </c>
      <c r="M27" s="50" t="str">
        <f>IFERROR((d_DL/(Rad_Spec!AY27*d_Fam*d_Foffset*Fsurf!C27*d_EF_res*(1/365)*((d_ET_res_o*d_GSF_s)+(d_ET_res_i*d_GSF_i))*(1/24)))*Rad_Spec!BF27,".")</f>
        <v>.</v>
      </c>
      <c r="N27" s="50">
        <f>IFERROR((d_DL/(Rad_Spec!AV27*d_Fam*d_Foffset*d_EF_res*(1/365)*acf!D27*((d_ET_res_o*d_GSF_s)+(d_ET_res_i*d_GSF_i))*(1/24)))*Rad_Spec!BF27,".")</f>
        <v>2591.5465283864328</v>
      </c>
      <c r="O27" s="50">
        <f>IFERROR((d_DL/(Rad_Spec!AZ27*d_Fam*d_Foffset*d_EF_res*(1/365)*acf!E27*((d_ET_res_o*d_GSF_s)+(d_ET_res_i*d_GSF_i))*(1/24)))*Rad_Spec!BF27,".")</f>
        <v>15163.759852046238</v>
      </c>
      <c r="P27" s="50">
        <f>IFERROR((d_DL/(Rad_Spec!BA27*d_Fam*d_Foffset*d_EF_res*(1/365)*acf!F27*((d_ET_res_o*d_GSF_s)+(d_ET_res_i*d_GSF_i))*(1/24)))*Rad_Spec!BF27,".")</f>
        <v>5197.7760399365288</v>
      </c>
      <c r="Q27" s="50">
        <f>IFERROR((d_DL/(Rad_Spec!BB27*d_Fam*d_Foffset*d_EF_res*(1/365)*acf!G27*((d_ET_res_o*d_GSF_s)+(d_ET_res_i*d_GSF_i))*(1/24)))*Rad_Spec!BF27,".")</f>
        <v>3185.4426078083238</v>
      </c>
      <c r="R27" s="50">
        <f>IFERROR((d_DL/(Rad_Spec!AY27*d_Fam*d_Foffset*d_EF_res*(1/365)*acf!C27*((d_ET_res_o*d_GSF_s)+(d_ET_res_i*d_GSF_i))*(1/24)))*Rad_Spec!BF27,".")</f>
        <v>15350.455313031263</v>
      </c>
    </row>
    <row r="28" spans="1:18">
      <c r="A28" s="48" t="s">
        <v>33</v>
      </c>
      <c r="B28" s="48"/>
      <c r="C28" s="50">
        <f>IFERROR((d_DL/(Rad_Spec!X28*d_IFDres_adj))*Rad_Spec!BF28,".")</f>
        <v>1.1126290205010891E-3</v>
      </c>
      <c r="D28" s="50">
        <f>IFERROR((d_DL/(Rad_Spec!AN28*d_IFAres_adj*(1/d_PEFm_pp)*d_SLF*(d_ET_res_o+d_ET_res_i)*(1/24)))*Rad_Spec!BF28,".")</f>
        <v>6.4092640556320369E-8</v>
      </c>
      <c r="E28" s="50">
        <f>IFERROR((d_DL/(Rad_Spec!AN28*d_IFAres_adj*(1/d_PEF)*d_SLF*(d_ET_res_o+d_ET_res_i)*(1/24)))*Rad_Spec!BF28,".")</f>
        <v>4.6857661163640074E-5</v>
      </c>
      <c r="F28" s="50">
        <f>IFERROR((d_DL/(Rad_Spec!AY28*d_Fam*d_Foffset*d_EF_res*(1/365)*acf!C28*((d_ET_res_o*d_GSF_s)+(d_ET_res_i*d_GSF_i))*(1/24)))*Rad_Spec!BF28,".")</f>
        <v>0.20282917562039748</v>
      </c>
      <c r="G28" s="50">
        <f t="shared" si="4"/>
        <v>4.4954064138023577E-5</v>
      </c>
      <c r="H28" s="50">
        <f t="shared" si="5"/>
        <v>6.4088928482330103E-8</v>
      </c>
      <c r="I28" s="56" t="str">
        <f>IFERROR((d_DL/(Rad_Spec!AV28*d_Fam*d_Foffset*Fsurf!C28*d_EF_res*(1/365)*((d_ET_res_o*d_GSF_s)+(d_ET_res_i*d_GSF_i))*(1/24)))*Rad_Spec!BF28,".")</f>
        <v>.</v>
      </c>
      <c r="J28" s="50" t="str">
        <f>IFERROR((d_DL/(Rad_Spec!AZ28*d_Fam*d_Foffset*Fsurf!C28*d_EF_res*(1/365)*((d_ET_res_o*d_GSF_s)+(d_ET_res_i*d_GSF_i))*(1/24)))*Rad_Spec!BF28,".")</f>
        <v>.</v>
      </c>
      <c r="K28" s="50" t="str">
        <f>IFERROR((d_DL/(Rad_Spec!BA28*d_Fam*d_Foffset*Fsurf!C28*d_EF_res*(1/365)*((d_ET_res_o*d_GSF_s)+(d_ET_res_i*d_GSF_i))*(1/24)))*Rad_Spec!BF28,".")</f>
        <v>.</v>
      </c>
      <c r="L28" s="50" t="str">
        <f>IFERROR((d_DL/(Rad_Spec!BB28*d_Fam*d_Foffset*Fsurf!C28*d_EF_res*(1/365)*((d_ET_res_o*d_GSF_s)+(d_ET_res_i*d_GSF_i))*(1/24)))*Rad_Spec!BF28,".")</f>
        <v>.</v>
      </c>
      <c r="M28" s="50" t="str">
        <f>IFERROR((d_DL/(Rad_Spec!AY28*d_Fam*d_Foffset*Fsurf!C28*d_EF_res*(1/365)*((d_ET_res_o*d_GSF_s)+(d_ET_res_i*d_GSF_i))*(1/24)))*Rad_Spec!BF28,".")</f>
        <v>.</v>
      </c>
      <c r="N28" s="50">
        <f>IFERROR((d_DL/(Rad_Spec!AV28*d_Fam*d_Foffset*d_EF_res*(1/365)*acf!D28*((d_ET_res_o*d_GSF_s)+(d_ET_res_i*d_GSF_i))*(1/24)))*Rad_Spec!BF28,".")</f>
        <v>3.6306870454659648E-2</v>
      </c>
      <c r="O28" s="50">
        <f>IFERROR((d_DL/(Rad_Spec!AZ28*d_Fam*d_Foffset*d_EF_res*(1/365)*acf!E28*((d_ET_res_o*d_GSF_s)+(d_ET_res_i*d_GSF_i))*(1/24)))*Rad_Spec!BF28,".")</f>
        <v>0.20587803935975582</v>
      </c>
      <c r="P28" s="50">
        <f>IFERROR((d_DL/(Rad_Spec!BA28*d_Fam*d_Foffset*d_EF_res*(1/365)*acf!F28*((d_ET_res_o*d_GSF_s)+(d_ET_res_i*d_GSF_i))*(1/24)))*Rad_Spec!BF28,".")</f>
        <v>7.1645557697195036E-2</v>
      </c>
      <c r="Q28" s="50">
        <f>IFERROR((d_DL/(Rad_Spec!BB28*d_Fam*d_Foffset*d_EF_res*(1/365)*acf!G28*((d_ET_res_o*d_GSF_s)+(d_ET_res_i*d_GSF_i))*(1/24)))*Rad_Spec!BF28,".")</f>
        <v>4.4165069813339404E-2</v>
      </c>
      <c r="R28" s="50">
        <f>IFERROR((d_DL/(Rad_Spec!AY28*d_Fam*d_Foffset*d_EF_res*(1/365)*acf!C28*((d_ET_res_o*d_GSF_s)+(d_ET_res_i*d_GSF_i))*(1/24)))*Rad_Spec!BF28,".")</f>
        <v>0.20282917562039748</v>
      </c>
    </row>
    <row r="29" spans="1:18">
      <c r="A29" s="48" t="s">
        <v>34</v>
      </c>
      <c r="B29" s="48"/>
      <c r="C29" s="50">
        <f>IFERROR((d_DL/(Rad_Spec!X29*d_IFDres_adj))*Rad_Spec!BF29,".")</f>
        <v>1.3365440839057232</v>
      </c>
      <c r="D29" s="50">
        <f>IFERROR((d_DL/(Rad_Spec!AN29*d_IFAres_adj*(1/d_PEFm_pp)*d_SLF*(d_ET_res_o+d_ET_res_i)*(1/24)))*Rad_Spec!BF29,".")</f>
        <v>5.2021721523729065E-3</v>
      </c>
      <c r="E29" s="50">
        <f>IFERROR((d_DL/(Rad_Spec!AN29*d_IFAres_adj*(1/d_PEF)*d_SLF*(d_ET_res_o+d_ET_res_i)*(1/24)))*Rad_Spec!BF29,".")</f>
        <v>3.8032700465291689</v>
      </c>
      <c r="F29" s="50">
        <f>IFERROR((d_DL/(Rad_Spec!AY29*d_Fam*d_Foffset*d_EF_res*(1/365)*acf!C29*((d_ET_res_o*d_GSF_s)+(d_ET_res_i*d_GSF_i))*(1/24)))*Rad_Spec!BF29,".")</f>
        <v>1.1951518396739862</v>
      </c>
      <c r="G29" s="50">
        <f t="shared" si="4"/>
        <v>0.5411713145820054</v>
      </c>
      <c r="H29" s="50">
        <f t="shared" si="5"/>
        <v>5.1596310696200368E-3</v>
      </c>
      <c r="I29" s="56">
        <f>IFERROR((d_DL/(Rad_Spec!AV29*d_Fam*d_Foffset*Fsurf!C29*d_EF_res*(1/365)*((d_ET_res_o*d_GSF_s)+(d_ET_res_i*d_GSF_i))*(1/24)))*Rad_Spec!BF29,".")</f>
        <v>0.18075044021118203</v>
      </c>
      <c r="J29" s="50">
        <f>IFERROR((d_DL/(Rad_Spec!AZ29*d_Fam*d_Foffset*Fsurf!C29*d_EF_res*(1/365)*((d_ET_res_o*d_GSF_s)+(d_ET_res_i*d_GSF_i))*(1/24)))*Rad_Spec!BF29,".")</f>
        <v>1.0131861410477143</v>
      </c>
      <c r="K29" s="50">
        <f>IFERROR((d_DL/(Rad_Spec!BA29*d_Fam*d_Foffset*Fsurf!C29*d_EF_res*(1/365)*((d_ET_res_o*d_GSF_s)+(d_ET_res_i*d_GSF_i))*(1/24)))*Rad_Spec!BF29,".")</f>
        <v>0.34880178626232788</v>
      </c>
      <c r="L29" s="50">
        <f>IFERROR((d_DL/(Rad_Spec!BB29*d_Fam*d_Foffset*Fsurf!C29*d_EF_res*(1/365)*((d_ET_res_o*d_GSF_s)+(d_ET_res_i*d_GSF_i))*(1/24)))*Rad_Spec!BF29,".")</f>
        <v>0.21554032233576564</v>
      </c>
      <c r="M29" s="50">
        <f>IFERROR((d_DL/(Rad_Spec!AY29*d_Fam*d_Foffset*Fsurf!C29*d_EF_res*(1/365)*((d_ET_res_o*d_GSF_s)+(d_ET_res_i*d_GSF_i))*(1/24)))*Rad_Spec!BF29,".")</f>
        <v>1.0347634975532347</v>
      </c>
      <c r="N29" s="50">
        <f>IFERROR((d_DL/(Rad_Spec!AV29*d_Fam*d_Foffset*d_EF_res*(1/365)*acf!D29*((d_ET_res_o*d_GSF_s)+(d_ET_res_i*d_GSF_i))*(1/24)))*Rad_Spec!BF29,".")</f>
        <v>0.20876675844391532</v>
      </c>
      <c r="O29" s="50">
        <f>IFERROR((d_DL/(Rad_Spec!AZ29*d_Fam*d_Foffset*d_EF_res*(1/365)*acf!E29*((d_ET_res_o*d_GSF_s)+(d_ET_res_i*d_GSF_i))*(1/24)))*Rad_Spec!BF29,".")</f>
        <v>1.1702299929101101</v>
      </c>
      <c r="P29" s="50">
        <f>IFERROR((d_DL/(Rad_Spec!BA29*d_Fam*d_Foffset*d_EF_res*(1/365)*acf!F29*((d_ET_res_o*d_GSF_s)+(d_ET_res_i*d_GSF_i))*(1/24)))*Rad_Spec!BF29,".")</f>
        <v>0.40286606313298884</v>
      </c>
      <c r="Q29" s="50">
        <f>IFERROR((d_DL/(Rad_Spec!BB29*d_Fam*d_Foffset*d_EF_res*(1/365)*acf!G29*((d_ET_res_o*d_GSF_s)+(d_ET_res_i*d_GSF_i))*(1/24)))*Rad_Spec!BF29,".")</f>
        <v>0.2489490722978093</v>
      </c>
      <c r="R29" s="50">
        <f>IFERROR((d_DL/(Rad_Spec!AY29*d_Fam*d_Foffset*d_EF_res*(1/365)*acf!C29*((d_ET_res_o*d_GSF_s)+(d_ET_res_i*d_GSF_i))*(1/24)))*Rad_Spec!BF29,".")</f>
        <v>1.1951518396739862</v>
      </c>
    </row>
    <row r="30" spans="1:18">
      <c r="A30" s="48" t="s">
        <v>35</v>
      </c>
      <c r="B30" s="48"/>
      <c r="C30" s="50">
        <f>IFERROR((d_DL/(Rad_Spec!X30*d_IFDres_adj))*Rad_Spec!BF30,".")</f>
        <v>7838.1281388800307</v>
      </c>
      <c r="D30" s="50">
        <f>IFERROR((d_DL/(Rad_Spec!AN30*d_IFAres_adj*(1/d_PEFm_pp)*d_SLF*(d_ET_res_o+d_ET_res_i)*(1/24)))*Rad_Spec!BF30,".")</f>
        <v>186.40006791907018</v>
      </c>
      <c r="E30" s="50">
        <f>IFERROR((d_DL/(Rad_Spec!AN30*d_IFAres_adj*(1/d_PEF)*d_SLF*(d_ET_res_o+d_ET_res_i)*(1/24)))*Rad_Spec!BF30,".")</f>
        <v>136275.72756588468</v>
      </c>
      <c r="F30" s="50">
        <f>IFERROR((d_DL/(Rad_Spec!AY30*d_Fam*d_Foffset*d_EF_res*(1/365)*acf!C30*((d_ET_res_o*d_GSF_s)+(d_ET_res_i*d_GSF_i))*(1/24)))*Rad_Spec!BF30,".")</f>
        <v>1790.8102734305874</v>
      </c>
      <c r="G30" s="50">
        <f t="shared" si="4"/>
        <v>1442.3229658148016</v>
      </c>
      <c r="H30" s="50">
        <f t="shared" si="5"/>
        <v>165.26759823449729</v>
      </c>
      <c r="I30" s="56">
        <f>IFERROR((d_DL/(Rad_Spec!AV30*d_Fam*d_Foffset*Fsurf!C30*d_EF_res*(1/365)*((d_ET_res_o*d_GSF_s)+(d_ET_res_i*d_GSF_i))*(1/24)))*Rad_Spec!BF30,".")</f>
        <v>337.10728407021156</v>
      </c>
      <c r="J30" s="50">
        <f>IFERROR((d_DL/(Rad_Spec!AZ30*d_Fam*d_Foffset*Fsurf!C30*d_EF_res*(1/365)*((d_ET_res_o*d_GSF_s)+(d_ET_res_i*d_GSF_i))*(1/24)))*Rad_Spec!BF30,".")</f>
        <v>1437.2791181288096</v>
      </c>
      <c r="K30" s="50">
        <f>IFERROR((d_DL/(Rad_Spec!BA30*d_Fam*d_Foffset*Fsurf!C30*d_EF_res*(1/365)*((d_ET_res_o*d_GSF_s)+(d_ET_res_i*d_GSF_i))*(1/24)))*Rad_Spec!BF30,".")</f>
        <v>515.02501732948997</v>
      </c>
      <c r="L30" s="50">
        <f>IFERROR((d_DL/(Rad_Spec!BB30*d_Fam*d_Foffset*Fsurf!C30*d_EF_res*(1/365)*((d_ET_res_o*d_GSF_s)+(d_ET_res_i*d_GSF_i))*(1/24)))*Rad_Spec!BF30,".")</f>
        <v>353.16001188307894</v>
      </c>
      <c r="M30" s="50">
        <f>IFERROR((d_DL/(Rad_Spec!AY30*d_Fam*d_Foffset*Fsurf!C30*d_EF_res*(1/365)*((d_ET_res_o*d_GSF_s)+(d_ET_res_i*d_GSF_i))*(1/24)))*Rad_Spec!BF30,".")</f>
        <v>1463.0802887504799</v>
      </c>
      <c r="N30" s="50">
        <f>IFERROR((d_DL/(Rad_Spec!AV30*d_Fam*d_Foffset*d_EF_res*(1/365)*acf!D30*((d_ET_res_o*d_GSF_s)+(d_ET_res_i*d_GSF_i))*(1/24)))*Rad_Spec!BF30,".")</f>
        <v>412.61931570193894</v>
      </c>
      <c r="O30" s="50">
        <f>IFERROR((d_DL/(Rad_Spec!AZ30*d_Fam*d_Foffset*d_EF_res*(1/365)*acf!E30*((d_ET_res_o*d_GSF_s)+(d_ET_res_i*d_GSF_i))*(1/24)))*Rad_Spec!BF30,".")</f>
        <v>1759.2296405896625</v>
      </c>
      <c r="P30" s="50">
        <f>IFERROR((d_DL/(Rad_Spec!BA30*d_Fam*d_Foffset*d_EF_res*(1/365)*acf!F30*((d_ET_res_o*d_GSF_s)+(d_ET_res_i*d_GSF_i))*(1/24)))*Rad_Spec!BF30,".")</f>
        <v>630.39062121129575</v>
      </c>
      <c r="Q30" s="50">
        <f>IFERROR((d_DL/(Rad_Spec!BB30*d_Fam*d_Foffset*d_EF_res*(1/365)*acf!G30*((d_ET_res_o*d_GSF_s)+(d_ET_res_i*d_GSF_i))*(1/24)))*Rad_Spec!BF30,".")</f>
        <v>432.26785454488851</v>
      </c>
      <c r="R30" s="50">
        <f>IFERROR((d_DL/(Rad_Spec!AY30*d_Fam*d_Foffset*d_EF_res*(1/365)*acf!C30*((d_ET_res_o*d_GSF_s)+(d_ET_res_i*d_GSF_i))*(1/24)))*Rad_Spec!BF30,".")</f>
        <v>1790.8102734305874</v>
      </c>
    </row>
    <row r="31" spans="1:18">
      <c r="A31" s="52" t="s">
        <v>36</v>
      </c>
      <c r="B31" s="48" t="s">
        <v>11</v>
      </c>
      <c r="C31" s="50">
        <f>IFERROR((d_DL/(Rad_Spec!X31*d_IFDres_adj))*Rad_Spec!BF31,".")</f>
        <v>0.52293517351775765</v>
      </c>
      <c r="D31" s="50">
        <f>IFERROR((d_DL/(Rad_Spec!AN31*d_IFAres_adj*(1/d_PEFm_pp)*d_SLF*(d_ET_res_o+d_ET_res_i)*(1/24)))*Rad_Spec!BF31,".")</f>
        <v>3.9021725334399118E-3</v>
      </c>
      <c r="E31" s="50">
        <f>IFERROR((d_DL/(Rad_Spec!AN31*d_IFAres_adj*(1/d_PEF)*d_SLF*(d_ET_res_o+d_ET_res_i)*(1/24)))*Rad_Spec!BF31,".")</f>
        <v>2.8528498246739686</v>
      </c>
      <c r="F31" s="50">
        <f>IFERROR((d_DL/(Rad_Spec!AY31*d_Fam*d_Foffset*d_EF_res*(1/365)*acf!C31*((d_ET_res_o*d_GSF_s)+(d_ET_res_i*d_GSF_i))*(1/24)))*Rad_Spec!BF31,".")</f>
        <v>832.43521784091547</v>
      </c>
      <c r="G31" s="50">
        <f t="shared" si="4"/>
        <v>0.44169398626679013</v>
      </c>
      <c r="H31" s="50">
        <f t="shared" si="5"/>
        <v>3.8732519467361537E-3</v>
      </c>
      <c r="I31" s="56">
        <f>IFERROR((d_DL/(Rad_Spec!AV31*d_Fam*d_Foffset*Fsurf!C31*d_EF_res*(1/365)*((d_ET_res_o*d_GSF_s)+(d_ET_res_i*d_GSF_i))*(1/24)))*Rad_Spec!BF31,".")</f>
        <v>2796.2882195026386</v>
      </c>
      <c r="J31" s="50">
        <f>IFERROR((d_DL/(Rad_Spec!AZ31*d_Fam*d_Foffset*Fsurf!C31*d_EF_res*(1/365)*((d_ET_res_o*d_GSF_s)+(d_ET_res_i*d_GSF_i))*(1/24)))*Rad_Spec!BF31,".")</f>
        <v>6047.7861491568674</v>
      </c>
      <c r="K31" s="50">
        <f>IFERROR((d_DL/(Rad_Spec!BA31*d_Fam*d_Foffset*Fsurf!C31*d_EF_res*(1/365)*((d_ET_res_o*d_GSF_s)+(d_ET_res_i*d_GSF_i))*(1/24)))*Rad_Spec!BF31,".")</f>
        <v>3467.3973921832712</v>
      </c>
      <c r="L31" s="50">
        <f>IFERROR((d_DL/(Rad_Spec!BB31*d_Fam*d_Foffset*Fsurf!C31*d_EF_res*(1/365)*((d_ET_res_o*d_GSF_s)+(d_ET_res_i*d_GSF_i))*(1/24)))*Rad_Spec!BF31,".")</f>
        <v>2845.2385603254406</v>
      </c>
      <c r="M31" s="50">
        <f>IFERROR((d_DL/(Rad_Spec!AY31*d_Fam*d_Foffset*Fsurf!C31*d_EF_res*(1/365)*((d_ET_res_o*d_GSF_s)+(d_ET_res_i*d_GSF_i))*(1/24)))*Rad_Spec!BF31,".")</f>
        <v>663.82393767218127</v>
      </c>
      <c r="N31" s="50">
        <f>IFERROR((d_DL/(Rad_Spec!AV31*d_Fam*d_Foffset*d_EF_res*(1/365)*acf!D31*((d_ET_res_o*d_GSF_s)+(d_ET_res_i*d_GSF_i))*(1/24)))*Rad_Spec!BF31,".")</f>
        <v>3506.5454272563088</v>
      </c>
      <c r="O31" s="50">
        <f>IFERROR((d_DL/(Rad_Spec!AZ31*d_Fam*d_Foffset*d_EF_res*(1/365)*acf!E31*((d_ET_res_o*d_GSF_s)+(d_ET_res_i*d_GSF_i))*(1/24)))*Rad_Spec!BF31,".")</f>
        <v>7583.9238310427127</v>
      </c>
      <c r="P31" s="50">
        <f>IFERROR((d_DL/(Rad_Spec!BA31*d_Fam*d_Foffset*d_EF_res*(1/365)*acf!F31*((d_ET_res_o*d_GSF_s)+(d_ET_res_i*d_GSF_i))*(1/24)))*Rad_Spec!BF31,".")</f>
        <v>4348.1163297978219</v>
      </c>
      <c r="Q31" s="50">
        <f>IFERROR((d_DL/(Rad_Spec!BB31*d_Fam*d_Foffset*d_EF_res*(1/365)*acf!G31*((d_ET_res_o*d_GSF_s)+(d_ET_res_i*d_GSF_i))*(1/24)))*Rad_Spec!BF31,".")</f>
        <v>3567.9291546481036</v>
      </c>
      <c r="R31" s="50">
        <f>IFERROR((d_DL/(Rad_Spec!AY31*d_Fam*d_Foffset*d_EF_res*(1/365)*acf!C31*((d_ET_res_o*d_GSF_s)+(d_ET_res_i*d_GSF_i))*(1/24)))*Rad_Spec!BF31,".")</f>
        <v>832.43521784091547</v>
      </c>
    </row>
    <row r="32" spans="1:18">
      <c r="A32" s="48" t="s">
        <v>37</v>
      </c>
      <c r="B32" s="48"/>
      <c r="C32" s="50">
        <f>IFERROR((d_DL/(Rad_Spec!X32*d_IFDres_adj))*Rad_Spec!BF32,".")</f>
        <v>1132607.2297214812</v>
      </c>
      <c r="D32" s="50">
        <f>IFERROR((d_DL/(Rad_Spec!AN32*d_IFAres_adj*(1/d_PEFm_pp)*d_SLF*(d_ET_res_o+d_ET_res_i)*(1/24)))*Rad_Spec!BF32,".")</f>
        <v>58585.690073396247</v>
      </c>
      <c r="E32" s="50">
        <f>IFERROR((d_DL/(Rad_Spec!AN32*d_IFAres_adj*(1/d_PEF)*d_SLF*(d_ET_res_o+d_ET_res_i)*(1/24)))*Rad_Spec!BF32,".")</f>
        <v>42831569.906765543</v>
      </c>
      <c r="F32" s="50">
        <f>IFERROR((d_DL/(Rad_Spec!AY32*d_Fam*d_Foffset*d_EF_res*(1/365)*acf!C32*((d_ET_res_o*d_GSF_s)+(d_ET_res_i*d_GSF_i))*(1/24)))*Rad_Spec!BF32,".")</f>
        <v>10845.845081006553</v>
      </c>
      <c r="G32" s="50">
        <f t="shared" si="4"/>
        <v>10740.276547796224</v>
      </c>
      <c r="H32" s="50">
        <f t="shared" si="5"/>
        <v>9078.2705257107827</v>
      </c>
      <c r="I32" s="56">
        <f>IFERROR((d_DL/(Rad_Spec!AV32*d_Fam*d_Foffset*Fsurf!C32*d_EF_res*(1/365)*((d_ET_res_o*d_GSF_s)+(d_ET_res_i*d_GSF_i))*(1/24)))*Rad_Spec!BF32,".")</f>
        <v>1661.2934628843727</v>
      </c>
      <c r="J32" s="50">
        <f>IFERROR((d_DL/(Rad_Spec!AZ32*d_Fam*d_Foffset*Fsurf!C32*d_EF_res*(1/365)*((d_ET_res_o*d_GSF_s)+(d_ET_res_i*d_GSF_i))*(1/24)))*Rad_Spec!BF32,".")</f>
        <v>9317.6894222645278</v>
      </c>
      <c r="K32" s="50">
        <f>IFERROR((d_DL/(Rad_Spec!BA32*d_Fam*d_Foffset*Fsurf!C32*d_EF_res*(1/365)*((d_ET_res_o*d_GSF_s)+(d_ET_res_i*d_GSF_i))*(1/24)))*Rad_Spec!BF32,".")</f>
        <v>3227.5129022904239</v>
      </c>
      <c r="L32" s="50">
        <f>IFERROR((d_DL/(Rad_Spec!BB32*d_Fam*d_Foffset*Fsurf!C32*d_EF_res*(1/365)*((d_ET_res_o*d_GSF_s)+(d_ET_res_i*d_GSF_i))*(1/24)))*Rad_Spec!BF32,".")</f>
        <v>2002.8678197391039</v>
      </c>
      <c r="M32" s="50">
        <f>IFERROR((d_DL/(Rad_Spec!AY32*d_Fam*d_Foffset*Fsurf!C32*d_EF_res*(1/365)*((d_ET_res_o*d_GSF_s)+(d_ET_res_i*d_GSF_i))*(1/24)))*Rad_Spec!BF32,".")</f>
        <v>9382.2189282063609</v>
      </c>
      <c r="N32" s="50">
        <f>IFERROR((d_DL/(Rad_Spec!AV32*d_Fam*d_Foffset*d_EF_res*(1/365)*acf!D32*((d_ET_res_o*d_GSF_s)+(d_ET_res_i*d_GSF_i))*(1/24)))*Rad_Spec!BF32,".")</f>
        <v>1920.4552430943352</v>
      </c>
      <c r="O32" s="50">
        <f>IFERROR((d_DL/(Rad_Spec!AZ32*d_Fam*d_Foffset*d_EF_res*(1/365)*acf!E32*((d_ET_res_o*d_GSF_s)+(d_ET_res_i*d_GSF_i))*(1/24)))*Rad_Spec!BF32,".")</f>
        <v>10771.24897213779</v>
      </c>
      <c r="P32" s="50">
        <f>IFERROR((d_DL/(Rad_Spec!BA32*d_Fam*d_Foffset*d_EF_res*(1/365)*acf!F32*((d_ET_res_o*d_GSF_s)+(d_ET_res_i*d_GSF_i))*(1/24)))*Rad_Spec!BF32,".")</f>
        <v>3731.0049150477303</v>
      </c>
      <c r="Q32" s="50">
        <f>IFERROR((d_DL/(Rad_Spec!BB32*d_Fam*d_Foffset*d_EF_res*(1/365)*acf!G32*((d_ET_res_o*d_GSF_s)+(d_ET_res_i*d_GSF_i))*(1/24)))*Rad_Spec!BF32,".")</f>
        <v>2315.3151996184038</v>
      </c>
      <c r="R32" s="50">
        <f>IFERROR((d_DL/(Rad_Spec!AY32*d_Fam*d_Foffset*d_EF_res*(1/365)*acf!C32*((d_ET_res_o*d_GSF_s)+(d_ET_res_i*d_GSF_i))*(1/24)))*Rad_Spec!BF32,".")</f>
        <v>10845.845081006553</v>
      </c>
    </row>
    <row r="33" spans="1:18">
      <c r="A33" s="48" t="s">
        <v>38</v>
      </c>
      <c r="B33" s="48"/>
      <c r="C33" s="50">
        <f>IFERROR((d_DL/(Rad_Spec!X33*d_IFDres_adj))*Rad_Spec!BF33,".")</f>
        <v>5552080.4124155985</v>
      </c>
      <c r="D33" s="50">
        <f>IFERROR((d_DL/(Rad_Spec!AN33*d_IFAres_adj*(1/d_PEFm_pp)*d_SLF*(d_ET_res_o+d_ET_res_i)*(1/24)))*Rad_Spec!BF33,".")</f>
        <v>21678.157560400432</v>
      </c>
      <c r="E33" s="50">
        <f>IFERROR((d_DL/(Rad_Spec!AN33*d_IFAres_adj*(1/d_PEF)*d_SLF*(d_ET_res_o+d_ET_res_i)*(1/24)))*Rad_Spec!BF33,".")</f>
        <v>15848742.582615843</v>
      </c>
      <c r="F33" s="50">
        <f>IFERROR((d_DL/(Rad_Spec!AY33*d_Fam*d_Foffset*d_EF_res*(1/365)*acf!C33*((d_ET_res_o*d_GSF_s)+(d_ET_res_i*d_GSF_i))*(1/24)))*Rad_Spec!BF33,".")</f>
        <v>41271.272103658506</v>
      </c>
      <c r="G33" s="50">
        <f t="shared" si="4"/>
        <v>40861.126456956968</v>
      </c>
      <c r="H33" s="50">
        <f t="shared" si="5"/>
        <v>14176.469736643779</v>
      </c>
      <c r="I33" s="56" t="str">
        <f>IFERROR((d_DL/(Rad_Spec!AV33*d_Fam*d_Foffset*Fsurf!C33*d_EF_res*(1/365)*((d_ET_res_o*d_GSF_s)+(d_ET_res_i*d_GSF_i))*(1/24)))*Rad_Spec!BF33,".")</f>
        <v>.</v>
      </c>
      <c r="J33" s="50" t="str">
        <f>IFERROR((d_DL/(Rad_Spec!AZ33*d_Fam*d_Foffset*Fsurf!C33*d_EF_res*(1/365)*((d_ET_res_o*d_GSF_s)+(d_ET_res_i*d_GSF_i))*(1/24)))*Rad_Spec!BF33,".")</f>
        <v>.</v>
      </c>
      <c r="K33" s="50" t="str">
        <f>IFERROR((d_DL/(Rad_Spec!BA33*d_Fam*d_Foffset*Fsurf!C33*d_EF_res*(1/365)*((d_ET_res_o*d_GSF_s)+(d_ET_res_i*d_GSF_i))*(1/24)))*Rad_Spec!BF33,".")</f>
        <v>.</v>
      </c>
      <c r="L33" s="50" t="str">
        <f>IFERROR((d_DL/(Rad_Spec!BB33*d_Fam*d_Foffset*Fsurf!C33*d_EF_res*(1/365)*((d_ET_res_o*d_GSF_s)+(d_ET_res_i*d_GSF_i))*(1/24)))*Rad_Spec!BF33,".")</f>
        <v>.</v>
      </c>
      <c r="M33" s="50" t="str">
        <f>IFERROR((d_DL/(Rad_Spec!AY33*d_Fam*d_Foffset*Fsurf!C33*d_EF_res*(1/365)*((d_ET_res_o*d_GSF_s)+(d_ET_res_i*d_GSF_i))*(1/24)))*Rad_Spec!BF33,".")</f>
        <v>.</v>
      </c>
      <c r="N33" s="50">
        <f>IFERROR((d_DL/(Rad_Spec!AV33*d_Fam*d_Foffset*d_EF_res*(1/365)*acf!D33*((d_ET_res_o*d_GSF_s)+(d_ET_res_i*d_GSF_i))*(1/24)))*Rad_Spec!BF33,".")</f>
        <v>7754.4115782615427</v>
      </c>
      <c r="O33" s="50">
        <f>IFERROR((d_DL/(Rad_Spec!AZ33*d_Fam*d_Foffset*d_EF_res*(1/365)*acf!E33*((d_ET_res_o*d_GSF_s)+(d_ET_res_i*d_GSF_i))*(1/24)))*Rad_Spec!BF33,".")</f>
        <v>40797.463900555122</v>
      </c>
      <c r="P33" s="50">
        <f>IFERROR((d_DL/(Rad_Spec!BA33*d_Fam*d_Foffset*d_EF_res*(1/365)*acf!F33*((d_ET_res_o*d_GSF_s)+(d_ET_res_i*d_GSF_i))*(1/24)))*Rad_Spec!BF33,".")</f>
        <v>14261.374337411442</v>
      </c>
      <c r="Q33" s="50">
        <f>IFERROR((d_DL/(Rad_Spec!BB33*d_Fam*d_Foffset*d_EF_res*(1/365)*acf!G33*((d_ET_res_o*d_GSF_s)+(d_ET_res_i*d_GSF_i))*(1/24)))*Rad_Spec!BF33,".")</f>
        <v>9011.3079604522882</v>
      </c>
      <c r="R33" s="50">
        <f>IFERROR((d_DL/(Rad_Spec!AY33*d_Fam*d_Foffset*d_EF_res*(1/365)*acf!C33*((d_ET_res_o*d_GSF_s)+(d_ET_res_i*d_GSF_i))*(1/24)))*Rad_Spec!BF33,".")</f>
        <v>41271.272103658506</v>
      </c>
    </row>
    <row r="34" spans="1:18">
      <c r="A34" s="48" t="s">
        <v>39</v>
      </c>
      <c r="B34" s="48"/>
      <c r="C34" s="50" t="str">
        <f>IFERROR((d_DL/(Rad_Spec!X34*d_IFDres_adj))*Rad_Spec!BF34,".")</f>
        <v>.</v>
      </c>
      <c r="D34" s="50" t="str">
        <f>IFERROR((d_DL/(Rad_Spec!AN34*d_IFAres_adj*(1/d_PEFm_pp)*d_SLF*(d_ET_res_o+d_ET_res_i)*(1/24)))*Rad_Spec!BF34,".")</f>
        <v>.</v>
      </c>
      <c r="E34" s="50" t="str">
        <f>IFERROR((d_DL/(Rad_Spec!AN34*d_IFAres_adj*(1/d_PEF)*d_SLF*(d_ET_res_o+d_ET_res_i)*(1/24)))*Rad_Spec!BF34,".")</f>
        <v>.</v>
      </c>
      <c r="F34" s="50">
        <f>IFERROR((d_DL/(Rad_Spec!AY34*d_Fam*d_Foffset*d_EF_res*(1/365)*acf!C34*((d_ET_res_o*d_GSF_s)+(d_ET_res_i*d_GSF_i))*(1/24)))*Rad_Spec!BF34,".")</f>
        <v>3743057.5319660045</v>
      </c>
      <c r="G34" s="50">
        <f t="shared" si="4"/>
        <v>3743057.531966005</v>
      </c>
      <c r="H34" s="50">
        <f t="shared" si="5"/>
        <v>3743057.531966005</v>
      </c>
      <c r="I34" s="56" t="str">
        <f>IFERROR((d_DL/(Rad_Spec!AV34*d_Fam*d_Foffset*Fsurf!C34*d_EF_res*(1/365)*((d_ET_res_o*d_GSF_s)+(d_ET_res_i*d_GSF_i))*(1/24)))*Rad_Spec!BF34,".")</f>
        <v>.</v>
      </c>
      <c r="J34" s="50" t="str">
        <f>IFERROR((d_DL/(Rad_Spec!AZ34*d_Fam*d_Foffset*Fsurf!C34*d_EF_res*(1/365)*((d_ET_res_o*d_GSF_s)+(d_ET_res_i*d_GSF_i))*(1/24)))*Rad_Spec!BF34,".")</f>
        <v>.</v>
      </c>
      <c r="K34" s="50" t="str">
        <f>IFERROR((d_DL/(Rad_Spec!BA34*d_Fam*d_Foffset*Fsurf!C34*d_EF_res*(1/365)*((d_ET_res_o*d_GSF_s)+(d_ET_res_i*d_GSF_i))*(1/24)))*Rad_Spec!BF34,".")</f>
        <v>.</v>
      </c>
      <c r="L34" s="50" t="str">
        <f>IFERROR((d_DL/(Rad_Spec!BB34*d_Fam*d_Foffset*Fsurf!C34*d_EF_res*(1/365)*((d_ET_res_o*d_GSF_s)+(d_ET_res_i*d_GSF_i))*(1/24)))*Rad_Spec!BF34,".")</f>
        <v>.</v>
      </c>
      <c r="M34" s="50" t="str">
        <f>IFERROR((d_DL/(Rad_Spec!AY34*d_Fam*d_Foffset*Fsurf!C34*d_EF_res*(1/365)*((d_ET_res_o*d_GSF_s)+(d_ET_res_i*d_GSF_i))*(1/24)))*Rad_Spec!BF34,".")</f>
        <v>.</v>
      </c>
      <c r="N34" s="50">
        <f>IFERROR((d_DL/(Rad_Spec!AV34*d_Fam*d_Foffset*d_EF_res*(1/365)*acf!D34*((d_ET_res_o*d_GSF_s)+(d_ET_res_i*d_GSF_i))*(1/24)))*Rad_Spec!BF34,".")</f>
        <v>1471125.2072642387</v>
      </c>
      <c r="O34" s="50">
        <f>IFERROR((d_DL/(Rad_Spec!AZ34*d_Fam*d_Foffset*d_EF_res*(1/365)*acf!E34*((d_ET_res_o*d_GSF_s)+(d_ET_res_i*d_GSF_i))*(1/24)))*Rad_Spec!BF34,".")</f>
        <v>4919074.9117897972</v>
      </c>
      <c r="P34" s="50">
        <f>IFERROR((d_DL/(Rad_Spec!BA34*d_Fam*d_Foffset*d_EF_res*(1/365)*acf!F34*((d_ET_res_o*d_GSF_s)+(d_ET_res_i*d_GSF_i))*(1/24)))*Rad_Spec!BF34,".")</f>
        <v>2174176.7565921755</v>
      </c>
      <c r="Q34" s="50">
        <f>IFERROR((d_DL/(Rad_Spec!BB34*d_Fam*d_Foffset*d_EF_res*(1/365)*acf!G34*((d_ET_res_o*d_GSF_s)+(d_ET_res_i*d_GSF_i))*(1/24)))*Rad_Spec!BF34,".")</f>
        <v>1585200.3743934894</v>
      </c>
      <c r="R34" s="50">
        <f>IFERROR((d_DL/(Rad_Spec!AY34*d_Fam*d_Foffset*d_EF_res*(1/365)*acf!C34*((d_ET_res_o*d_GSF_s)+(d_ET_res_i*d_GSF_i))*(1/24)))*Rad_Spec!BF34,".")</f>
        <v>3743057.5319660045</v>
      </c>
    </row>
    <row r="35" spans="1:18">
      <c r="A35" s="48" t="s">
        <v>40</v>
      </c>
      <c r="B35" s="48"/>
      <c r="C35" s="50">
        <f>IFERROR((d_DL/(Rad_Spec!X35*d_IFDres_adj))*Rad_Spec!BF35,".")</f>
        <v>7828.3084284584675</v>
      </c>
      <c r="D35" s="50">
        <f>IFERROR((d_DL/(Rad_Spec!AN35*d_IFAres_adj*(1/d_PEFm_pp)*d_SLF*(d_ET_res_o+d_ET_res_i)*(1/24)))*Rad_Spec!BF35,".")</f>
        <v>76.725712431917088</v>
      </c>
      <c r="E35" s="50">
        <f>IFERROR((d_DL/(Rad_Spec!AN35*d_IFAres_adj*(1/d_PEF)*d_SLF*(d_ET_res_o+d_ET_res_i)*(1/24)))*Rad_Spec!BF35,".")</f>
        <v>56093.60769766452</v>
      </c>
      <c r="F35" s="50">
        <f>IFERROR((d_DL/(Rad_Spec!AY35*d_Fam*d_Foffset*d_EF_res*(1/365)*acf!C35*((d_ET_res_o*d_GSF_s)+(d_ET_res_i*d_GSF_i))*(1/24)))*Rad_Spec!BF35,".")</f>
        <v>1623.4423946782783</v>
      </c>
      <c r="G35" s="50">
        <f t="shared" si="4"/>
        <v>1313.1219274566477</v>
      </c>
      <c r="H35" s="50">
        <f t="shared" si="5"/>
        <v>72.583915746984786</v>
      </c>
      <c r="I35" s="56">
        <f>IFERROR((d_DL/(Rad_Spec!AV35*d_Fam*d_Foffset*Fsurf!C35*d_EF_res*(1/365)*((d_ET_res_o*d_GSF_s)+(d_ET_res_i*d_GSF_i))*(1/24)))*Rad_Spec!BF35,".")</f>
        <v>277.72903223865751</v>
      </c>
      <c r="J35" s="50">
        <f>IFERROR((d_DL/(Rad_Spec!AZ35*d_Fam*d_Foffset*Fsurf!C35*d_EF_res*(1/365)*((d_ET_res_o*d_GSF_s)+(d_ET_res_i*d_GSF_i))*(1/24)))*Rad_Spec!BF35,".")</f>
        <v>1331.033273246785</v>
      </c>
      <c r="K35" s="50">
        <f>IFERROR((d_DL/(Rad_Spec!BA35*d_Fam*d_Foffset*Fsurf!C35*d_EF_res*(1/365)*((d_ET_res_o*d_GSF_s)+(d_ET_res_i*d_GSF_i))*(1/24)))*Rad_Spec!BF35,".")</f>
        <v>472.28033400989983</v>
      </c>
      <c r="L35" s="50">
        <f>IFERROR((d_DL/(Rad_Spec!BB35*d_Fam*d_Foffset*Fsurf!C35*d_EF_res*(1/365)*((d_ET_res_o*d_GSF_s)+(d_ET_res_i*d_GSF_i))*(1/24)))*Rad_Spec!BF35,".")</f>
        <v>309.10041794003411</v>
      </c>
      <c r="M35" s="50">
        <f>IFERROR((d_DL/(Rad_Spec!AY35*d_Fam*d_Foffset*Fsurf!C35*d_EF_res*(1/365)*((d_ET_res_o*d_GSF_s)+(d_ET_res_i*d_GSF_i))*(1/24)))*Rad_Spec!BF35,".")</f>
        <v>1327.4263243485514</v>
      </c>
      <c r="N35" s="50">
        <f>IFERROR((d_DL/(Rad_Spec!AV35*d_Fam*d_Foffset*d_EF_res*(1/365)*acf!D35*((d_ET_res_o*d_GSF_s)+(d_ET_res_i*d_GSF_i))*(1/24)))*Rad_Spec!BF35,".")</f>
        <v>339.66260642787825</v>
      </c>
      <c r="O35" s="50">
        <f>IFERROR((d_DL/(Rad_Spec!AZ35*d_Fam*d_Foffset*d_EF_res*(1/365)*acf!E35*((d_ET_res_o*d_GSF_s)+(d_ET_res_i*d_GSF_i))*(1/24)))*Rad_Spec!BF35,".")</f>
        <v>1627.8536931808183</v>
      </c>
      <c r="P35" s="50">
        <f>IFERROR((d_DL/(Rad_Spec!BA35*d_Fam*d_Foffset*d_EF_res*(1/365)*acf!F35*((d_ET_res_o*d_GSF_s)+(d_ET_res_i*d_GSF_i))*(1/24)))*Rad_Spec!BF35,".")</f>
        <v>577.59884849410764</v>
      </c>
      <c r="Q35" s="50">
        <f>IFERROR((d_DL/(Rad_Spec!BB35*d_Fam*d_Foffset*d_EF_res*(1/365)*acf!G35*((d_ET_res_o*d_GSF_s)+(d_ET_res_i*d_GSF_i))*(1/24)))*Rad_Spec!BF35,".")</f>
        <v>378.02981114066182</v>
      </c>
      <c r="R35" s="50">
        <f>IFERROR((d_DL/(Rad_Spec!AY35*d_Fam*d_Foffset*d_EF_res*(1/365)*acf!C35*((d_ET_res_o*d_GSF_s)+(d_ET_res_i*d_GSF_i))*(1/24)))*Rad_Spec!BF35,".")</f>
        <v>1623.4423946782783</v>
      </c>
    </row>
    <row r="36" spans="1:18">
      <c r="A36" s="48" t="s">
        <v>41</v>
      </c>
      <c r="B36" s="48"/>
      <c r="C36" s="50" t="str">
        <f>IFERROR((d_DL/(Rad_Spec!X36*d_IFDres_adj))*Rad_Spec!BF36,".")</f>
        <v>.</v>
      </c>
      <c r="D36" s="50" t="str">
        <f>IFERROR((d_DL/(Rad_Spec!AN36*d_IFAres_adj*(1/d_PEFm_pp)*d_SLF*(d_ET_res_o+d_ET_res_i)*(1/24)))*Rad_Spec!BF36,".")</f>
        <v>.</v>
      </c>
      <c r="E36" s="50" t="str">
        <f>IFERROR((d_DL/(Rad_Spec!AN36*d_IFAres_adj*(1/d_PEF)*d_SLF*(d_ET_res_o+d_ET_res_i)*(1/24)))*Rad_Spec!BF36,".")</f>
        <v>.</v>
      </c>
      <c r="F36" s="50">
        <f>IFERROR((d_DL/(Rad_Spec!AY36*d_Fam*d_Foffset*d_EF_res*(1/365)*acf!C36*((d_ET_res_o*d_GSF_s)+(d_ET_res_i*d_GSF_i))*(1/24)))*Rad_Spec!BF36,".")</f>
        <v>4561107.5776979588</v>
      </c>
      <c r="G36" s="50">
        <f t="shared" si="4"/>
        <v>4561107.5776979588</v>
      </c>
      <c r="H36" s="50">
        <f t="shared" si="5"/>
        <v>4561107.5776979588</v>
      </c>
      <c r="I36" s="56" t="str">
        <f>IFERROR((d_DL/(Rad_Spec!AV36*d_Fam*d_Foffset*Fsurf!C36*d_EF_res*(1/365)*((d_ET_res_o*d_GSF_s)+(d_ET_res_i*d_GSF_i))*(1/24)))*Rad_Spec!BF36,".")</f>
        <v>.</v>
      </c>
      <c r="J36" s="50" t="str">
        <f>IFERROR((d_DL/(Rad_Spec!AZ36*d_Fam*d_Foffset*Fsurf!C36*d_EF_res*(1/365)*((d_ET_res_o*d_GSF_s)+(d_ET_res_i*d_GSF_i))*(1/24)))*Rad_Spec!BF36,".")</f>
        <v>.</v>
      </c>
      <c r="K36" s="50" t="str">
        <f>IFERROR((d_DL/(Rad_Spec!BA36*d_Fam*d_Foffset*Fsurf!C36*d_EF_res*(1/365)*((d_ET_res_o*d_GSF_s)+(d_ET_res_i*d_GSF_i))*(1/24)))*Rad_Spec!BF36,".")</f>
        <v>.</v>
      </c>
      <c r="L36" s="50" t="str">
        <f>IFERROR((d_DL/(Rad_Spec!BB36*d_Fam*d_Foffset*Fsurf!C36*d_EF_res*(1/365)*((d_ET_res_o*d_GSF_s)+(d_ET_res_i*d_GSF_i))*(1/24)))*Rad_Spec!BF36,".")</f>
        <v>.</v>
      </c>
      <c r="M36" s="50" t="str">
        <f>IFERROR((d_DL/(Rad_Spec!AY36*d_Fam*d_Foffset*Fsurf!C36*d_EF_res*(1/365)*((d_ET_res_o*d_GSF_s)+(d_ET_res_i*d_GSF_i))*(1/24)))*Rad_Spec!BF36,".")</f>
        <v>.</v>
      </c>
      <c r="N36" s="50">
        <f>IFERROR((d_DL/(Rad_Spec!AV36*d_Fam*d_Foffset*d_EF_res*(1/365)*acf!D36*((d_ET_res_o*d_GSF_s)+(d_ET_res_i*d_GSF_i))*(1/24)))*Rad_Spec!BF36,".")</f>
        <v>1015814.5008152769</v>
      </c>
      <c r="O36" s="50">
        <f>IFERROR((d_DL/(Rad_Spec!AZ36*d_Fam*d_Foffset*d_EF_res*(1/365)*acf!E36*((d_ET_res_o*d_GSF_s)+(d_ET_res_i*d_GSF_i))*(1/24)))*Rad_Spec!BF36,".")</f>
        <v>4905922.3050737809</v>
      </c>
      <c r="P36" s="50">
        <f>IFERROR((d_DL/(Rad_Spec!BA36*d_Fam*d_Foffset*d_EF_res*(1/365)*acf!F36*((d_ET_res_o*d_GSF_s)+(d_ET_res_i*d_GSF_i))*(1/24)))*Rad_Spec!BF36,".")</f>
        <v>1771163.7450112524</v>
      </c>
      <c r="Q36" s="50">
        <f>IFERROR((d_DL/(Rad_Spec!BB36*d_Fam*d_Foffset*d_EF_res*(1/365)*acf!G36*((d_ET_res_o*d_GSF_s)+(d_ET_res_i*d_GSF_i))*(1/24)))*Rad_Spec!BF36,".")</f>
        <v>1143632.2194609079</v>
      </c>
      <c r="R36" s="50">
        <f>IFERROR((d_DL/(Rad_Spec!AY36*d_Fam*d_Foffset*d_EF_res*(1/365)*acf!C36*((d_ET_res_o*d_GSF_s)+(d_ET_res_i*d_GSF_i))*(1/24)))*Rad_Spec!BF36,".")</f>
        <v>4561107.5776979588</v>
      </c>
    </row>
    <row r="37" spans="1:18">
      <c r="A37" s="48" t="s">
        <v>42</v>
      </c>
      <c r="B37" s="48"/>
      <c r="C37" s="50">
        <f>IFERROR((d_DL/(Rad_Spec!X37*d_IFDres_adj))*Rad_Spec!BF37,".")</f>
        <v>365629.36262307729</v>
      </c>
      <c r="D37" s="50">
        <f>IFERROR((d_DL/(Rad_Spec!AN37*d_IFAres_adj*(1/d_PEFm_pp)*d_SLF*(d_ET_res_o+d_ET_res_i)*(1/24)))*Rad_Spec!BF37,".")</f>
        <v>8038.973613778222</v>
      </c>
      <c r="E37" s="50">
        <f>IFERROR((d_DL/(Rad_Spec!AN37*d_IFAres_adj*(1/d_PEF)*d_SLF*(d_ET_res_o+d_ET_res_i)*(1/24)))*Rad_Spec!BF37,".")</f>
        <v>5877234.865473439</v>
      </c>
      <c r="F37" s="50">
        <f>IFERROR((d_DL/(Rad_Spec!AY37*d_Fam*d_Foffset*d_EF_res*(1/365)*acf!C37*((d_ET_res_o*d_GSF_s)+(d_ET_res_i*d_GSF_i))*(1/24)))*Rad_Spec!BF37,".")</f>
        <v>10007.191743570094</v>
      </c>
      <c r="G37" s="50">
        <f t="shared" si="4"/>
        <v>9724.4771294737948</v>
      </c>
      <c r="H37" s="50">
        <f t="shared" si="5"/>
        <v>4404.177850152234</v>
      </c>
      <c r="I37" s="56">
        <f>IFERROR((d_DL/(Rad_Spec!AV37*d_Fam*d_Foffset*Fsurf!C37*d_EF_res*(1/365)*((d_ET_res_o*d_GSF_s)+(d_ET_res_i*d_GSF_i))*(1/24)))*Rad_Spec!BF37,".")</f>
        <v>1531.7375085092299</v>
      </c>
      <c r="J37" s="50">
        <f>IFERROR((d_DL/(Rad_Spec!AZ37*d_Fam*d_Foffset*Fsurf!C37*d_EF_res*(1/365)*((d_ET_res_o*d_GSF_s)+(d_ET_res_i*d_GSF_i))*(1/24)))*Rad_Spec!BF37,".")</f>
        <v>7416.5659729814615</v>
      </c>
      <c r="K37" s="50">
        <f>IFERROR((d_DL/(Rad_Spec!BA37*d_Fam*d_Foffset*Fsurf!C37*d_EF_res*(1/365)*((d_ET_res_o*d_GSF_s)+(d_ET_res_i*d_GSF_i))*(1/24)))*Rad_Spec!BF37,".")</f>
        <v>2606.6410232525486</v>
      </c>
      <c r="L37" s="50">
        <f>IFERROR((d_DL/(Rad_Spec!BB37*d_Fam*d_Foffset*Fsurf!C37*d_EF_res*(1/365)*((d_ET_res_o*d_GSF_s)+(d_ET_res_i*d_GSF_i))*(1/24)))*Rad_Spec!BF37,".")</f>
        <v>1688.392480970401</v>
      </c>
      <c r="M37" s="50">
        <f>IFERROR((d_DL/(Rad_Spec!AY37*d_Fam*d_Foffset*Fsurf!C37*d_EF_res*(1/365)*((d_ET_res_o*d_GSF_s)+(d_ET_res_i*d_GSF_i))*(1/24)))*Rad_Spec!BF37,".")</f>
        <v>7505.3938076775721</v>
      </c>
      <c r="N37" s="50">
        <f>IFERROR((d_DL/(Rad_Spec!AV37*d_Fam*d_Foffset*d_EF_res*(1/365)*acf!D37*((d_ET_res_o*d_GSF_s)+(d_ET_res_i*d_GSF_i))*(1/24)))*Rad_Spec!BF37,".")</f>
        <v>2042.3166780123065</v>
      </c>
      <c r="O37" s="50">
        <f>IFERROR((d_DL/(Rad_Spec!AZ37*d_Fam*d_Foffset*d_EF_res*(1/365)*acf!E37*((d_ET_res_o*d_GSF_s)+(d_ET_res_i*d_GSF_i))*(1/24)))*Rad_Spec!BF37,".")</f>
        <v>9888.7546306419481</v>
      </c>
      <c r="P37" s="50">
        <f>IFERROR((d_DL/(Rad_Spec!BA37*d_Fam*d_Foffset*d_EF_res*(1/365)*acf!F37*((d_ET_res_o*d_GSF_s)+(d_ET_res_i*d_GSF_i))*(1/24)))*Rad_Spec!BF37,".")</f>
        <v>3475.5213643367315</v>
      </c>
      <c r="Q37" s="50">
        <f>IFERROR((d_DL/(Rad_Spec!BB37*d_Fam*d_Foffset*d_EF_res*(1/365)*acf!G37*((d_ET_res_o*d_GSF_s)+(d_ET_res_i*d_GSF_i))*(1/24)))*Rad_Spec!BF37,".")</f>
        <v>2251.1899746272011</v>
      </c>
      <c r="R37" s="50">
        <f>IFERROR((d_DL/(Rad_Spec!AY37*d_Fam*d_Foffset*d_EF_res*(1/365)*acf!C37*((d_ET_res_o*d_GSF_s)+(d_ET_res_i*d_GSF_i))*(1/24)))*Rad_Spec!BF37,".")</f>
        <v>10007.191743570094</v>
      </c>
    </row>
    <row r="38" spans="1:18">
      <c r="A38" s="48" t="s">
        <v>43</v>
      </c>
      <c r="B38" s="48"/>
      <c r="C38" s="50">
        <f>IFERROR((d_DL/(Rad_Spec!X38*d_IFDres_adj))*Rad_Spec!BF38,".")</f>
        <v>14.12507225270506</v>
      </c>
      <c r="D38" s="50">
        <f>IFERROR((d_DL/(Rad_Spec!AN38*d_IFAres_adj*(1/d_PEFm_pp)*d_SLF*(d_ET_res_o+d_ET_res_i)*(1/24)))*Rad_Spec!BF38,".")</f>
        <v>0.20164968783579743</v>
      </c>
      <c r="E38" s="50">
        <f>IFERROR((d_DL/(Rad_Spec!AN38*d_IFAres_adj*(1/d_PEF)*d_SLF*(d_ET_res_o+d_ET_res_i)*(1/24)))*Rad_Spec!BF38,".")</f>
        <v>147.42461325275835</v>
      </c>
      <c r="F38" s="50">
        <f>IFERROR((d_DL/(Rad_Spec!AY38*d_Fam*d_Foffset*d_EF_res*(1/365)*acf!C38*((d_ET_res_o*d_GSF_s)+(d_ET_res_i*d_GSF_i))*(1/24)))*Rad_Spec!BF38,".")</f>
        <v>20108031765.186043</v>
      </c>
      <c r="G38" s="50">
        <f t="shared" si="4"/>
        <v>12.890048694133776</v>
      </c>
      <c r="H38" s="50">
        <f t="shared" si="5"/>
        <v>0.19881145332540523</v>
      </c>
      <c r="I38" s="56" t="str">
        <f>IFERROR((d_DL/(Rad_Spec!AV38*d_Fam*d_Foffset*Fsurf!C38*d_EF_res*(1/365)*((d_ET_res_o*d_GSF_s)+(d_ET_res_i*d_GSF_i))*(1/24)))*Rad_Spec!BF38,".")</f>
        <v>.</v>
      </c>
      <c r="J38" s="50" t="str">
        <f>IFERROR((d_DL/(Rad_Spec!AZ38*d_Fam*d_Foffset*Fsurf!C38*d_EF_res*(1/365)*((d_ET_res_o*d_GSF_s)+(d_ET_res_i*d_GSF_i))*(1/24)))*Rad_Spec!BF38,".")</f>
        <v>.</v>
      </c>
      <c r="K38" s="50" t="str">
        <f>IFERROR((d_DL/(Rad_Spec!BA38*d_Fam*d_Foffset*Fsurf!C38*d_EF_res*(1/365)*((d_ET_res_o*d_GSF_s)+(d_ET_res_i*d_GSF_i))*(1/24)))*Rad_Spec!BF38,".")</f>
        <v>.</v>
      </c>
      <c r="L38" s="50" t="str">
        <f>IFERROR((d_DL/(Rad_Spec!BB38*d_Fam*d_Foffset*Fsurf!C38*d_EF_res*(1/365)*((d_ET_res_o*d_GSF_s)+(d_ET_res_i*d_GSF_i))*(1/24)))*Rad_Spec!BF38,".")</f>
        <v>.</v>
      </c>
      <c r="M38" s="50" t="str">
        <f>IFERROR((d_DL/(Rad_Spec!AY38*d_Fam*d_Foffset*Fsurf!C38*d_EF_res*(1/365)*((d_ET_res_o*d_GSF_s)+(d_ET_res_i*d_GSF_i))*(1/24)))*Rad_Spec!BF38,".")</f>
        <v>.</v>
      </c>
      <c r="N38" s="50">
        <f>IFERROR((d_DL/(Rad_Spec!AV38*d_Fam*d_Foffset*d_EF_res*(1/365)*acf!D38*((d_ET_res_o*d_GSF_s)+(d_ET_res_i*d_GSF_i))*(1/24)))*Rad_Spec!BF38,".")</f>
        <v>5545992860.6540174</v>
      </c>
      <c r="O38" s="50">
        <f>IFERROR((d_DL/(Rad_Spec!AZ38*d_Fam*d_Foffset*d_EF_res*(1/365)*acf!E38*((d_ET_res_o*d_GSF_s)+(d_ET_res_i*d_GSF_i))*(1/24)))*Rad_Spec!BF38,".")</f>
        <v>19789931140.511623</v>
      </c>
      <c r="P38" s="50">
        <f>IFERROR((d_DL/(Rad_Spec!BA38*d_Fam*d_Foffset*d_EF_res*(1/365)*acf!F38*((d_ET_res_o*d_GSF_s)+(d_ET_res_i*d_GSF_i))*(1/24)))*Rad_Spec!BF38,".")</f>
        <v>7447476127.1639671</v>
      </c>
      <c r="Q38" s="50">
        <f>IFERROR((d_DL/(Rad_Spec!BB38*d_Fam*d_Foffset*d_EF_res*(1/365)*acf!G38*((d_ET_res_o*d_GSF_s)+(d_ET_res_i*d_GSF_i))*(1/24)))*Rad_Spec!BF38,".")</f>
        <v>5597029604.7704659</v>
      </c>
      <c r="R38" s="50">
        <f>IFERROR((d_DL/(Rad_Spec!AY38*d_Fam*d_Foffset*d_EF_res*(1/365)*acf!C38*((d_ET_res_o*d_GSF_s)+(d_ET_res_i*d_GSF_i))*(1/24)))*Rad_Spec!BF38,".")</f>
        <v>20108031765.186043</v>
      </c>
    </row>
    <row r="39" spans="1:18">
      <c r="A39" s="48" t="s">
        <v>44</v>
      </c>
      <c r="B39" s="48"/>
      <c r="C39" s="50">
        <f>IFERROR((d_DL/(Rad_Spec!X39*d_IFDres_adj))*Rad_Spec!BF39,".")</f>
        <v>585.84448150544301</v>
      </c>
      <c r="D39" s="50">
        <f>IFERROR((d_DL/(Rad_Spec!AN39*d_IFAres_adj*(1/d_PEFm_pp)*d_SLF*(d_ET_res_o+d_ET_res_i)*(1/24)))*Rad_Spec!BF39,".")</f>
        <v>0.15253272915226815</v>
      </c>
      <c r="E39" s="50">
        <f>IFERROR((d_DL/(Rad_Spec!AN39*d_IFAres_adj*(1/d_PEF)*d_SLF*(d_ET_res_o+d_ET_res_i)*(1/24)))*Rad_Spec!BF39,".")</f>
        <v>111.51556367383031</v>
      </c>
      <c r="F39" s="50">
        <f>IFERROR((d_DL/(Rad_Spec!AY39*d_Fam*d_Foffset*d_EF_res*(1/365)*acf!C39*((d_ET_res_o*d_GSF_s)+(d_ET_res_i*d_GSF_i))*(1/24)))*Rad_Spec!BF39,".")</f>
        <v>108816.0512615147</v>
      </c>
      <c r="G39" s="50">
        <f t="shared" si="4"/>
        <v>93.602409819092358</v>
      </c>
      <c r="H39" s="50">
        <f t="shared" si="5"/>
        <v>0.152492811778979</v>
      </c>
      <c r="I39" s="56">
        <f>IFERROR((d_DL/(Rad_Spec!AV39*d_Fam*d_Foffset*Fsurf!C39*d_EF_res*(1/365)*((d_ET_res_o*d_GSF_s)+(d_ET_res_i*d_GSF_i))*(1/24)))*Rad_Spec!BF39,".")</f>
        <v>121273.44581675025</v>
      </c>
      <c r="J39" s="50">
        <f>IFERROR((d_DL/(Rad_Spec!AZ39*d_Fam*d_Foffset*Fsurf!C39*d_EF_res*(1/365)*((d_ET_res_o*d_GSF_s)+(d_ET_res_i*d_GSF_i))*(1/24)))*Rad_Spec!BF39,".")</f>
        <v>260647.40593450799</v>
      </c>
      <c r="K39" s="50">
        <f>IFERROR((d_DL/(Rad_Spec!BA39*d_Fam*d_Foffset*Fsurf!C39*d_EF_res*(1/365)*((d_ET_res_o*d_GSF_s)+(d_ET_res_i*d_GSF_i))*(1/24)))*Rad_Spec!BF39,".")</f>
        <v>143142.42784927896</v>
      </c>
      <c r="L39" s="50">
        <f>IFERROR((d_DL/(Rad_Spec!BB39*d_Fam*d_Foffset*Fsurf!C39*d_EF_res*(1/365)*((d_ET_res_o*d_GSF_s)+(d_ET_res_i*d_GSF_i))*(1/24)))*Rad_Spec!BF39,".")</f>
        <v>122121.51187141283</v>
      </c>
      <c r="M39" s="50">
        <f>IFERROR((d_DL/(Rad_Spec!AY39*d_Fam*d_Foffset*Fsurf!C39*d_EF_res*(1/365)*((d_ET_res_o*d_GSF_s)+(d_ET_res_i*d_GSF_i))*(1/24)))*Rad_Spec!BF39,".")</f>
        <v>77948.460789050674</v>
      </c>
      <c r="N39" s="50">
        <f>IFERROR((d_DL/(Rad_Spec!AV39*d_Fam*d_Foffset*d_EF_res*(1/365)*acf!D39*((d_ET_res_o*d_GSF_s)+(d_ET_res_i*d_GSF_i))*(1/24)))*Rad_Spec!BF39,".")</f>
        <v>169297.73036018334</v>
      </c>
      <c r="O39" s="50">
        <f>IFERROR((d_DL/(Rad_Spec!AZ39*d_Fam*d_Foffset*d_EF_res*(1/365)*acf!E39*((d_ET_res_o*d_GSF_s)+(d_ET_res_i*d_GSF_i))*(1/24)))*Rad_Spec!BF39,".")</f>
        <v>363863.77868457307</v>
      </c>
      <c r="P39" s="50">
        <f>IFERROR((d_DL/(Rad_Spec!BA39*d_Fam*d_Foffset*d_EF_res*(1/365)*acf!F39*((d_ET_res_o*d_GSF_s)+(d_ET_res_i*d_GSF_i))*(1/24)))*Rad_Spec!BF39,".")</f>
        <v>199826.82927759338</v>
      </c>
      <c r="Q39" s="50">
        <f>IFERROR((d_DL/(Rad_Spec!BB39*d_Fam*d_Foffset*d_EF_res*(1/365)*acf!G39*((d_ET_res_o*d_GSF_s)+(d_ET_res_i*d_GSF_i))*(1/24)))*Rad_Spec!BF39,".")</f>
        <v>170481.63057249231</v>
      </c>
      <c r="R39" s="50">
        <f>IFERROR((d_DL/(Rad_Spec!AY39*d_Fam*d_Foffset*d_EF_res*(1/365)*acf!C39*((d_ET_res_o*d_GSF_s)+(d_ET_res_i*d_GSF_i))*(1/24)))*Rad_Spec!BF39,".")</f>
        <v>108816.0512615147</v>
      </c>
    </row>
    <row r="40" spans="1:18">
      <c r="A40" s="48" t="s">
        <v>45</v>
      </c>
      <c r="B40" s="48"/>
      <c r="C40" s="50" t="str">
        <f>IFERROR((d_DL/(Rad_Spec!X40*d_IFDres_adj))*Rad_Spec!BF40,".")</f>
        <v>.</v>
      </c>
      <c r="D40" s="50" t="str">
        <f>IFERROR((d_DL/(Rad_Spec!AN40*d_IFAres_adj*(1/d_PEFm_pp)*d_SLF*(d_ET_res_o+d_ET_res_i)*(1/24)))*Rad_Spec!BF40,".")</f>
        <v>.</v>
      </c>
      <c r="E40" s="50" t="str">
        <f>IFERROR((d_DL/(Rad_Spec!AN40*d_IFAres_adj*(1/d_PEF)*d_SLF*(d_ET_res_o+d_ET_res_i)*(1/24)))*Rad_Spec!BF40,".")</f>
        <v>.</v>
      </c>
      <c r="F40" s="50">
        <f>IFERROR((d_DL/(Rad_Spec!AY40*d_Fam*d_Foffset*d_EF_res*(1/365)*acf!C40*((d_ET_res_o*d_GSF_s)+(d_ET_res_i*d_GSF_i))*(1/24)))*Rad_Spec!BF40,".")</f>
        <v>243135618.38184357</v>
      </c>
      <c r="G40" s="50">
        <f t="shared" si="4"/>
        <v>243135618.38184357</v>
      </c>
      <c r="H40" s="50">
        <f t="shared" si="5"/>
        <v>243135618.38184357</v>
      </c>
      <c r="I40" s="56">
        <f>IFERROR((d_DL/(Rad_Spec!AV40*d_Fam*d_Foffset*Fsurf!C40*d_EF_res*(1/365)*((d_ET_res_o*d_GSF_s)+(d_ET_res_i*d_GSF_i))*(1/24)))*Rad_Spec!BF40,".")</f>
        <v>57387764.650259525</v>
      </c>
      <c r="J40" s="50">
        <f>IFERROR((d_DL/(Rad_Spec!AZ40*d_Fam*d_Foffset*Fsurf!C40*d_EF_res*(1/365)*((d_ET_res_o*d_GSF_s)+(d_ET_res_i*d_GSF_i))*(1/24)))*Rad_Spec!BF40,".")</f>
        <v>184251105.31882918</v>
      </c>
      <c r="K40" s="50">
        <f>IFERROR((d_DL/(Rad_Spec!BA40*d_Fam*d_Foffset*Fsurf!C40*d_EF_res*(1/365)*((d_ET_res_o*d_GSF_s)+(d_ET_res_i*d_GSF_i))*(1/24)))*Rad_Spec!BF40,".")</f>
        <v>74461810.331328481</v>
      </c>
      <c r="L40" s="50">
        <f>IFERROR((d_DL/(Rad_Spec!BB40*d_Fam*d_Foffset*Fsurf!C40*d_EF_res*(1/365)*((d_ET_res_o*d_GSF_s)+(d_ET_res_i*d_GSF_i))*(1/24)))*Rad_Spec!BF40,".")</f>
        <v>58128251.936069317</v>
      </c>
      <c r="M40" s="50">
        <f>IFERROR((d_DL/(Rad_Spec!AY40*d_Fam*d_Foffset*Fsurf!C40*d_EF_res*(1/365)*((d_ET_res_o*d_GSF_s)+(d_ET_res_i*d_GSF_i))*(1/24)))*Rad_Spec!BF40,".")</f>
        <v>170382353.45609221</v>
      </c>
      <c r="N40" s="50">
        <f>IFERROR((d_DL/(Rad_Spec!AV40*d_Fam*d_Foffset*d_EF_res*(1/365)*acf!D40*((d_ET_res_o*d_GSF_s)+(d_ET_res_i*d_GSF_i))*(1/24)))*Rad_Spec!BF40,".")</f>
        <v>81892340.155920371</v>
      </c>
      <c r="O40" s="50">
        <f>IFERROR((d_DL/(Rad_Spec!AZ40*d_Fam*d_Foffset*d_EF_res*(1/365)*acf!E40*((d_ET_res_o*d_GSF_s)+(d_ET_res_i*d_GSF_i))*(1/24)))*Rad_Spec!BF40,".")</f>
        <v>262926327.28996921</v>
      </c>
      <c r="P40" s="50">
        <f>IFERROR((d_DL/(Rad_Spec!BA40*d_Fam*d_Foffset*d_EF_res*(1/365)*acf!F40*((d_ET_res_o*d_GSF_s)+(d_ET_res_i*d_GSF_i))*(1/24)))*Rad_Spec!BF40,".")</f>
        <v>106257003.34280576</v>
      </c>
      <c r="Q40" s="50">
        <f>IFERROR((d_DL/(Rad_Spec!BB40*d_Fam*d_Foffset*d_EF_res*(1/365)*acf!G40*((d_ET_res_o*d_GSF_s)+(d_ET_res_i*d_GSF_i))*(1/24)))*Rad_Spec!BF40,".")</f>
        <v>82949015.512770936</v>
      </c>
      <c r="R40" s="50">
        <f>IFERROR((d_DL/(Rad_Spec!AY40*d_Fam*d_Foffset*d_EF_res*(1/365)*acf!C40*((d_ET_res_o*d_GSF_s)+(d_ET_res_i*d_GSF_i))*(1/24)))*Rad_Spec!BF40,".")</f>
        <v>243135618.38184357</v>
      </c>
    </row>
    <row r="41" spans="1:18">
      <c r="A41" s="51" t="s">
        <v>46</v>
      </c>
      <c r="B41" s="48" t="s">
        <v>7</v>
      </c>
      <c r="C41" s="50" t="str">
        <f>IFERROR((d_DL/(Rad_Spec!X41*d_IFDres_adj))*Rad_Spec!BF41,".")</f>
        <v>.</v>
      </c>
      <c r="D41" s="50" t="str">
        <f>IFERROR((d_DL/(Rad_Spec!AN41*d_IFAres_adj*(1/d_PEFm_pp)*d_SLF*(d_ET_res_o+d_ET_res_i)*(1/24)))*Rad_Spec!BF41,".")</f>
        <v>.</v>
      </c>
      <c r="E41" s="50" t="str">
        <f>IFERROR((d_DL/(Rad_Spec!AN41*d_IFAres_adj*(1/d_PEF)*d_SLF*(d_ET_res_o+d_ET_res_i)*(1/24)))*Rad_Spec!BF41,".")</f>
        <v>.</v>
      </c>
      <c r="F41" s="50">
        <f>IFERROR((d_DL/(Rad_Spec!AY41*d_Fam*d_Foffset*d_EF_res*(1/365)*acf!C41*((d_ET_res_o*d_GSF_s)+(d_ET_res_i*d_GSF_i))*(1/24)))*Rad_Spec!BF41,".")</f>
        <v>7117971.5403419333</v>
      </c>
      <c r="G41" s="50">
        <f t="shared" si="4"/>
        <v>7117971.5403419342</v>
      </c>
      <c r="H41" s="50">
        <f t="shared" si="5"/>
        <v>7117971.5403419342</v>
      </c>
      <c r="I41" s="56">
        <f>IFERROR((d_DL/(Rad_Spec!AV41*d_Fam*d_Foffset*Fsurf!C41*d_EF_res*(1/365)*((d_ET_res_o*d_GSF_s)+(d_ET_res_i*d_GSF_i))*(1/24)))*Rad_Spec!BF41,".")</f>
        <v>1324326.3326452547</v>
      </c>
      <c r="J41" s="50">
        <f>IFERROR((d_DL/(Rad_Spec!AZ41*d_Fam*d_Foffset*Fsurf!C41*d_EF_res*(1/365)*((d_ET_res_o*d_GSF_s)+(d_ET_res_i*d_GSF_i))*(1/24)))*Rad_Spec!BF41,".")</f>
        <v>5521898.685240156</v>
      </c>
      <c r="K41" s="50">
        <f>IFERROR((d_DL/(Rad_Spec!BA41*d_Fam*d_Foffset*Fsurf!C41*d_EF_res*(1/365)*((d_ET_res_o*d_GSF_s)+(d_ET_res_i*d_GSF_i))*(1/24)))*Rad_Spec!BF41,".")</f>
        <v>1975407.270242817</v>
      </c>
      <c r="L41" s="50">
        <f>IFERROR((d_DL/(Rad_Spec!BB41*d_Fam*d_Foffset*Fsurf!C41*d_EF_res*(1/365)*((d_ET_res_o*d_GSF_s)+(d_ET_res_i*d_GSF_i))*(1/24)))*Rad_Spec!BF41,".")</f>
        <v>1376449.9638135077</v>
      </c>
      <c r="M41" s="50">
        <f>IFERROR((d_DL/(Rad_Spec!AY41*d_Fam*d_Foffset*Fsurf!C41*d_EF_res*(1/365)*((d_ET_res_o*d_GSF_s)+(d_ET_res_i*d_GSF_i))*(1/24)))*Rad_Spec!BF41,".")</f>
        <v>5609118.6291110581</v>
      </c>
      <c r="N41" s="50">
        <f>IFERROR((d_DL/(Rad_Spec!AV41*d_Fam*d_Foffset*d_EF_res*(1/365)*acf!D41*((d_ET_res_o*d_GSF_s)+(d_ET_res_i*d_GSF_i))*(1/24)))*Rad_Spec!BF41,".")</f>
        <v>1680570.1161268279</v>
      </c>
      <c r="O41" s="50">
        <f>IFERROR((d_DL/(Rad_Spec!AZ41*d_Fam*d_Foffset*d_EF_res*(1/365)*acf!E41*((d_ET_res_o*d_GSF_s)+(d_ET_res_i*d_GSF_i))*(1/24)))*Rad_Spec!BF41,".")</f>
        <v>7007289.4315697551</v>
      </c>
      <c r="P41" s="50">
        <f>IFERROR((d_DL/(Rad_Spec!BA41*d_Fam*d_Foffset*d_EF_res*(1/365)*acf!F41*((d_ET_res_o*d_GSF_s)+(d_ET_res_i*d_GSF_i))*(1/24)))*Rad_Spec!BF41,".")</f>
        <v>2506791.8259381345</v>
      </c>
      <c r="Q41" s="50">
        <f>IFERROR((d_DL/(Rad_Spec!BB41*d_Fam*d_Foffset*d_EF_res*(1/365)*acf!G41*((d_ET_res_o*d_GSF_s)+(d_ET_res_i*d_GSF_i))*(1/24)))*Rad_Spec!BF41,".")</f>
        <v>1746715.0040793417</v>
      </c>
      <c r="R41" s="50">
        <f>IFERROR((d_DL/(Rad_Spec!AY41*d_Fam*d_Foffset*d_EF_res*(1/365)*acf!C41*((d_ET_res_o*d_GSF_s)+(d_ET_res_i*d_GSF_i))*(1/24)))*Rad_Spec!BF41,".")</f>
        <v>7117971.5403419333</v>
      </c>
    </row>
    <row r="42" spans="1:18">
      <c r="A42" s="48" t="s">
        <v>47</v>
      </c>
      <c r="B42" s="48"/>
      <c r="C42" s="50" t="str">
        <f>IFERROR((d_DL/(Rad_Spec!X42*d_IFDres_adj))*Rad_Spec!BF42,".")</f>
        <v>.</v>
      </c>
      <c r="D42" s="50" t="str">
        <f>IFERROR((d_DL/(Rad_Spec!AN42*d_IFAres_adj*(1/d_PEFm_pp)*d_SLF*(d_ET_res_o+d_ET_res_i)*(1/24)))*Rad_Spec!BF42,".")</f>
        <v>.</v>
      </c>
      <c r="E42" s="50" t="str">
        <f>IFERROR((d_DL/(Rad_Spec!AN42*d_IFAres_adj*(1/d_PEF)*d_SLF*(d_ET_res_o+d_ET_res_i)*(1/24)))*Rad_Spec!BF42,".")</f>
        <v>.</v>
      </c>
      <c r="F42" s="50">
        <f>IFERROR((d_DL/(Rad_Spec!AY42*d_Fam*d_Foffset*d_EF_res*(1/365)*acf!C42*((d_ET_res_o*d_GSF_s)+(d_ET_res_i*d_GSF_i))*(1/24)))*Rad_Spec!BF42,".")</f>
        <v>112309.73810100641</v>
      </c>
      <c r="G42" s="50">
        <f t="shared" si="4"/>
        <v>112309.73810100641</v>
      </c>
      <c r="H42" s="50">
        <f t="shared" si="5"/>
        <v>112309.73810100641</v>
      </c>
      <c r="I42" s="56" t="str">
        <f>IFERROR((d_DL/(Rad_Spec!AV42*d_Fam*d_Foffset*Fsurf!C42*d_EF_res*(1/365)*((d_ET_res_o*d_GSF_s)+(d_ET_res_i*d_GSF_i))*(1/24)))*Rad_Spec!BF42,".")</f>
        <v>.</v>
      </c>
      <c r="J42" s="50" t="str">
        <f>IFERROR((d_DL/(Rad_Spec!AZ42*d_Fam*d_Foffset*Fsurf!C42*d_EF_res*(1/365)*((d_ET_res_o*d_GSF_s)+(d_ET_res_i*d_GSF_i))*(1/24)))*Rad_Spec!BF42,".")</f>
        <v>.</v>
      </c>
      <c r="K42" s="50" t="str">
        <f>IFERROR((d_DL/(Rad_Spec!BA42*d_Fam*d_Foffset*Fsurf!C42*d_EF_res*(1/365)*((d_ET_res_o*d_GSF_s)+(d_ET_res_i*d_GSF_i))*(1/24)))*Rad_Spec!BF42,".")</f>
        <v>.</v>
      </c>
      <c r="L42" s="50" t="str">
        <f>IFERROR((d_DL/(Rad_Spec!BB42*d_Fam*d_Foffset*Fsurf!C42*d_EF_res*(1/365)*((d_ET_res_o*d_GSF_s)+(d_ET_res_i*d_GSF_i))*(1/24)))*Rad_Spec!BF42,".")</f>
        <v>.</v>
      </c>
      <c r="M42" s="50" t="str">
        <f>IFERROR((d_DL/(Rad_Spec!AY42*d_Fam*d_Foffset*Fsurf!C42*d_EF_res*(1/365)*((d_ET_res_o*d_GSF_s)+(d_ET_res_i*d_GSF_i))*(1/24)))*Rad_Spec!BF42,".")</f>
        <v>.</v>
      </c>
      <c r="N42" s="50">
        <f>IFERROR((d_DL/(Rad_Spec!AV42*d_Fam*d_Foffset*d_EF_res*(1/365)*acf!D42*((d_ET_res_o*d_GSF_s)+(d_ET_res_i*d_GSF_i))*(1/24)))*Rad_Spec!BF42,".")</f>
        <v>19955.570635680026</v>
      </c>
      <c r="O42" s="50">
        <f>IFERROR((d_DL/(Rad_Spec!AZ42*d_Fam*d_Foffset*d_EF_res*(1/365)*acf!E42*((d_ET_res_o*d_GSF_s)+(d_ET_res_i*d_GSF_i))*(1/24)))*Rad_Spec!BF42,".")</f>
        <v>112312.75935659114</v>
      </c>
      <c r="P42" s="50">
        <f>IFERROR((d_DL/(Rad_Spec!BA42*d_Fam*d_Foffset*d_EF_res*(1/365)*acf!F42*((d_ET_res_o*d_GSF_s)+(d_ET_res_i*d_GSF_i))*(1/24)))*Rad_Spec!BF42,".")</f>
        <v>39073.844601331526</v>
      </c>
      <c r="Q42" s="50">
        <f>IFERROR((d_DL/(Rad_Spec!BB42*d_Fam*d_Foffset*d_EF_res*(1/365)*acf!G42*((d_ET_res_o*d_GSF_s)+(d_ET_res_i*d_GSF_i))*(1/24)))*Rad_Spec!BF42,".")</f>
        <v>24136.327334731781</v>
      </c>
      <c r="R42" s="50">
        <f>IFERROR((d_DL/(Rad_Spec!AY42*d_Fam*d_Foffset*d_EF_res*(1/365)*acf!C42*((d_ET_res_o*d_GSF_s)+(d_ET_res_i*d_GSF_i))*(1/24)))*Rad_Spec!BF42,".")</f>
        <v>112309.73810100641</v>
      </c>
    </row>
    <row r="43" spans="1:18">
      <c r="A43" s="48" t="s">
        <v>48</v>
      </c>
      <c r="B43" s="48"/>
      <c r="C43" s="50" t="str">
        <f>IFERROR((d_DL/(Rad_Spec!X43*d_IFDres_adj))*Rad_Spec!BF43,".")</f>
        <v>.</v>
      </c>
      <c r="D43" s="50" t="str">
        <f>IFERROR((d_DL/(Rad_Spec!AN43*d_IFAres_adj*(1/d_PEFm_pp)*d_SLF*(d_ET_res_o+d_ET_res_i)*(1/24)))*Rad_Spec!BF43,".")</f>
        <v>.</v>
      </c>
      <c r="E43" s="50" t="str">
        <f>IFERROR((d_DL/(Rad_Spec!AN43*d_IFAres_adj*(1/d_PEF)*d_SLF*(d_ET_res_o+d_ET_res_i)*(1/24)))*Rad_Spec!BF43,".")</f>
        <v>.</v>
      </c>
      <c r="F43" s="50">
        <f>IFERROR((d_DL/(Rad_Spec!AY43*d_Fam*d_Foffset*d_EF_res*(1/365)*acf!C43*((d_ET_res_o*d_GSF_s)+(d_ET_res_i*d_GSF_i))*(1/24)))*Rad_Spec!BF43,".")</f>
        <v>756506.8769008792</v>
      </c>
      <c r="G43" s="50">
        <f t="shared" si="4"/>
        <v>756506.8769008792</v>
      </c>
      <c r="H43" s="50">
        <f t="shared" si="5"/>
        <v>756506.8769008792</v>
      </c>
      <c r="I43" s="56" t="str">
        <f>IFERROR((d_DL/(Rad_Spec!AV43*d_Fam*d_Foffset*Fsurf!C43*d_EF_res*(1/365)*((d_ET_res_o*d_GSF_s)+(d_ET_res_i*d_GSF_i))*(1/24)))*Rad_Spec!BF43,".")</f>
        <v>.</v>
      </c>
      <c r="J43" s="50" t="str">
        <f>IFERROR((d_DL/(Rad_Spec!AZ43*d_Fam*d_Foffset*Fsurf!C43*d_EF_res*(1/365)*((d_ET_res_o*d_GSF_s)+(d_ET_res_i*d_GSF_i))*(1/24)))*Rad_Spec!BF43,".")</f>
        <v>.</v>
      </c>
      <c r="K43" s="50" t="str">
        <f>IFERROR((d_DL/(Rad_Spec!BA43*d_Fam*d_Foffset*Fsurf!C43*d_EF_res*(1/365)*((d_ET_res_o*d_GSF_s)+(d_ET_res_i*d_GSF_i))*(1/24)))*Rad_Spec!BF43,".")</f>
        <v>.</v>
      </c>
      <c r="L43" s="50" t="str">
        <f>IFERROR((d_DL/(Rad_Spec!BB43*d_Fam*d_Foffset*Fsurf!C43*d_EF_res*(1/365)*((d_ET_res_o*d_GSF_s)+(d_ET_res_i*d_GSF_i))*(1/24)))*Rad_Spec!BF43,".")</f>
        <v>.</v>
      </c>
      <c r="M43" s="50" t="str">
        <f>IFERROR((d_DL/(Rad_Spec!AY43*d_Fam*d_Foffset*Fsurf!C43*d_EF_res*(1/365)*((d_ET_res_o*d_GSF_s)+(d_ET_res_i*d_GSF_i))*(1/24)))*Rad_Spec!BF43,".")</f>
        <v>.</v>
      </c>
      <c r="N43" s="50">
        <f>IFERROR((d_DL/(Rad_Spec!AV43*d_Fam*d_Foffset*d_EF_res*(1/365)*acf!D43*((d_ET_res_o*d_GSF_s)+(d_ET_res_i*d_GSF_i))*(1/24)))*Rad_Spec!BF43,".")</f>
        <v>158806.87587126208</v>
      </c>
      <c r="O43" s="50">
        <f>IFERROR((d_DL/(Rad_Spec!AZ43*d_Fam*d_Foffset*d_EF_res*(1/365)*acf!E43*((d_ET_res_o*d_GSF_s)+(d_ET_res_i*d_GSF_i))*(1/24)))*Rad_Spec!BF43,".")</f>
        <v>792779.9806527457</v>
      </c>
      <c r="P43" s="50">
        <f>IFERROR((d_DL/(Rad_Spec!BA43*d_Fam*d_Foffset*d_EF_res*(1/365)*acf!F43*((d_ET_res_o*d_GSF_s)+(d_ET_res_i*d_GSF_i))*(1/24)))*Rad_Spec!BF43,".")</f>
        <v>280351.80321407167</v>
      </c>
      <c r="Q43" s="50">
        <f>IFERROR((d_DL/(Rad_Spec!BB43*d_Fam*d_Foffset*d_EF_res*(1/365)*acf!G43*((d_ET_res_o*d_GSF_s)+(d_ET_res_i*d_GSF_i))*(1/24)))*Rad_Spec!BF43,".")</f>
        <v>179867.28593304235</v>
      </c>
      <c r="R43" s="50">
        <f>IFERROR((d_DL/(Rad_Spec!AY43*d_Fam*d_Foffset*d_EF_res*(1/365)*acf!C43*((d_ET_res_o*d_GSF_s)+(d_ET_res_i*d_GSF_i))*(1/24)))*Rad_Spec!BF43,".")</f>
        <v>756506.8769008792</v>
      </c>
    </row>
    <row r="44" spans="1:18">
      <c r="A44" s="48" t="s">
        <v>49</v>
      </c>
      <c r="B44" s="48"/>
      <c r="C44" s="50">
        <f>IFERROR((d_DL/(Rad_Spec!X44*d_IFDres_adj))*Rad_Spec!BF44,".")</f>
        <v>52.515765331267019</v>
      </c>
      <c r="D44" s="50">
        <f>IFERROR((d_DL/(Rad_Spec!AN44*d_IFAres_adj*(1/d_PEFm_pp)*d_SLF*(d_ET_res_o+d_ET_res_i)*(1/24)))*Rad_Spec!BF44,".")</f>
        <v>0.28793854536371877</v>
      </c>
      <c r="E44" s="50">
        <f>IFERROR((d_DL/(Rad_Spec!AN44*d_IFAres_adj*(1/d_PEF)*d_SLF*(d_ET_res_o+d_ET_res_i)*(1/24)))*Rad_Spec!BF44,".")</f>
        <v>210.50976644890375</v>
      </c>
      <c r="F44" s="50">
        <f>IFERROR((d_DL/(Rad_Spec!AY44*d_Fam*d_Foffset*d_EF_res*(1/365)*acf!C44*((d_ET_res_o*d_GSF_s)+(d_ET_res_i*d_GSF_i))*(1/24)))*Rad_Spec!BF44,".")</f>
        <v>97.889970683508949</v>
      </c>
      <c r="G44" s="50">
        <f t="shared" si="4"/>
        <v>29.404996831013182</v>
      </c>
      <c r="H44" s="50">
        <f t="shared" si="5"/>
        <v>0.28553311498572981</v>
      </c>
      <c r="I44" s="56">
        <f>IFERROR((d_DL/(Rad_Spec!AV44*d_Fam*d_Foffset*Fsurf!C44*d_EF_res*(1/365)*((d_ET_res_o*d_GSF_s)+(d_ET_res_i*d_GSF_i))*(1/24)))*Rad_Spec!BF44,".")</f>
        <v>30.402955810723448</v>
      </c>
      <c r="J44" s="50">
        <f>IFERROR((d_DL/(Rad_Spec!AZ44*d_Fam*d_Foffset*Fsurf!C44*d_EF_res*(1/365)*((d_ET_res_o*d_GSF_s)+(d_ET_res_i*d_GSF_i))*(1/24)))*Rad_Spec!BF44,".")</f>
        <v>97.567655575589612</v>
      </c>
      <c r="K44" s="50">
        <f>IFERROR((d_DL/(Rad_Spec!BA44*d_Fam*d_Foffset*Fsurf!C44*d_EF_res*(1/365)*((d_ET_res_o*d_GSF_s)+(d_ET_res_i*d_GSF_i))*(1/24)))*Rad_Spec!BF44,".")</f>
        <v>42.109594648985073</v>
      </c>
      <c r="L44" s="50">
        <f>IFERROR((d_DL/(Rad_Spec!BB44*d_Fam*d_Foffset*Fsurf!C44*d_EF_res*(1/365)*((d_ET_res_o*d_GSF_s)+(d_ET_res_i*d_GSF_i))*(1/24)))*Rad_Spec!BF44,".")</f>
        <v>31.394009049558804</v>
      </c>
      <c r="M44" s="50">
        <f>IFERROR((d_DL/(Rad_Spec!AY44*d_Fam*d_Foffset*Fsurf!C44*d_EF_res*(1/365)*((d_ET_res_o*d_GSF_s)+(d_ET_res_i*d_GSF_i))*(1/24)))*Rad_Spec!BF44,".")</f>
        <v>77.322251724730592</v>
      </c>
      <c r="N44" s="50">
        <f>IFERROR((d_DL/(Rad_Spec!AV44*d_Fam*d_Foffset*d_EF_res*(1/365)*acf!D44*((d_ET_res_o*d_GSF_s)+(d_ET_res_i*d_GSF_i))*(1/24)))*Rad_Spec!BF44,".")</f>
        <v>38.490142056375873</v>
      </c>
      <c r="O44" s="50">
        <f>IFERROR((d_DL/(Rad_Spec!AZ44*d_Fam*d_Foffset*d_EF_res*(1/365)*acf!E44*((d_ET_res_o*d_GSF_s)+(d_ET_res_i*d_GSF_i))*(1/24)))*Rad_Spec!BF44,".")</f>
        <v>123.52065195869645</v>
      </c>
      <c r="P44" s="50">
        <f>IFERROR((d_DL/(Rad_Spec!BA44*d_Fam*d_Foffset*d_EF_res*(1/365)*acf!F44*((d_ET_res_o*d_GSF_s)+(d_ET_res_i*d_GSF_i))*(1/24)))*Rad_Spec!BF44,".")</f>
        <v>53.310746825615098</v>
      </c>
      <c r="Q44" s="50">
        <f>IFERROR((d_DL/(Rad_Spec!BB44*d_Fam*d_Foffset*d_EF_res*(1/365)*acf!G44*((d_ET_res_o*d_GSF_s)+(d_ET_res_i*d_GSF_i))*(1/24)))*Rad_Spec!BF44,".")</f>
        <v>39.744815456741449</v>
      </c>
      <c r="R44" s="50">
        <f>IFERROR((d_DL/(Rad_Spec!AY44*d_Fam*d_Foffset*d_EF_res*(1/365)*acf!C44*((d_ET_res_o*d_GSF_s)+(d_ET_res_i*d_GSF_i))*(1/24)))*Rad_Spec!BF44,".")</f>
        <v>97.889970683508949</v>
      </c>
    </row>
    <row r="45" spans="1:18">
      <c r="A45" s="48" t="s">
        <v>50</v>
      </c>
      <c r="B45" s="48"/>
      <c r="C45" s="50">
        <f>IFERROR((d_DL/(Rad_Spec!X45*d_IFDres_adj))*Rad_Spec!BF45,".")</f>
        <v>8773.9979695500733</v>
      </c>
      <c r="D45" s="50">
        <f>IFERROR((d_DL/(Rad_Spec!AN45*d_IFAres_adj*(1/d_PEFm_pp)*d_SLF*(d_ET_res_o+d_ET_res_i)*(1/24)))*Rad_Spec!BF45,".")</f>
        <v>192.04815493283007</v>
      </c>
      <c r="E45" s="50">
        <f>IFERROR((d_DL/(Rad_Spec!AN45*d_IFAres_adj*(1/d_PEF)*d_SLF*(d_ET_res_o+d_ET_res_i)*(1/24)))*Rad_Spec!BF45,".")</f>
        <v>140405.00270911984</v>
      </c>
      <c r="F45" s="50">
        <f>IFERROR((d_DL/(Rad_Spec!AY45*d_Fam*d_Foffset*d_EF_res*(1/365)*acf!C45*((d_ET_res_o*d_GSF_s)+(d_ET_res_i*d_GSF_i))*(1/24)))*Rad_Spec!BF45,".")</f>
        <v>1281.3009788217946</v>
      </c>
      <c r="G45" s="50">
        <f t="shared" si="4"/>
        <v>1109.1981954711928</v>
      </c>
      <c r="H45" s="50">
        <f t="shared" si="5"/>
        <v>163.89527258289593</v>
      </c>
      <c r="I45" s="56">
        <f>IFERROR((d_DL/(Rad_Spec!AV45*d_Fam*d_Foffset*Fsurf!C45*d_EF_res*(1/365)*((d_ET_res_o*d_GSF_s)+(d_ET_res_i*d_GSF_i))*(1/24)))*Rad_Spec!BF45,".")</f>
        <v>226.00066631932899</v>
      </c>
      <c r="J45" s="50">
        <f>IFERROR((d_DL/(Rad_Spec!AZ45*d_Fam*d_Foffset*Fsurf!C45*d_EF_res*(1/365)*((d_ET_res_o*d_GSF_s)+(d_ET_res_i*d_GSF_i))*(1/24)))*Rad_Spec!BF45,".")</f>
        <v>1117.8527581386168</v>
      </c>
      <c r="K45" s="50">
        <f>IFERROR((d_DL/(Rad_Spec!BA45*d_Fam*d_Foffset*Fsurf!C45*d_EF_res*(1/365)*((d_ET_res_o*d_GSF_s)+(d_ET_res_i*d_GSF_i))*(1/24)))*Rad_Spec!BF45,".")</f>
        <v>393.36332191796726</v>
      </c>
      <c r="L45" s="50">
        <f>IFERROR((d_DL/(Rad_Spec!BB45*d_Fam*d_Foffset*Fsurf!C45*d_EF_res*(1/365)*((d_ET_res_o*d_GSF_s)+(d_ET_res_i*d_GSF_i))*(1/24)))*Rad_Spec!BF45,".")</f>
        <v>253.56172318753985</v>
      </c>
      <c r="M45" s="50">
        <f>IFERROR((d_DL/(Rad_Spec!AY45*d_Fam*d_Foffset*Fsurf!C45*d_EF_res*(1/365)*((d_ET_res_o*d_GSF_s)+(d_ET_res_i*d_GSF_i))*(1/24)))*Rad_Spec!BF45,".")</f>
        <v>1076.7235116149534</v>
      </c>
      <c r="N45" s="50">
        <f>IFERROR((d_DL/(Rad_Spec!AV45*d_Fam*d_Foffset*d_EF_res*(1/365)*acf!D45*((d_ET_res_o*d_GSF_s)+(d_ET_res_i*d_GSF_i))*(1/24)))*Rad_Spec!BF45,".")</f>
        <v>268.94079292000146</v>
      </c>
      <c r="O45" s="50">
        <f>IFERROR((d_DL/(Rad_Spec!AZ45*d_Fam*d_Foffset*d_EF_res*(1/365)*acf!E45*((d_ET_res_o*d_GSF_s)+(d_ET_res_i*d_GSF_i))*(1/24)))*Rad_Spec!BF45,".")</f>
        <v>1330.2447821849537</v>
      </c>
      <c r="P45" s="50">
        <f>IFERROR((d_DL/(Rad_Spec!BA45*d_Fam*d_Foffset*d_EF_res*(1/365)*acf!F45*((d_ET_res_o*d_GSF_s)+(d_ET_res_i*d_GSF_i))*(1/24)))*Rad_Spec!BF45,".")</f>
        <v>468.10235308238094</v>
      </c>
      <c r="Q45" s="50">
        <f>IFERROR((d_DL/(Rad_Spec!BB45*d_Fam*d_Foffset*d_EF_res*(1/365)*acf!G45*((d_ET_res_o*d_GSF_s)+(d_ET_res_i*d_GSF_i))*(1/24)))*Rad_Spec!BF45,".")</f>
        <v>301.73845059317239</v>
      </c>
      <c r="R45" s="50">
        <f>IFERROR((d_DL/(Rad_Spec!AY45*d_Fam*d_Foffset*d_EF_res*(1/365)*acf!C45*((d_ET_res_o*d_GSF_s)+(d_ET_res_i*d_GSF_i))*(1/24)))*Rad_Spec!BF45,".")</f>
        <v>1281.3009788217946</v>
      </c>
    </row>
    <row r="46" spans="1:18">
      <c r="A46" s="48" t="s">
        <v>51</v>
      </c>
      <c r="B46" s="48"/>
      <c r="C46" s="50">
        <f>IFERROR((d_DL/(Rad_Spec!X46*d_IFDres_adj))*Rad_Spec!BF46,".")</f>
        <v>154.38763991004924</v>
      </c>
      <c r="D46" s="50">
        <f>IFERROR((d_DL/(Rad_Spec!AN46*d_IFAres_adj*(1/d_PEFm_pp)*d_SLF*(d_ET_res_o+d_ET_res_i)*(1/24)))*Rad_Spec!BF46,".")</f>
        <v>0.57243106075102235</v>
      </c>
      <c r="E46" s="50">
        <f>IFERROR((d_DL/(Rad_Spec!AN46*d_IFAres_adj*(1/d_PEF)*d_SLF*(d_ET_res_o+d_ET_res_i)*(1/24)))*Rad_Spec!BF46,".")</f>
        <v>418.50016556338284</v>
      </c>
      <c r="F46" s="50" t="str">
        <f>IFERROR((d_DL/(Rad_Spec!AY46*d_Fam*d_Foffset*d_EF_res*(1/365)*acf!C46*((d_ET_res_o*d_GSF_s)+(d_ET_res_i*d_GSF_i))*(1/24)))*Rad_Spec!BF46,".")</f>
        <v>.</v>
      </c>
      <c r="G46" s="50">
        <f t="shared" si="4"/>
        <v>112.78168647681561</v>
      </c>
      <c r="H46" s="50">
        <f t="shared" si="5"/>
        <v>0.57031646879672282</v>
      </c>
      <c r="I46" s="56" t="str">
        <f>IFERROR((d_DL/(Rad_Spec!AV46*d_Fam*d_Foffset*Fsurf!C46*d_EF_res*(1/365)*((d_ET_res_o*d_GSF_s)+(d_ET_res_i*d_GSF_i))*(1/24)))*Rad_Spec!BF46,".")</f>
        <v>.</v>
      </c>
      <c r="J46" s="50" t="str">
        <f>IFERROR((d_DL/(Rad_Spec!AZ46*d_Fam*d_Foffset*Fsurf!C46*d_EF_res*(1/365)*((d_ET_res_o*d_GSF_s)+(d_ET_res_i*d_GSF_i))*(1/24)))*Rad_Spec!BF46,".")</f>
        <v>.</v>
      </c>
      <c r="K46" s="50" t="str">
        <f>IFERROR((d_DL/(Rad_Spec!BA46*d_Fam*d_Foffset*Fsurf!C46*d_EF_res*(1/365)*((d_ET_res_o*d_GSF_s)+(d_ET_res_i*d_GSF_i))*(1/24)))*Rad_Spec!BF46,".")</f>
        <v>.</v>
      </c>
      <c r="L46" s="50" t="str">
        <f>IFERROR((d_DL/(Rad_Spec!BB46*d_Fam*d_Foffset*Fsurf!C46*d_EF_res*(1/365)*((d_ET_res_o*d_GSF_s)+(d_ET_res_i*d_GSF_i))*(1/24)))*Rad_Spec!BF46,".")</f>
        <v>.</v>
      </c>
      <c r="M46" s="50" t="str">
        <f>IFERROR((d_DL/(Rad_Spec!AY46*d_Fam*d_Foffset*Fsurf!C46*d_EF_res*(1/365)*((d_ET_res_o*d_GSF_s)+(d_ET_res_i*d_GSF_i))*(1/24)))*Rad_Spec!BF46,".")</f>
        <v>.</v>
      </c>
      <c r="N46" s="50" t="str">
        <f>IFERROR((d_DL/(Rad_Spec!AV46*d_Fam*d_Foffset*d_EF_res*(1/365)*acf!D46*((d_ET_res_o*d_GSF_s)+(d_ET_res_i*d_GSF_i))*(1/24)))*Rad_Spec!BF46,".")</f>
        <v>.</v>
      </c>
      <c r="O46" s="50" t="str">
        <f>IFERROR((d_DL/(Rad_Spec!AZ46*d_Fam*d_Foffset*d_EF_res*(1/365)*acf!E46*((d_ET_res_o*d_GSF_s)+(d_ET_res_i*d_GSF_i))*(1/24)))*Rad_Spec!BF46,".")</f>
        <v>.</v>
      </c>
      <c r="P46" s="50" t="str">
        <f>IFERROR((d_DL/(Rad_Spec!BA46*d_Fam*d_Foffset*d_EF_res*(1/365)*acf!F46*((d_ET_res_o*d_GSF_s)+(d_ET_res_i*d_GSF_i))*(1/24)))*Rad_Spec!BF46,".")</f>
        <v>.</v>
      </c>
      <c r="Q46" s="50" t="str">
        <f>IFERROR((d_DL/(Rad_Spec!BB46*d_Fam*d_Foffset*d_EF_res*(1/365)*acf!G46*((d_ET_res_o*d_GSF_s)+(d_ET_res_i*d_GSF_i))*(1/24)))*Rad_Spec!BF46,".")</f>
        <v>.</v>
      </c>
      <c r="R46" s="50" t="str">
        <f>IFERROR((d_DL/(Rad_Spec!AY46*d_Fam*d_Foffset*d_EF_res*(1/365)*acf!C46*((d_ET_res_o*d_GSF_s)+(d_ET_res_i*d_GSF_i))*(1/24)))*Rad_Spec!BF46,".")</f>
        <v>.</v>
      </c>
    </row>
    <row r="47" spans="1:18">
      <c r="A47" s="48" t="s">
        <v>52</v>
      </c>
      <c r="B47" s="48"/>
      <c r="C47" s="50" t="str">
        <f>IFERROR((d_DL/(Rad_Spec!X47*d_IFDres_adj))*Rad_Spec!BF47,".")</f>
        <v>.</v>
      </c>
      <c r="D47" s="50" t="str">
        <f>IFERROR((d_DL/(Rad_Spec!AN47*d_IFAres_adj*(1/d_PEFm_pp)*d_SLF*(d_ET_res_o+d_ET_res_i)*(1/24)))*Rad_Spec!BF47,".")</f>
        <v>.</v>
      </c>
      <c r="E47" s="50" t="str">
        <f>IFERROR((d_DL/(Rad_Spec!AN47*d_IFAres_adj*(1/d_PEF)*d_SLF*(d_ET_res_o+d_ET_res_i)*(1/24)))*Rad_Spec!BF47,".")</f>
        <v>.</v>
      </c>
      <c r="F47" s="50">
        <f>IFERROR((d_DL/(Rad_Spec!AY47*d_Fam*d_Foffset*d_EF_res*(1/365)*acf!C47*((d_ET_res_o*d_GSF_s)+(d_ET_res_i*d_GSF_i))*(1/24)))*Rad_Spec!BF47,".")</f>
        <v>716225.6794018622</v>
      </c>
      <c r="G47" s="50">
        <f t="shared" si="4"/>
        <v>716225.6794018622</v>
      </c>
      <c r="H47" s="50">
        <f t="shared" si="5"/>
        <v>716225.6794018622</v>
      </c>
      <c r="I47" s="56" t="str">
        <f>IFERROR((d_DL/(Rad_Spec!AV47*d_Fam*d_Foffset*Fsurf!C47*d_EF_res*(1/365)*((d_ET_res_o*d_GSF_s)+(d_ET_res_i*d_GSF_i))*(1/24)))*Rad_Spec!BF47,".")</f>
        <v>.</v>
      </c>
      <c r="J47" s="50" t="str">
        <f>IFERROR((d_DL/(Rad_Spec!AZ47*d_Fam*d_Foffset*Fsurf!C47*d_EF_res*(1/365)*((d_ET_res_o*d_GSF_s)+(d_ET_res_i*d_GSF_i))*(1/24)))*Rad_Spec!BF47,".")</f>
        <v>.</v>
      </c>
      <c r="K47" s="50" t="str">
        <f>IFERROR((d_DL/(Rad_Spec!BA47*d_Fam*d_Foffset*Fsurf!C47*d_EF_res*(1/365)*((d_ET_res_o*d_GSF_s)+(d_ET_res_i*d_GSF_i))*(1/24)))*Rad_Spec!BF47,".")</f>
        <v>.</v>
      </c>
      <c r="L47" s="50" t="str">
        <f>IFERROR((d_DL/(Rad_Spec!BB47*d_Fam*d_Foffset*Fsurf!C47*d_EF_res*(1/365)*((d_ET_res_o*d_GSF_s)+(d_ET_res_i*d_GSF_i))*(1/24)))*Rad_Spec!BF47,".")</f>
        <v>.</v>
      </c>
      <c r="M47" s="50" t="str">
        <f>IFERROR((d_DL/(Rad_Spec!AY47*d_Fam*d_Foffset*Fsurf!C47*d_EF_res*(1/365)*((d_ET_res_o*d_GSF_s)+(d_ET_res_i*d_GSF_i))*(1/24)))*Rad_Spec!BF47,".")</f>
        <v>.</v>
      </c>
      <c r="N47" s="50">
        <f>IFERROR((d_DL/(Rad_Spec!AV47*d_Fam*d_Foffset*d_EF_res*(1/365)*acf!D47*((d_ET_res_o*d_GSF_s)+(d_ET_res_i*d_GSF_i))*(1/24)))*Rad_Spec!BF47,".")</f>
        <v>166517.52168781325</v>
      </c>
      <c r="O47" s="50">
        <f>IFERROR((d_DL/(Rad_Spec!AZ47*d_Fam*d_Foffset*d_EF_res*(1/365)*acf!E47*((d_ET_res_o*d_GSF_s)+(d_ET_res_i*d_GSF_i))*(1/24)))*Rad_Spec!BF47,".")</f>
        <v>761729.08857191168</v>
      </c>
      <c r="P47" s="50">
        <f>IFERROR((d_DL/(Rad_Spec!BA47*d_Fam*d_Foffset*d_EF_res*(1/365)*acf!F47*((d_ET_res_o*d_GSF_s)+(d_ET_res_i*d_GSF_i))*(1/24)))*Rad_Spec!BF47,".")</f>
        <v>272771.55933622742</v>
      </c>
      <c r="Q47" s="50">
        <f>IFERROR((d_DL/(Rad_Spec!BB47*d_Fam*d_Foffset*d_EF_res*(1/365)*acf!G47*((d_ET_res_o*d_GSF_s)+(d_ET_res_i*d_GSF_i))*(1/24)))*Rad_Spec!BF47,".")</f>
        <v>181272.23879939163</v>
      </c>
      <c r="R47" s="50">
        <f>IFERROR((d_DL/(Rad_Spec!AY47*d_Fam*d_Foffset*d_EF_res*(1/365)*acf!C47*((d_ET_res_o*d_GSF_s)+(d_ET_res_i*d_GSF_i))*(1/24)))*Rad_Spec!BF47,".")</f>
        <v>716225.6794018622</v>
      </c>
    </row>
    <row r="48" spans="1:18">
      <c r="A48" s="48" t="s">
        <v>53</v>
      </c>
      <c r="B48" s="48"/>
      <c r="C48" s="50" t="str">
        <f>IFERROR((d_DL/(Rad_Spec!X48*d_IFDres_adj))*Rad_Spec!BF48,".")</f>
        <v>.</v>
      </c>
      <c r="D48" s="50" t="str">
        <f>IFERROR((d_DL/(Rad_Spec!AN48*d_IFAres_adj*(1/d_PEFm_pp)*d_SLF*(d_ET_res_o+d_ET_res_i)*(1/24)))*Rad_Spec!BF48,".")</f>
        <v>.</v>
      </c>
      <c r="E48" s="50" t="str">
        <f>IFERROR((d_DL/(Rad_Spec!AN48*d_IFAres_adj*(1/d_PEF)*d_SLF*(d_ET_res_o+d_ET_res_i)*(1/24)))*Rad_Spec!BF48,".")</f>
        <v>.</v>
      </c>
      <c r="F48" s="50">
        <f>IFERROR((d_DL/(Rad_Spec!AY48*d_Fam*d_Foffset*d_EF_res*(1/365)*acf!C48*((d_ET_res_o*d_GSF_s)+(d_ET_res_i*d_GSF_i))*(1/24)))*Rad_Spec!BF48,".")</f>
        <v>2750409.9106838373</v>
      </c>
      <c r="G48" s="50">
        <f t="shared" si="4"/>
        <v>2750409.9106838373</v>
      </c>
      <c r="H48" s="50">
        <f t="shared" si="5"/>
        <v>2750409.9106838373</v>
      </c>
      <c r="I48" s="56" t="str">
        <f>IFERROR((d_DL/(Rad_Spec!AV48*d_Fam*d_Foffset*Fsurf!C48*d_EF_res*(1/365)*((d_ET_res_o*d_GSF_s)+(d_ET_res_i*d_GSF_i))*(1/24)))*Rad_Spec!BF48,".")</f>
        <v>.</v>
      </c>
      <c r="J48" s="50" t="str">
        <f>IFERROR((d_DL/(Rad_Spec!AZ48*d_Fam*d_Foffset*Fsurf!C48*d_EF_res*(1/365)*((d_ET_res_o*d_GSF_s)+(d_ET_res_i*d_GSF_i))*(1/24)))*Rad_Spec!BF48,".")</f>
        <v>.</v>
      </c>
      <c r="K48" s="50" t="str">
        <f>IFERROR((d_DL/(Rad_Spec!BA48*d_Fam*d_Foffset*Fsurf!C48*d_EF_res*(1/365)*((d_ET_res_o*d_GSF_s)+(d_ET_res_i*d_GSF_i))*(1/24)))*Rad_Spec!BF48,".")</f>
        <v>.</v>
      </c>
      <c r="L48" s="50" t="str">
        <f>IFERROR((d_DL/(Rad_Spec!BB48*d_Fam*d_Foffset*Fsurf!C48*d_EF_res*(1/365)*((d_ET_res_o*d_GSF_s)+(d_ET_res_i*d_GSF_i))*(1/24)))*Rad_Spec!BF48,".")</f>
        <v>.</v>
      </c>
      <c r="M48" s="50" t="str">
        <f>IFERROR((d_DL/(Rad_Spec!AY48*d_Fam*d_Foffset*Fsurf!C48*d_EF_res*(1/365)*((d_ET_res_o*d_GSF_s)+(d_ET_res_i*d_GSF_i))*(1/24)))*Rad_Spec!BF48,".")</f>
        <v>.</v>
      </c>
      <c r="N48" s="50">
        <f>IFERROR((d_DL/(Rad_Spec!AV48*d_Fam*d_Foffset*d_EF_res*(1/365)*acf!D48*((d_ET_res_o*d_GSF_s)+(d_ET_res_i*d_GSF_i))*(1/24)))*Rad_Spec!BF48,".")</f>
        <v>5820190.1414673897</v>
      </c>
      <c r="O48" s="50">
        <f>IFERROR((d_DL/(Rad_Spec!AZ48*d_Fam*d_Foffset*d_EF_res*(1/365)*acf!E48*((d_ET_res_o*d_GSF_s)+(d_ET_res_i*d_GSF_i))*(1/24)))*Rad_Spec!BF48,".")</f>
        <v>15970535.890306562</v>
      </c>
      <c r="P48" s="50">
        <f>IFERROR((d_DL/(Rad_Spec!BA48*d_Fam*d_Foffset*d_EF_res*(1/365)*acf!F48*((d_ET_res_o*d_GSF_s)+(d_ET_res_i*d_GSF_i))*(1/24)))*Rad_Spec!BF48,".")</f>
        <v>8065120.6246048128</v>
      </c>
      <c r="Q48" s="50">
        <f>IFERROR((d_DL/(Rad_Spec!BB48*d_Fam*d_Foffset*d_EF_res*(1/365)*acf!G48*((d_ET_res_o*d_GSF_s)+(d_ET_res_i*d_GSF_i))*(1/24)))*Rad_Spec!BF48,".")</f>
        <v>6038058.2216292713</v>
      </c>
      <c r="R48" s="50">
        <f>IFERROR((d_DL/(Rad_Spec!AY48*d_Fam*d_Foffset*d_EF_res*(1/365)*acf!C48*((d_ET_res_o*d_GSF_s)+(d_ET_res_i*d_GSF_i))*(1/24)))*Rad_Spec!BF48,".")</f>
        <v>2750409.9106838373</v>
      </c>
    </row>
    <row r="49" spans="1:18">
      <c r="A49" s="51" t="s">
        <v>54</v>
      </c>
      <c r="B49" s="53" t="s">
        <v>7</v>
      </c>
      <c r="C49" s="50" t="str">
        <f>IFERROR((d_DL/(Rad_Spec!X49*d_IFDres_adj))*Rad_Spec!BF49,".")</f>
        <v>.</v>
      </c>
      <c r="D49" s="50" t="str">
        <f>IFERROR((d_DL/(Rad_Spec!AN49*d_IFAres_adj*(1/d_PEFm_pp)*d_SLF*(d_ET_res_o+d_ET_res_i)*(1/24)))*Rad_Spec!BF49,".")</f>
        <v>.</v>
      </c>
      <c r="E49" s="50" t="str">
        <f>IFERROR((d_DL/(Rad_Spec!AN49*d_IFAres_adj*(1/d_PEF)*d_SLF*(d_ET_res_o+d_ET_res_i)*(1/24)))*Rad_Spec!BF49,".")</f>
        <v>.</v>
      </c>
      <c r="F49" s="50">
        <f>IFERROR((d_DL/(Rad_Spec!AY49*d_Fam*d_Foffset*d_EF_res*(1/365)*acf!C49*((d_ET_res_o*d_GSF_s)+(d_ET_res_i*d_GSF_i))*(1/24)))*Rad_Spec!BF49,".")</f>
        <v>772610.72074152459</v>
      </c>
      <c r="G49" s="50">
        <f t="shared" si="4"/>
        <v>772610.72074152459</v>
      </c>
      <c r="H49" s="50">
        <f t="shared" si="5"/>
        <v>772610.72074152459</v>
      </c>
      <c r="I49" s="56" t="str">
        <f>IFERROR((d_DL/(Rad_Spec!AV49*d_Fam*d_Foffset*Fsurf!C49*d_EF_res*(1/365)*((d_ET_res_o*d_GSF_s)+(d_ET_res_i*d_GSF_i))*(1/24)))*Rad_Spec!BF49,".")</f>
        <v>.</v>
      </c>
      <c r="J49" s="50" t="str">
        <f>IFERROR((d_DL/(Rad_Spec!AZ49*d_Fam*d_Foffset*Fsurf!C49*d_EF_res*(1/365)*((d_ET_res_o*d_GSF_s)+(d_ET_res_i*d_GSF_i))*(1/24)))*Rad_Spec!BF49,".")</f>
        <v>.</v>
      </c>
      <c r="K49" s="50" t="str">
        <f>IFERROR((d_DL/(Rad_Spec!BA49*d_Fam*d_Foffset*Fsurf!C49*d_EF_res*(1/365)*((d_ET_res_o*d_GSF_s)+(d_ET_res_i*d_GSF_i))*(1/24)))*Rad_Spec!BF49,".")</f>
        <v>.</v>
      </c>
      <c r="L49" s="50" t="str">
        <f>IFERROR((d_DL/(Rad_Spec!BB49*d_Fam*d_Foffset*Fsurf!C49*d_EF_res*(1/365)*((d_ET_res_o*d_GSF_s)+(d_ET_res_i*d_GSF_i))*(1/24)))*Rad_Spec!BF49,".")</f>
        <v>.</v>
      </c>
      <c r="M49" s="50" t="str">
        <f>IFERROR((d_DL/(Rad_Spec!AY49*d_Fam*d_Foffset*Fsurf!C49*d_EF_res*(1/365)*((d_ET_res_o*d_GSF_s)+(d_ET_res_i*d_GSF_i))*(1/24)))*Rad_Spec!BF49,".")</f>
        <v>.</v>
      </c>
      <c r="N49" s="50">
        <f>IFERROR((d_DL/(Rad_Spec!AV49*d_Fam*d_Foffset*d_EF_res*(1/365)*acf!D49*((d_ET_res_o*d_GSF_s)+(d_ET_res_i*d_GSF_i))*(1/24)))*Rad_Spec!BF49,".")</f>
        <v>219639.67584588888</v>
      </c>
      <c r="O49" s="50">
        <f>IFERROR((d_DL/(Rad_Spec!AZ49*d_Fam*d_Foffset*d_EF_res*(1/365)*acf!E49*((d_ET_res_o*d_GSF_s)+(d_ET_res_i*d_GSF_i))*(1/24)))*Rad_Spec!BF49,".")</f>
        <v>970913.93096295896</v>
      </c>
      <c r="P49" s="50">
        <f>IFERROR((d_DL/(Rad_Spec!BA49*d_Fam*d_Foffset*d_EF_res*(1/365)*acf!F49*((d_ET_res_o*d_GSF_s)+(d_ET_res_i*d_GSF_i))*(1/24)))*Rad_Spec!BF49,".")</f>
        <v>348028.08539831667</v>
      </c>
      <c r="Q49" s="50">
        <f>IFERROR((d_DL/(Rad_Spec!BB49*d_Fam*d_Foffset*d_EF_res*(1/365)*acf!G49*((d_ET_res_o*d_GSF_s)+(d_ET_res_i*d_GSF_i))*(1/24)))*Rad_Spec!BF49,".")</f>
        <v>234663.88820016794</v>
      </c>
      <c r="R49" s="50">
        <f>IFERROR((d_DL/(Rad_Spec!AY49*d_Fam*d_Foffset*d_EF_res*(1/365)*acf!C49*((d_ET_res_o*d_GSF_s)+(d_ET_res_i*d_GSF_i))*(1/24)))*Rad_Spec!BF49,".")</f>
        <v>772610.72074152459</v>
      </c>
    </row>
    <row r="50" spans="1:18">
      <c r="A50" s="48" t="s">
        <v>55</v>
      </c>
      <c r="B50" s="48"/>
      <c r="C50" s="50" t="str">
        <f>IFERROR((d_DL/(Rad_Spec!X50*d_IFDres_adj))*Rad_Spec!BF50,".")</f>
        <v>.</v>
      </c>
      <c r="D50" s="50" t="str">
        <f>IFERROR((d_DL/(Rad_Spec!AN50*d_IFAres_adj*(1/d_PEFm_pp)*d_SLF*(d_ET_res_o+d_ET_res_i)*(1/24)))*Rad_Spec!BF50,".")</f>
        <v>.</v>
      </c>
      <c r="E50" s="50" t="str">
        <f>IFERROR((d_DL/(Rad_Spec!AN50*d_IFAres_adj*(1/d_PEF)*d_SLF*(d_ET_res_o+d_ET_res_i)*(1/24)))*Rad_Spec!BF50,".")</f>
        <v>.</v>
      </c>
      <c r="F50" s="50">
        <f>IFERROR((d_DL/(Rad_Spec!AY50*d_Fam*d_Foffset*d_EF_res*(1/365)*acf!C50*((d_ET_res_o*d_GSF_s)+(d_ET_res_i*d_GSF_i))*(1/24)))*Rad_Spec!BF50,".")</f>
        <v>372073.21888184908</v>
      </c>
      <c r="G50" s="50">
        <f t="shared" si="4"/>
        <v>372073.21888184908</v>
      </c>
      <c r="H50" s="50">
        <f t="shared" si="5"/>
        <v>372073.21888184908</v>
      </c>
      <c r="I50" s="56" t="str">
        <f>IFERROR((d_DL/(Rad_Spec!AV50*d_Fam*d_Foffset*Fsurf!C50*d_EF_res*(1/365)*((d_ET_res_o*d_GSF_s)+(d_ET_res_i*d_GSF_i))*(1/24)))*Rad_Spec!BF50,".")</f>
        <v>.</v>
      </c>
      <c r="J50" s="50" t="str">
        <f>IFERROR((d_DL/(Rad_Spec!AZ50*d_Fam*d_Foffset*Fsurf!C50*d_EF_res*(1/365)*((d_ET_res_o*d_GSF_s)+(d_ET_res_i*d_GSF_i))*(1/24)))*Rad_Spec!BF50,".")</f>
        <v>.</v>
      </c>
      <c r="K50" s="50" t="str">
        <f>IFERROR((d_DL/(Rad_Spec!BA50*d_Fam*d_Foffset*Fsurf!C50*d_EF_res*(1/365)*((d_ET_res_o*d_GSF_s)+(d_ET_res_i*d_GSF_i))*(1/24)))*Rad_Spec!BF50,".")</f>
        <v>.</v>
      </c>
      <c r="L50" s="50" t="str">
        <f>IFERROR((d_DL/(Rad_Spec!BB50*d_Fam*d_Foffset*Fsurf!C50*d_EF_res*(1/365)*((d_ET_res_o*d_GSF_s)+(d_ET_res_i*d_GSF_i))*(1/24)))*Rad_Spec!BF50,".")</f>
        <v>.</v>
      </c>
      <c r="M50" s="50" t="str">
        <f>IFERROR((d_DL/(Rad_Spec!AY50*d_Fam*d_Foffset*Fsurf!C50*d_EF_res*(1/365)*((d_ET_res_o*d_GSF_s)+(d_ET_res_i*d_GSF_i))*(1/24)))*Rad_Spec!BF50,".")</f>
        <v>.</v>
      </c>
      <c r="N50" s="50">
        <f>IFERROR((d_DL/(Rad_Spec!AV50*d_Fam*d_Foffset*d_EF_res*(1/365)*acf!D50*((d_ET_res_o*d_GSF_s)+(d_ET_res_i*d_GSF_i))*(1/24)))*Rad_Spec!BF50,".")</f>
        <v>79223.443095751049</v>
      </c>
      <c r="O50" s="50">
        <f>IFERROR((d_DL/(Rad_Spec!AZ50*d_Fam*d_Foffset*d_EF_res*(1/365)*acf!E50*((d_ET_res_o*d_GSF_s)+(d_ET_res_i*d_GSF_i))*(1/24)))*Rad_Spec!BF50,".")</f>
        <v>388731.97925796494</v>
      </c>
      <c r="P50" s="50">
        <f>IFERROR((d_DL/(Rad_Spec!BA50*d_Fam*d_Foffset*d_EF_res*(1/365)*acf!F50*((d_ET_res_o*d_GSF_s)+(d_ET_res_i*d_GSF_i))*(1/24)))*Rad_Spec!BF50,".")</f>
        <v>137748.86952684642</v>
      </c>
      <c r="Q50" s="50">
        <f>IFERROR((d_DL/(Rad_Spec!BB50*d_Fam*d_Foffset*d_EF_res*(1/365)*acf!G50*((d_ET_res_o*d_GSF_s)+(d_ET_res_i*d_GSF_i))*(1/24)))*Rad_Spec!BF50,".")</f>
        <v>88896.072776046247</v>
      </c>
      <c r="R50" s="50">
        <f>IFERROR((d_DL/(Rad_Spec!AY50*d_Fam*d_Foffset*d_EF_res*(1/365)*acf!C50*((d_ET_res_o*d_GSF_s)+(d_ET_res_i*d_GSF_i))*(1/24)))*Rad_Spec!BF50,".")</f>
        <v>372073.21888184908</v>
      </c>
    </row>
    <row r="51" spans="1:18">
      <c r="A51" s="48" t="s">
        <v>56</v>
      </c>
      <c r="B51" s="48"/>
      <c r="C51" s="50">
        <f>IFERROR((d_DL/(Rad_Spec!X51*d_IFDres_adj))*Rad_Spec!BF51,".")</f>
        <v>5.6824466510181644E-2</v>
      </c>
      <c r="D51" s="50">
        <f>IFERROR((d_DL/(Rad_Spec!AN51*d_IFAres_adj*(1/d_PEFm_pp)*d_SLF*(d_ET_res_o+d_ET_res_i)*(1/24)))*Rad_Spec!BF51,".")</f>
        <v>1.4894982915399833E-3</v>
      </c>
      <c r="E51" s="50">
        <f>IFERROR((d_DL/(Rad_Spec!AN51*d_IFAres_adj*(1/d_PEF)*d_SLF*(d_ET_res_o+d_ET_res_i)*(1/24)))*Rad_Spec!BF51,".")</f>
        <v>1.0889613166658441</v>
      </c>
      <c r="F51" s="50">
        <f>IFERROR((d_DL/(Rad_Spec!AY51*d_Fam*d_Foffset*d_EF_res*(1/365)*acf!C51*((d_ET_res_o*d_GSF_s)+(d_ET_res_i*d_GSF_i))*(1/24)))*Rad_Spec!BF51,".")</f>
        <v>129.43834428229482</v>
      </c>
      <c r="G51" s="50">
        <f t="shared" si="4"/>
        <v>5.3983771791944662E-2</v>
      </c>
      <c r="H51" s="50">
        <f t="shared" si="5"/>
        <v>1.4514361521445625E-3</v>
      </c>
      <c r="I51" s="56">
        <f>IFERROR((d_DL/(Rad_Spec!AV51*d_Fam*d_Foffset*Fsurf!C51*d_EF_res*(1/365)*((d_ET_res_o*d_GSF_s)+(d_ET_res_i*d_GSF_i))*(1/24)))*Rad_Spec!BF51,".")</f>
        <v>239.46736241860782</v>
      </c>
      <c r="J51" s="50">
        <f>IFERROR((d_DL/(Rad_Spec!AZ51*d_Fam*d_Foffset*Fsurf!C51*d_EF_res*(1/365)*((d_ET_res_o*d_GSF_s)+(d_ET_res_i*d_GSF_i))*(1/24)))*Rad_Spec!BF51,".")</f>
        <v>278.03928656657149</v>
      </c>
      <c r="K51" s="50">
        <f>IFERROR((d_DL/(Rad_Spec!BA51*d_Fam*d_Foffset*Fsurf!C51*d_EF_res*(1/365)*((d_ET_res_o*d_GSF_s)+(d_ET_res_i*d_GSF_i))*(1/24)))*Rad_Spec!BF51,".")</f>
        <v>239.46736241860782</v>
      </c>
      <c r="L51" s="50">
        <f>IFERROR((d_DL/(Rad_Spec!BB51*d_Fam*d_Foffset*Fsurf!C51*d_EF_res*(1/365)*((d_ET_res_o*d_GSF_s)+(d_ET_res_i*d_GSF_i))*(1/24)))*Rad_Spec!BF51,".")</f>
        <v>239.46736241860782</v>
      </c>
      <c r="M51" s="50">
        <f>IFERROR((d_DL/(Rad_Spec!AY51*d_Fam*d_Foffset*Fsurf!C51*d_EF_res*(1/365)*((d_ET_res_o*d_GSF_s)+(d_ET_res_i*d_GSF_i))*(1/24)))*Rad_Spec!BF51,".")</f>
        <v>99.798260819039982</v>
      </c>
      <c r="N51" s="50">
        <f>IFERROR((d_DL/(Rad_Spec!AV51*d_Fam*d_Foffset*d_EF_res*(1/365)*acf!D51*((d_ET_res_o*d_GSF_s)+(d_ET_res_i*d_GSF_i))*(1/24)))*Rad_Spec!BF51,".")</f>
        <v>310.58916905693422</v>
      </c>
      <c r="O51" s="50">
        <f>IFERROR((d_DL/(Rad_Spec!AZ51*d_Fam*d_Foffset*d_EF_res*(1/365)*acf!E51*((d_ET_res_o*d_GSF_s)+(d_ET_res_i*d_GSF_i))*(1/24)))*Rad_Spec!BF51,".")</f>
        <v>360.61695467684308</v>
      </c>
      <c r="P51" s="50">
        <f>IFERROR((d_DL/(Rad_Spec!BA51*d_Fam*d_Foffset*d_EF_res*(1/365)*acf!F51*((d_ET_res_o*d_GSF_s)+(d_ET_res_i*d_GSF_i))*(1/24)))*Rad_Spec!BF51,".")</f>
        <v>310.58916905693422</v>
      </c>
      <c r="Q51" s="50">
        <f>IFERROR((d_DL/(Rad_Spec!BB51*d_Fam*d_Foffset*d_EF_res*(1/365)*acf!G51*((d_ET_res_o*d_GSF_s)+(d_ET_res_i*d_GSF_i))*(1/24)))*Rad_Spec!BF51,".")</f>
        <v>310.58916905693422</v>
      </c>
      <c r="R51" s="50">
        <f>IFERROR((d_DL/(Rad_Spec!AY51*d_Fam*d_Foffset*d_EF_res*(1/365)*acf!C51*((d_ET_res_o*d_GSF_s)+(d_ET_res_i*d_GSF_i))*(1/24)))*Rad_Spec!BF51,".")</f>
        <v>129.43834428229482</v>
      </c>
    </row>
    <row r="52" spans="1:18">
      <c r="A52" s="48" t="s">
        <v>57</v>
      </c>
      <c r="B52" s="48"/>
      <c r="C52" s="50">
        <f>IFERROR((d_DL/(Rad_Spec!X52*d_IFDres_adj))*Rad_Spec!BF52,".")</f>
        <v>6.9277182558071271</v>
      </c>
      <c r="D52" s="50">
        <f>IFERROR((d_DL/(Rad_Spec!AN52*d_IFAres_adj*(1/d_PEFm_pp)*d_SLF*(d_ET_res_o+d_ET_res_i)*(1/24)))*Rad_Spec!BF52,".")</f>
        <v>0.19437350886379476</v>
      </c>
      <c r="E52" s="50">
        <f>IFERROR((d_DL/(Rad_Spec!AN52*d_IFAres_adj*(1/d_PEF)*d_SLF*(d_ET_res_o+d_ET_res_i)*(1/24)))*Rad_Spec!BF52,".")</f>
        <v>142.10505197588287</v>
      </c>
      <c r="F52" s="50">
        <f>IFERROR((d_DL/(Rad_Spec!AY52*d_Fam*d_Foffset*d_EF_res*(1/365)*acf!C52*((d_ET_res_o*d_GSF_s)+(d_ET_res_i*d_GSF_i))*(1/24)))*Rad_Spec!BF52,".")</f>
        <v>222.55480646938909</v>
      </c>
      <c r="G52" s="50">
        <f t="shared" si="4"/>
        <v>6.4152737149097216</v>
      </c>
      <c r="H52" s="50">
        <f t="shared" si="5"/>
        <v>0.18890825383488671</v>
      </c>
      <c r="I52" s="56">
        <f>IFERROR((d_DL/(Rad_Spec!AV52*d_Fam*d_Foffset*Fsurf!C52*d_EF_res*(1/365)*((d_ET_res_o*d_GSF_s)+(d_ET_res_i*d_GSF_i))*(1/24)))*Rad_Spec!BF52,".")</f>
        <v>38.868661309054438</v>
      </c>
      <c r="J52" s="50">
        <f>IFERROR((d_DL/(Rad_Spec!AZ52*d_Fam*d_Foffset*Fsurf!C52*d_EF_res*(1/365)*((d_ET_res_o*d_GSF_s)+(d_ET_res_i*d_GSF_i))*(1/24)))*Rad_Spec!BF52,".")</f>
        <v>181.72361131505974</v>
      </c>
      <c r="K52" s="50">
        <f>IFERROR((d_DL/(Rad_Spec!BA52*d_Fam*d_Foffset*Fsurf!C52*d_EF_res*(1/365)*((d_ET_res_o*d_GSF_s)+(d_ET_res_i*d_GSF_i))*(1/24)))*Rad_Spec!BF52,".")</f>
        <v>63.7965869510316</v>
      </c>
      <c r="L52" s="50">
        <f>IFERROR((d_DL/(Rad_Spec!BB52*d_Fam*d_Foffset*Fsurf!C52*d_EF_res*(1/365)*((d_ET_res_o*d_GSF_s)+(d_ET_res_i*d_GSF_i))*(1/24)))*Rad_Spec!BF52,".")</f>
        <v>42.104467616628675</v>
      </c>
      <c r="M52" s="50">
        <f>IFERROR((d_DL/(Rad_Spec!AY52*d_Fam*d_Foffset*Fsurf!C52*d_EF_res*(1/365)*((d_ET_res_o*d_GSF_s)+(d_ET_res_i*d_GSF_i))*(1/24)))*Rad_Spec!BF52,".")</f>
        <v>183.77770971873579</v>
      </c>
      <c r="N52" s="50">
        <f>IFERROR((d_DL/(Rad_Spec!AV52*d_Fam*d_Foffset*d_EF_res*(1/365)*acf!D52*((d_ET_res_o*d_GSF_s)+(d_ET_res_i*d_GSF_i))*(1/24)))*Rad_Spec!BF52,".")</f>
        <v>47.069948845264932</v>
      </c>
      <c r="O52" s="50">
        <f>IFERROR((d_DL/(Rad_Spec!AZ52*d_Fam*d_Foffset*d_EF_res*(1/365)*acf!E52*((d_ET_res_o*d_GSF_s)+(d_ET_res_i*d_GSF_i))*(1/24)))*Rad_Spec!BF52,".")</f>
        <v>220.06729330253734</v>
      </c>
      <c r="P52" s="50">
        <f>IFERROR((d_DL/(Rad_Spec!BA52*d_Fam*d_Foffset*d_EF_res*(1/365)*acf!F52*((d_ET_res_o*d_GSF_s)+(d_ET_res_i*d_GSF_i))*(1/24)))*Rad_Spec!BF52,".")</f>
        <v>77.257666797699272</v>
      </c>
      <c r="Q52" s="50">
        <f>IFERROR((d_DL/(Rad_Spec!BB52*d_Fam*d_Foffset*d_EF_res*(1/365)*acf!G52*((d_ET_res_o*d_GSF_s)+(d_ET_res_i*d_GSF_i))*(1/24)))*Rad_Spec!BF52,".")</f>
        <v>50.988510283737341</v>
      </c>
      <c r="R52" s="50">
        <f>IFERROR((d_DL/(Rad_Spec!AY52*d_Fam*d_Foffset*d_EF_res*(1/365)*acf!C52*((d_ET_res_o*d_GSF_s)+(d_ET_res_i*d_GSF_i))*(1/24)))*Rad_Spec!BF52,".")</f>
        <v>222.55480646938909</v>
      </c>
    </row>
    <row r="53" spans="1:18">
      <c r="A53" s="48" t="s">
        <v>58</v>
      </c>
      <c r="B53" s="48"/>
      <c r="C53" s="50" t="str">
        <f>IFERROR((d_DL/(Rad_Spec!X53*d_IFDres_adj))*Rad_Spec!BF53,".")</f>
        <v>.</v>
      </c>
      <c r="D53" s="50" t="str">
        <f>IFERROR((d_DL/(Rad_Spec!AN53*d_IFAres_adj*(1/d_PEFm_pp)*d_SLF*(d_ET_res_o+d_ET_res_i)*(1/24)))*Rad_Spec!BF53,".")</f>
        <v>.</v>
      </c>
      <c r="E53" s="50" t="str">
        <f>IFERROR((d_DL/(Rad_Spec!AN53*d_IFAres_adj*(1/d_PEF)*d_SLF*(d_ET_res_o+d_ET_res_i)*(1/24)))*Rad_Spec!BF53,".")</f>
        <v>.</v>
      </c>
      <c r="F53" s="50">
        <f>IFERROR((d_DL/(Rad_Spec!AY53*d_Fam*d_Foffset*d_EF_res*(1/365)*acf!C53*((d_ET_res_o*d_GSF_s)+(d_ET_res_i*d_GSF_i))*(1/24)))*Rad_Spec!BF53,".")</f>
        <v>351393.19428182411</v>
      </c>
      <c r="G53" s="50">
        <f t="shared" si="4"/>
        <v>351393.19428182411</v>
      </c>
      <c r="H53" s="50">
        <f t="shared" si="5"/>
        <v>351393.19428182411</v>
      </c>
      <c r="I53" s="56" t="str">
        <f>IFERROR((d_DL/(Rad_Spec!AV53*d_Fam*d_Foffset*Fsurf!C53*d_EF_res*(1/365)*((d_ET_res_o*d_GSF_s)+(d_ET_res_i*d_GSF_i))*(1/24)))*Rad_Spec!BF53,".")</f>
        <v>.</v>
      </c>
      <c r="J53" s="50" t="str">
        <f>IFERROR((d_DL/(Rad_Spec!AZ53*d_Fam*d_Foffset*Fsurf!C53*d_EF_res*(1/365)*((d_ET_res_o*d_GSF_s)+(d_ET_res_i*d_GSF_i))*(1/24)))*Rad_Spec!BF53,".")</f>
        <v>.</v>
      </c>
      <c r="K53" s="50" t="str">
        <f>IFERROR((d_DL/(Rad_Spec!BA53*d_Fam*d_Foffset*Fsurf!C53*d_EF_res*(1/365)*((d_ET_res_o*d_GSF_s)+(d_ET_res_i*d_GSF_i))*(1/24)))*Rad_Spec!BF53,".")</f>
        <v>.</v>
      </c>
      <c r="L53" s="50" t="str">
        <f>IFERROR((d_DL/(Rad_Spec!BB53*d_Fam*d_Foffset*Fsurf!C53*d_EF_res*(1/365)*((d_ET_res_o*d_GSF_s)+(d_ET_res_i*d_GSF_i))*(1/24)))*Rad_Spec!BF53,".")</f>
        <v>.</v>
      </c>
      <c r="M53" s="50" t="str">
        <f>IFERROR((d_DL/(Rad_Spec!AY53*d_Fam*d_Foffset*Fsurf!C53*d_EF_res*(1/365)*((d_ET_res_o*d_GSF_s)+(d_ET_res_i*d_GSF_i))*(1/24)))*Rad_Spec!BF53,".")</f>
        <v>.</v>
      </c>
      <c r="N53" s="50">
        <f>IFERROR((d_DL/(Rad_Spec!AV53*d_Fam*d_Foffset*d_EF_res*(1/365)*acf!D53*((d_ET_res_o*d_GSF_s)+(d_ET_res_i*d_GSF_i))*(1/24)))*Rad_Spec!BF53,".")</f>
        <v>66872.526363465862</v>
      </c>
      <c r="O53" s="50">
        <f>IFERROR((d_DL/(Rad_Spec!AZ53*d_Fam*d_Foffset*d_EF_res*(1/365)*acf!E53*((d_ET_res_o*d_GSF_s)+(d_ET_res_i*d_GSF_i))*(1/24)))*Rad_Spec!BF53,".")</f>
        <v>355842.89786135167</v>
      </c>
      <c r="P53" s="50">
        <f>IFERROR((d_DL/(Rad_Spec!BA53*d_Fam*d_Foffset*d_EF_res*(1/365)*acf!F53*((d_ET_res_o*d_GSF_s)+(d_ET_res_i*d_GSF_i))*(1/24)))*Rad_Spec!BF53,".")</f>
        <v>124658.34001512318</v>
      </c>
      <c r="Q53" s="50">
        <f>IFERROR((d_DL/(Rad_Spec!BB53*d_Fam*d_Foffset*d_EF_res*(1/365)*acf!G53*((d_ET_res_o*d_GSF_s)+(d_ET_res_i*d_GSF_i))*(1/24)))*Rad_Spec!BF53,".")</f>
        <v>78389.957472794413</v>
      </c>
      <c r="R53" s="50">
        <f>IFERROR((d_DL/(Rad_Spec!AY53*d_Fam*d_Foffset*d_EF_res*(1/365)*acf!C53*((d_ET_res_o*d_GSF_s)+(d_ET_res_i*d_GSF_i))*(1/24)))*Rad_Spec!BF53,".")</f>
        <v>351393.19428182411</v>
      </c>
    </row>
    <row r="54" spans="1:18">
      <c r="A54" s="48" t="s">
        <v>59</v>
      </c>
      <c r="B54" s="48"/>
      <c r="C54" s="50">
        <f>IFERROR((d_DL/(Rad_Spec!X54*d_IFDres_adj))*Rad_Spec!BF54,".")</f>
        <v>402.92586356037918</v>
      </c>
      <c r="D54" s="50">
        <f>IFERROR((d_DL/(Rad_Spec!AN54*d_IFAres_adj*(1/d_PEFm_pp)*d_SLF*(d_ET_res_o+d_ET_res_i)*(1/24)))*Rad_Spec!BF54,".")</f>
        <v>4.9242669934382723</v>
      </c>
      <c r="E54" s="50">
        <f>IFERROR((d_DL/(Rad_Spec!AN54*d_IFAres_adj*(1/d_PEF)*d_SLF*(d_ET_res_o+d_ET_res_i)*(1/24)))*Rad_Spec!BF54,".")</f>
        <v>3600.0956155811432</v>
      </c>
      <c r="F54" s="50">
        <f>IFERROR((d_DL/(Rad_Spec!AY54*d_Fam*d_Foffset*d_EF_res*(1/365)*acf!C54*((d_ET_res_o*d_GSF_s)+(d_ET_res_i*d_GSF_i))*(1/24)))*Rad_Spec!BF54,".")</f>
        <v>732.33246879083219</v>
      </c>
      <c r="G54" s="50">
        <f t="shared" si="4"/>
        <v>242.41739237346337</v>
      </c>
      <c r="H54" s="50">
        <f t="shared" si="5"/>
        <v>4.8327095722055882</v>
      </c>
      <c r="I54" s="56">
        <f>IFERROR((d_DL/(Rad_Spec!AV54*d_Fam*d_Foffset*Fsurf!C54*d_EF_res*(1/365)*((d_ET_res_o*d_GSF_s)+(d_ET_res_i*d_GSF_i))*(1/24)))*Rad_Spec!BF54,".")</f>
        <v>201.36074227495052</v>
      </c>
      <c r="J54" s="50">
        <f>IFERROR((d_DL/(Rad_Spec!AZ54*d_Fam*d_Foffset*Fsurf!C54*d_EF_res*(1/365)*((d_ET_res_o*d_GSF_s)+(d_ET_res_i*d_GSF_i))*(1/24)))*Rad_Spec!BF54,".")</f>
        <v>592.86584595542467</v>
      </c>
      <c r="K54" s="50">
        <f>IFERROR((d_DL/(Rad_Spec!BA54*d_Fam*d_Foffset*Fsurf!C54*d_EF_res*(1/365)*((d_ET_res_o*d_GSF_s)+(d_ET_res_i*d_GSF_i))*(1/24)))*Rad_Spec!BF54,".")</f>
        <v>257.79749010979828</v>
      </c>
      <c r="L54" s="50">
        <f>IFERROR((d_DL/(Rad_Spec!BB54*d_Fam*d_Foffset*Fsurf!C54*d_EF_res*(1/365)*((d_ET_res_o*d_GSF_s)+(d_ET_res_i*d_GSF_i))*(1/24)))*Rad_Spec!BF54,".")</f>
        <v>205.05543479375697</v>
      </c>
      <c r="M54" s="50">
        <f>IFERROR((d_DL/(Rad_Spec!AY54*d_Fam*d_Foffset*Fsurf!C54*d_EF_res*(1/365)*((d_ET_res_o*d_GSF_s)+(d_ET_res_i*d_GSF_i))*(1/24)))*Rad_Spec!BF54,".")</f>
        <v>529.90771981970511</v>
      </c>
      <c r="N54" s="50">
        <f>IFERROR((d_DL/(Rad_Spec!AV54*d_Fam*d_Foffset*d_EF_res*(1/365)*acf!D54*((d_ET_res_o*d_GSF_s)+(d_ET_res_i*d_GSF_i))*(1/24)))*Rad_Spec!BF54,".")</f>
        <v>278.28054582398164</v>
      </c>
      <c r="O54" s="50">
        <f>IFERROR((d_DL/(Rad_Spec!AZ54*d_Fam*d_Foffset*d_EF_res*(1/365)*acf!E54*((d_ET_res_o*d_GSF_s)+(d_ET_res_i*d_GSF_i))*(1/24)))*Rad_Spec!BF54,".")</f>
        <v>819.34059911039697</v>
      </c>
      <c r="P54" s="50">
        <f>IFERROR((d_DL/(Rad_Spec!BA54*d_Fam*d_Foffset*d_EF_res*(1/365)*acf!F54*((d_ET_res_o*d_GSF_s)+(d_ET_res_i*d_GSF_i))*(1/24)))*Rad_Spec!BF54,".")</f>
        <v>356.27613133174123</v>
      </c>
      <c r="Q54" s="50">
        <f>IFERROR((d_DL/(Rad_Spec!BB54*d_Fam*d_Foffset*d_EF_res*(1/365)*acf!G54*((d_ET_res_o*d_GSF_s)+(d_ET_res_i*d_GSF_i))*(1/24)))*Rad_Spec!BF54,".")</f>
        <v>283.38661088497213</v>
      </c>
      <c r="R54" s="50">
        <f>IFERROR((d_DL/(Rad_Spec!AY54*d_Fam*d_Foffset*d_EF_res*(1/365)*acf!C54*((d_ET_res_o*d_GSF_s)+(d_ET_res_i*d_GSF_i))*(1/24)))*Rad_Spec!BF54,".")</f>
        <v>732.33246879083219</v>
      </c>
    </row>
    <row r="55" spans="1:18">
      <c r="A55" s="48" t="s">
        <v>60</v>
      </c>
      <c r="B55" s="48"/>
      <c r="C55" s="50">
        <f>IFERROR((d_DL/(Rad_Spec!X55*d_IFDres_adj))*Rad_Spec!BF55,".")</f>
        <v>0.83646712062225337</v>
      </c>
      <c r="D55" s="50">
        <f>IFERROR((d_DL/(Rad_Spec!AN55*d_IFAres_adj*(1/d_PEFm_pp)*d_SLF*(d_ET_res_o+d_ET_res_i)*(1/24)))*Rad_Spec!BF55,".")</f>
        <v>1.8135941232203989E-3</v>
      </c>
      <c r="E55" s="50">
        <f>IFERROR((d_DL/(Rad_Spec!AN55*d_IFAres_adj*(1/d_PEF)*d_SLF*(d_ET_res_o+d_ET_res_i)*(1/24)))*Rad_Spec!BF55,".")</f>
        <v>1.3259054109270914</v>
      </c>
      <c r="F55" s="50">
        <f>IFERROR((d_DL/(Rad_Spec!AY55*d_Fam*d_Foffset*d_EF_res*(1/365)*acf!C55*((d_ET_res_o*d_GSF_s)+(d_ET_res_i*d_GSF_i))*(1/24)))*Rad_Spec!BF55,".")</f>
        <v>12.62658226914588</v>
      </c>
      <c r="G55" s="50">
        <f t="shared" si="4"/>
        <v>0.49287697616939841</v>
      </c>
      <c r="H55" s="50">
        <f t="shared" si="5"/>
        <v>1.809411140107364E-3</v>
      </c>
      <c r="I55" s="56">
        <f>IFERROR((d_DL/(Rad_Spec!AV55*d_Fam*d_Foffset*Fsurf!C55*d_EF_res*(1/365)*((d_ET_res_o*d_GSF_s)+(d_ET_res_i*d_GSF_i))*(1/24)))*Rad_Spec!BF55,".")</f>
        <v>2.6340726243620414</v>
      </c>
      <c r="J55" s="50">
        <f>IFERROR((d_DL/(Rad_Spec!AZ55*d_Fam*d_Foffset*Fsurf!C55*d_EF_res*(1/365)*((d_ET_res_o*d_GSF_s)+(d_ET_res_i*d_GSF_i))*(1/24)))*Rad_Spec!BF55,".")</f>
        <v>14.775155266904727</v>
      </c>
      <c r="K55" s="50">
        <f>IFERROR((d_DL/(Rad_Spec!BA55*d_Fam*d_Foffset*Fsurf!C55*d_EF_res*(1/365)*((d_ET_res_o*d_GSF_s)+(d_ET_res_i*d_GSF_i))*(1/24)))*Rad_Spec!BF55,".")</f>
        <v>5.1903866472669007</v>
      </c>
      <c r="L55" s="50">
        <f>IFERROR((d_DL/(Rad_Spec!BB55*d_Fam*d_Foffset*Fsurf!C55*d_EF_res*(1/365)*((d_ET_res_o*d_GSF_s)+(d_ET_res_i*d_GSF_i))*(1/24)))*Rad_Spec!BF55,".")</f>
        <v>3.1968063213848419</v>
      </c>
      <c r="M55" s="50">
        <f>IFERROR((d_DL/(Rad_Spec!AY55*d_Fam*d_Foffset*Fsurf!C55*d_EF_res*(1/365)*((d_ET_res_o*d_GSF_s)+(d_ET_res_i*d_GSF_i))*(1/24)))*Rad_Spec!BF55,".")</f>
        <v>11.017960095240735</v>
      </c>
      <c r="N55" s="50">
        <f>IFERROR((d_DL/(Rad_Spec!AV55*d_Fam*d_Foffset*d_EF_res*(1/365)*acf!D55*((d_ET_res_o*d_GSF_s)+(d_ET_res_i*d_GSF_i))*(1/24)))*Rad_Spec!BF55,".")</f>
        <v>3.0186472275188994</v>
      </c>
      <c r="O55" s="50">
        <f>IFERROR((d_DL/(Rad_Spec!AZ55*d_Fam*d_Foffset*d_EF_res*(1/365)*acf!E55*((d_ET_res_o*d_GSF_s)+(d_ET_res_i*d_GSF_i))*(1/24)))*Rad_Spec!BF55,".")</f>
        <v>16.932327935872816</v>
      </c>
      <c r="P55" s="50">
        <f>IFERROR((d_DL/(Rad_Spec!BA55*d_Fam*d_Foffset*d_EF_res*(1/365)*acf!F55*((d_ET_res_o*d_GSF_s)+(d_ET_res_i*d_GSF_i))*(1/24)))*Rad_Spec!BF55,".")</f>
        <v>5.9481830977678687</v>
      </c>
      <c r="Q55" s="50">
        <f>IFERROR((d_DL/(Rad_Spec!BB55*d_Fam*d_Foffset*d_EF_res*(1/365)*acf!G55*((d_ET_res_o*d_GSF_s)+(d_ET_res_i*d_GSF_i))*(1/24)))*Rad_Spec!BF55,".")</f>
        <v>3.663540044307029</v>
      </c>
      <c r="R55" s="50">
        <f>IFERROR((d_DL/(Rad_Spec!AY55*d_Fam*d_Foffset*d_EF_res*(1/365)*acf!C55*((d_ET_res_o*d_GSF_s)+(d_ET_res_i*d_GSF_i))*(1/24)))*Rad_Spec!BF55,".")</f>
        <v>12.62658226914588</v>
      </c>
    </row>
    <row r="56" spans="1:18">
      <c r="A56" s="48" t="s">
        <v>61</v>
      </c>
      <c r="B56" s="48"/>
      <c r="C56" s="50" t="str">
        <f>IFERROR((d_DL/(Rad_Spec!X56*d_IFDres_adj))*Rad_Spec!BF56,".")</f>
        <v>.</v>
      </c>
      <c r="D56" s="50" t="str">
        <f>IFERROR((d_DL/(Rad_Spec!AN56*d_IFAres_adj*(1/d_PEFm_pp)*d_SLF*(d_ET_res_o+d_ET_res_i)*(1/24)))*Rad_Spec!BF56,".")</f>
        <v>.</v>
      </c>
      <c r="E56" s="50" t="str">
        <f>IFERROR((d_DL/(Rad_Spec!AN56*d_IFAres_adj*(1/d_PEF)*d_SLF*(d_ET_res_o+d_ET_res_i)*(1/24)))*Rad_Spec!BF56,".")</f>
        <v>.</v>
      </c>
      <c r="F56" s="50">
        <f>IFERROR((d_DL/(Rad_Spec!AY56*d_Fam*d_Foffset*d_EF_res*(1/365)*acf!C56*((d_ET_res_o*d_GSF_s)+(d_ET_res_i*d_GSF_i))*(1/24)))*Rad_Spec!BF56,".")</f>
        <v>1882.9592154525242</v>
      </c>
      <c r="G56" s="50">
        <f t="shared" si="4"/>
        <v>1882.9592154525239</v>
      </c>
      <c r="H56" s="50">
        <f t="shared" si="5"/>
        <v>1882.9592154525239</v>
      </c>
      <c r="I56" s="56">
        <f>IFERROR((d_DL/(Rad_Spec!AV56*d_Fam*d_Foffset*Fsurf!C56*d_EF_res*(1/365)*((d_ET_res_o*d_GSF_s)+(d_ET_res_i*d_GSF_i))*(1/24)))*Rad_Spec!BF56,".")</f>
        <v>298.4124521931376</v>
      </c>
      <c r="J56" s="50">
        <f>IFERROR((d_DL/(Rad_Spec!AZ56*d_Fam*d_Foffset*Fsurf!C56*d_EF_res*(1/365)*((d_ET_res_o*d_GSF_s)+(d_ET_res_i*d_GSF_i))*(1/24)))*Rad_Spec!BF56,".")</f>
        <v>1434.369186875015</v>
      </c>
      <c r="K56" s="50">
        <f>IFERROR((d_DL/(Rad_Spec!BA56*d_Fam*d_Foffset*Fsurf!C56*d_EF_res*(1/365)*((d_ET_res_o*d_GSF_s)+(d_ET_res_i*d_GSF_i))*(1/24)))*Rad_Spec!BF56,".")</f>
        <v>501.52768771853653</v>
      </c>
      <c r="L56" s="50">
        <f>IFERROR((d_DL/(Rad_Spec!BB56*d_Fam*d_Foffset*Fsurf!C56*d_EF_res*(1/365)*((d_ET_res_o*d_GSF_s)+(d_ET_res_i*d_GSF_i))*(1/24)))*Rad_Spec!BF56,".")</f>
        <v>327.98075919398201</v>
      </c>
      <c r="M56" s="50">
        <f>IFERROR((d_DL/(Rad_Spec!AY56*d_Fam*d_Foffset*Fsurf!C56*d_EF_res*(1/365)*((d_ET_res_o*d_GSF_s)+(d_ET_res_i*d_GSF_i))*(1/24)))*Rad_Spec!BF56,".")</f>
        <v>1450.6619533532539</v>
      </c>
      <c r="N56" s="50">
        <f>IFERROR((d_DL/(Rad_Spec!AV56*d_Fam*d_Foffset*d_EF_res*(1/365)*acf!D56*((d_ET_res_o*d_GSF_s)+(d_ET_res_i*d_GSF_i))*(1/24)))*Rad_Spec!BF56,".")</f>
        <v>387.33936294669257</v>
      </c>
      <c r="O56" s="50">
        <f>IFERROR((d_DL/(Rad_Spec!AZ56*d_Fam*d_Foffset*d_EF_res*(1/365)*acf!E56*((d_ET_res_o*d_GSF_s)+(d_ET_res_i*d_GSF_i))*(1/24)))*Rad_Spec!BF56,".")</f>
        <v>1861.8112045637688</v>
      </c>
      <c r="P56" s="50">
        <f>IFERROR((d_DL/(Rad_Spec!BA56*d_Fam*d_Foffset*d_EF_res*(1/365)*acf!F56*((d_ET_res_o*d_GSF_s)+(d_ET_res_i*d_GSF_i))*(1/24)))*Rad_Spec!BF56,".")</f>
        <v>650.9829386586606</v>
      </c>
      <c r="Q56" s="50">
        <f>IFERROR((d_DL/(Rad_Spec!BB56*d_Fam*d_Foffset*d_EF_res*(1/365)*acf!G56*((d_ET_res_o*d_GSF_s)+(d_ET_res_i*d_GSF_i))*(1/24)))*Rad_Spec!BF56,".")</f>
        <v>425.71902543378866</v>
      </c>
      <c r="R56" s="50">
        <f>IFERROR((d_DL/(Rad_Spec!AY56*d_Fam*d_Foffset*d_EF_res*(1/365)*acf!C56*((d_ET_res_o*d_GSF_s)+(d_ET_res_i*d_GSF_i))*(1/24)))*Rad_Spec!BF56,".")</f>
        <v>1882.9592154525242</v>
      </c>
    </row>
    <row r="57" spans="1:18">
      <c r="A57" s="48" t="s">
        <v>62</v>
      </c>
      <c r="B57" s="48"/>
      <c r="C57" s="50" t="str">
        <f>IFERROR((d_DL/(Rad_Spec!X57*d_IFDres_adj))*Rad_Spec!BF57,".")</f>
        <v>.</v>
      </c>
      <c r="D57" s="50" t="str">
        <f>IFERROR((d_DL/(Rad_Spec!AN57*d_IFAres_adj*(1/d_PEFm_pp)*d_SLF*(d_ET_res_o+d_ET_res_i)*(1/24)))*Rad_Spec!BF57,".")</f>
        <v>.</v>
      </c>
      <c r="E57" s="50" t="str">
        <f>IFERROR((d_DL/(Rad_Spec!AN57*d_IFAres_adj*(1/d_PEF)*d_SLF*(d_ET_res_o+d_ET_res_i)*(1/24)))*Rad_Spec!BF57,".")</f>
        <v>.</v>
      </c>
      <c r="F57" s="50">
        <f>IFERROR((d_DL/(Rad_Spec!AY57*d_Fam*d_Foffset*d_EF_res*(1/365)*acf!C57*((d_ET_res_o*d_GSF_s)+(d_ET_res_i*d_GSF_i))*(1/24)))*Rad_Spec!BF57,".")</f>
        <v>49018.79982928274</v>
      </c>
      <c r="G57" s="50">
        <f t="shared" si="4"/>
        <v>49018.79982928274</v>
      </c>
      <c r="H57" s="50">
        <f t="shared" si="5"/>
        <v>49018.79982928274</v>
      </c>
      <c r="I57" s="56" t="str">
        <f>IFERROR((d_DL/(Rad_Spec!AV57*d_Fam*d_Foffset*Fsurf!C57*d_EF_res*(1/365)*((d_ET_res_o*d_GSF_s)+(d_ET_res_i*d_GSF_i))*(1/24)))*Rad_Spec!BF57,".")</f>
        <v>.</v>
      </c>
      <c r="J57" s="50" t="str">
        <f>IFERROR((d_DL/(Rad_Spec!AZ57*d_Fam*d_Foffset*Fsurf!C57*d_EF_res*(1/365)*((d_ET_res_o*d_GSF_s)+(d_ET_res_i*d_GSF_i))*(1/24)))*Rad_Spec!BF57,".")</f>
        <v>.</v>
      </c>
      <c r="K57" s="50" t="str">
        <f>IFERROR((d_DL/(Rad_Spec!BA57*d_Fam*d_Foffset*Fsurf!C57*d_EF_res*(1/365)*((d_ET_res_o*d_GSF_s)+(d_ET_res_i*d_GSF_i))*(1/24)))*Rad_Spec!BF57,".")</f>
        <v>.</v>
      </c>
      <c r="L57" s="50" t="str">
        <f>IFERROR((d_DL/(Rad_Spec!BB57*d_Fam*d_Foffset*Fsurf!C57*d_EF_res*(1/365)*((d_ET_res_o*d_GSF_s)+(d_ET_res_i*d_GSF_i))*(1/24)))*Rad_Spec!BF57,".")</f>
        <v>.</v>
      </c>
      <c r="M57" s="50" t="str">
        <f>IFERROR((d_DL/(Rad_Spec!AY57*d_Fam*d_Foffset*Fsurf!C57*d_EF_res*(1/365)*((d_ET_res_o*d_GSF_s)+(d_ET_res_i*d_GSF_i))*(1/24)))*Rad_Spec!BF57,".")</f>
        <v>.</v>
      </c>
      <c r="N57" s="50">
        <f>IFERROR((d_DL/(Rad_Spec!AV57*d_Fam*d_Foffset*d_EF_res*(1/365)*acf!D57*((d_ET_res_o*d_GSF_s)+(d_ET_res_i*d_GSF_i))*(1/24)))*Rad_Spec!BF57,".")</f>
        <v>9809.2218235637356</v>
      </c>
      <c r="O57" s="50">
        <f>IFERROR((d_DL/(Rad_Spec!AZ57*d_Fam*d_Foffset*d_EF_res*(1/365)*acf!E57*((d_ET_res_o*d_GSF_s)+(d_ET_res_i*d_GSF_i))*(1/24)))*Rad_Spec!BF57,".")</f>
        <v>49990.700848976667</v>
      </c>
      <c r="P57" s="50">
        <f>IFERROR((d_DL/(Rad_Spec!BA57*d_Fam*d_Foffset*d_EF_res*(1/365)*acf!F57*((d_ET_res_o*d_GSF_s)+(d_ET_res_i*d_GSF_i))*(1/24)))*Rad_Spec!BF57,".")</f>
        <v>17529.206791199609</v>
      </c>
      <c r="Q57" s="50">
        <f>IFERROR((d_DL/(Rad_Spec!BB57*d_Fam*d_Foffset*d_EF_res*(1/365)*acf!G57*((d_ET_res_o*d_GSF_s)+(d_ET_res_i*d_GSF_i))*(1/24)))*Rad_Spec!BF57,".")</f>
        <v>11191.947951263432</v>
      </c>
      <c r="R57" s="50">
        <f>IFERROR((d_DL/(Rad_Spec!AY57*d_Fam*d_Foffset*d_EF_res*(1/365)*acf!C57*((d_ET_res_o*d_GSF_s)+(d_ET_res_i*d_GSF_i))*(1/24)))*Rad_Spec!BF57,".")</f>
        <v>49018.79982928274</v>
      </c>
    </row>
    <row r="58" spans="1:18">
      <c r="A58" s="48" t="s">
        <v>63</v>
      </c>
      <c r="B58" s="48"/>
      <c r="C58" s="50">
        <f>IFERROR((d_DL/(Rad_Spec!X58*d_IFDres_adj))*Rad_Spec!BF58,".")</f>
        <v>6.0203977971496982</v>
      </c>
      <c r="D58" s="50">
        <f>IFERROR((d_DL/(Rad_Spec!AN58*d_IFAres_adj*(1/d_PEFm_pp)*d_SLF*(d_ET_res_o+d_ET_res_i)*(1/24)))*Rad_Spec!BF58,".")</f>
        <v>1.8166924237743867E-2</v>
      </c>
      <c r="E58" s="50">
        <f>IFERROR((d_DL/(Rad_Spec!AN58*d_IFAres_adj*(1/d_PEF)*d_SLF*(d_ET_res_o+d_ET_res_i)*(1/24)))*Rad_Spec!BF58,".")</f>
        <v>13.28170555821759</v>
      </c>
      <c r="F58" s="50">
        <f>IFERROR((d_DL/(Rad_Spec!AY58*d_Fam*d_Foffset*d_EF_res*(1/365)*acf!C58*((d_ET_res_o*d_GSF_s)+(d_ET_res_i*d_GSF_i))*(1/24)))*Rad_Spec!BF58,".")</f>
        <v>5.5228926171296511</v>
      </c>
      <c r="G58" s="50">
        <f t="shared" si="4"/>
        <v>2.3670989121855275</v>
      </c>
      <c r="H58" s="50">
        <f t="shared" si="5"/>
        <v>1.8053064501463149E-2</v>
      </c>
      <c r="I58" s="56">
        <f>IFERROR((d_DL/(Rad_Spec!AV58*d_Fam*d_Foffset*Fsurf!C58*d_EF_res*(1/365)*((d_ET_res_o*d_GSF_s)+(d_ET_res_i*d_GSF_i))*(1/24)))*Rad_Spec!BF58,".")</f>
        <v>1.0563033388992744</v>
      </c>
      <c r="J58" s="50">
        <f>IFERROR((d_DL/(Rad_Spec!AZ58*d_Fam*d_Foffset*Fsurf!C58*d_EF_res*(1/365)*((d_ET_res_o*d_GSF_s)+(d_ET_res_i*d_GSF_i))*(1/24)))*Rad_Spec!BF58,".")</f>
        <v>4.4829368506549958</v>
      </c>
      <c r="K58" s="50">
        <f>IFERROR((d_DL/(Rad_Spec!BA58*d_Fam*d_Foffset*Fsurf!C58*d_EF_res*(1/365)*((d_ET_res_o*d_GSF_s)+(d_ET_res_i*d_GSF_i))*(1/24)))*Rad_Spec!BF58,".")</f>
        <v>1.6205399050193834</v>
      </c>
      <c r="L58" s="50">
        <f>IFERROR((d_DL/(Rad_Spec!BB58*d_Fam*d_Foffset*Fsurf!C58*d_EF_res*(1/365)*((d_ET_res_o*d_GSF_s)+(d_ET_res_i*d_GSF_i))*(1/24)))*Rad_Spec!BF58,".")</f>
        <v>1.1149868577270117</v>
      </c>
      <c r="M58" s="50">
        <f>IFERROR((d_DL/(Rad_Spec!AY58*d_Fam*d_Foffset*Fsurf!C58*d_EF_res*(1/365)*((d_ET_res_o*d_GSF_s)+(d_ET_res_i*d_GSF_i))*(1/24)))*Rad_Spec!BF58,".")</f>
        <v>4.4974695579231678</v>
      </c>
      <c r="N58" s="50">
        <f>IFERROR((d_DL/(Rad_Spec!AV58*d_Fam*d_Foffset*d_EF_res*(1/365)*acf!D58*((d_ET_res_o*d_GSF_s)+(d_ET_res_i*d_GSF_i))*(1/24)))*Rad_Spec!BF58,".")</f>
        <v>1.2971405001683085</v>
      </c>
      <c r="O58" s="50">
        <f>IFERROR((d_DL/(Rad_Spec!AZ58*d_Fam*d_Foffset*d_EF_res*(1/365)*acf!E58*((d_ET_res_o*d_GSF_s)+(d_ET_res_i*d_GSF_i))*(1/24)))*Rad_Spec!BF58,".")</f>
        <v>5.5050464526043337</v>
      </c>
      <c r="P58" s="50">
        <f>IFERROR((d_DL/(Rad_Spec!BA58*d_Fam*d_Foffset*d_EF_res*(1/365)*acf!F58*((d_ET_res_o*d_GSF_s)+(d_ET_res_i*d_GSF_i))*(1/24)))*Rad_Spec!BF58,".")</f>
        <v>1.9900230033638024</v>
      </c>
      <c r="Q58" s="50">
        <f>IFERROR((d_DL/(Rad_Spec!BB58*d_Fam*d_Foffset*d_EF_res*(1/365)*acf!G58*((d_ET_res_o*d_GSF_s)+(d_ET_res_i*d_GSF_i))*(1/24)))*Rad_Spec!BF58,".")</f>
        <v>1.36920386128877</v>
      </c>
      <c r="R58" s="50">
        <f>IFERROR((d_DL/(Rad_Spec!AY58*d_Fam*d_Foffset*d_EF_res*(1/365)*acf!C58*((d_ET_res_o*d_GSF_s)+(d_ET_res_i*d_GSF_i))*(1/24)))*Rad_Spec!BF58,".")</f>
        <v>5.5228926171296511</v>
      </c>
    </row>
    <row r="59" spans="1:18">
      <c r="A59" s="48" t="s">
        <v>64</v>
      </c>
      <c r="B59" s="48"/>
      <c r="C59" s="50">
        <f>IFERROR((d_DL/(Rad_Spec!X59*d_IFDres_adj))*Rad_Spec!BF59,".")</f>
        <v>707.70308968486972</v>
      </c>
      <c r="D59" s="50">
        <f>IFERROR((d_DL/(Rad_Spec!AN59*d_IFAres_adj*(1/d_PEFm_pp)*d_SLF*(d_ET_res_o+d_ET_res_i)*(1/24)))*Rad_Spec!BF59,".")</f>
        <v>31.128053799774971</v>
      </c>
      <c r="E59" s="50">
        <f>IFERROR((d_DL/(Rad_Spec!AN59*d_IFAres_adj*(1/d_PEF)*d_SLF*(d_ET_res_o+d_ET_res_i)*(1/24)))*Rad_Spec!BF59,".")</f>
        <v>22757.492669563264</v>
      </c>
      <c r="F59" s="50">
        <f>IFERROR((d_DL/(Rad_Spec!AY59*d_Fam*d_Foffset*d_EF_res*(1/365)*acf!C59*((d_ET_res_o*d_GSF_s)+(d_ET_res_i*d_GSF_i))*(1/24)))*Rad_Spec!BF59,".")</f>
        <v>593.36912239416404</v>
      </c>
      <c r="G59" s="50">
        <f t="shared" si="4"/>
        <v>318.24277783813972</v>
      </c>
      <c r="H59" s="50">
        <f t="shared" si="5"/>
        <v>28.389995684214824</v>
      </c>
      <c r="I59" s="56">
        <f>IFERROR((d_DL/(Rad_Spec!AV59*d_Fam*d_Foffset*Fsurf!C59*d_EF_res*(1/365)*((d_ET_res_o*d_GSF_s)+(d_ET_res_i*d_GSF_i))*(1/24)))*Rad_Spec!BF59,".")</f>
        <v>91.666119654381362</v>
      </c>
      <c r="J59" s="50">
        <f>IFERROR((d_DL/(Rad_Spec!AZ59*d_Fam*d_Foffset*Fsurf!C59*d_EF_res*(1/365)*((d_ET_res_o*d_GSF_s)+(d_ET_res_i*d_GSF_i))*(1/24)))*Rad_Spec!BF59,".")</f>
        <v>500.10105229668739</v>
      </c>
      <c r="K59" s="50">
        <f>IFERROR((d_DL/(Rad_Spec!BA59*d_Fam*d_Foffset*Fsurf!C59*d_EF_res*(1/365)*((d_ET_res_o*d_GSF_s)+(d_ET_res_i*d_GSF_i))*(1/24)))*Rad_Spec!BF59,".")</f>
        <v>173.41166358859158</v>
      </c>
      <c r="L59" s="50">
        <f>IFERROR((d_DL/(Rad_Spec!BB59*d_Fam*d_Foffset*Fsurf!C59*d_EF_res*(1/365)*((d_ET_res_o*d_GSF_s)+(d_ET_res_i*d_GSF_i))*(1/24)))*Rad_Spec!BF59,".")</f>
        <v>108.2651196999045</v>
      </c>
      <c r="M59" s="50">
        <f>IFERROR((d_DL/(Rad_Spec!AY59*d_Fam*d_Foffset*Fsurf!C59*d_EF_res*(1/365)*((d_ET_res_o*d_GSF_s)+(d_ET_res_i*d_GSF_i))*(1/24)))*Rad_Spec!BF59,".")</f>
        <v>508.02150889911326</v>
      </c>
      <c r="N59" s="50">
        <f>IFERROR((d_DL/(Rad_Spec!AV59*d_Fam*d_Foffset*d_EF_res*(1/365)*acf!D59*((d_ET_res_o*d_GSF_s)+(d_ET_res_i*d_GSF_i))*(1/24)))*Rad_Spec!BF59,".")</f>
        <v>107.06602775631742</v>
      </c>
      <c r="O59" s="50">
        <f>IFERROR((d_DL/(Rad_Spec!AZ59*d_Fam*d_Foffset*d_EF_res*(1/365)*acf!E59*((d_ET_res_o*d_GSF_s)+(d_ET_res_i*d_GSF_i))*(1/24)))*Rad_Spec!BF59,".")</f>
        <v>584.11802908253071</v>
      </c>
      <c r="P59" s="50">
        <f>IFERROR((d_DL/(Rad_Spec!BA59*d_Fam*d_Foffset*d_EF_res*(1/365)*acf!F59*((d_ET_res_o*d_GSF_s)+(d_ET_res_i*d_GSF_i))*(1/24)))*Rad_Spec!BF59,".")</f>
        <v>202.54482307147498</v>
      </c>
      <c r="Q59" s="50">
        <f>IFERROR((d_DL/(Rad_Spec!BB59*d_Fam*d_Foffset*d_EF_res*(1/365)*acf!G59*((d_ET_res_o*d_GSF_s)+(d_ET_res_i*d_GSF_i))*(1/24)))*Rad_Spec!BF59,".")</f>
        <v>126.45365980948843</v>
      </c>
      <c r="R59" s="50">
        <f>IFERROR((d_DL/(Rad_Spec!AY59*d_Fam*d_Foffset*d_EF_res*(1/365)*acf!C59*((d_ET_res_o*d_GSF_s)+(d_ET_res_i*d_GSF_i))*(1/24)))*Rad_Spec!BF59,".")</f>
        <v>593.36912239416404</v>
      </c>
    </row>
    <row r="60" spans="1:18">
      <c r="A60" s="48" t="s">
        <v>65</v>
      </c>
      <c r="B60" s="48"/>
      <c r="C60" s="50">
        <f>IFERROR((d_DL/(Rad_Spec!X60*d_IFDres_adj))*Rad_Spec!BF60,".")</f>
        <v>440719.46510970913</v>
      </c>
      <c r="D60" s="50">
        <f>IFERROR((d_DL/(Rad_Spec!AN60*d_IFAres_adj*(1/d_PEFm_pp)*d_SLF*(d_ET_res_o+d_ET_res_i)*(1/24)))*Rad_Spec!BF60,".")</f>
        <v>24531.258454958446</v>
      </c>
      <c r="E60" s="50">
        <f>IFERROR((d_DL/(Rad_Spec!AN60*d_IFAres_adj*(1/d_PEF)*d_SLF*(d_ET_res_o+d_ET_res_i)*(1/24)))*Rad_Spec!BF60,".")</f>
        <v>17934623.798032451</v>
      </c>
      <c r="F60" s="50">
        <f>IFERROR((d_DL/(Rad_Spec!AY60*d_Fam*d_Foffset*d_EF_res*(1/365)*acf!C60*((d_ET_res_o*d_GSF_s)+(d_ET_res_i*d_GSF_i))*(1/24)))*Rad_Spec!BF60,".")</f>
        <v>18979.241589441888</v>
      </c>
      <c r="G60" s="50">
        <f t="shared" si="4"/>
        <v>18177.217849825647</v>
      </c>
      <c r="H60" s="50">
        <f t="shared" si="5"/>
        <v>10446.866968426541</v>
      </c>
      <c r="I60" s="56">
        <f>IFERROR((d_DL/(Rad_Spec!AV60*d_Fam*d_Foffset*Fsurf!C60*d_EF_res*(1/365)*((d_ET_res_o*d_GSF_s)+(d_ET_res_i*d_GSF_i))*(1/24)))*Rad_Spec!BF60,".")</f>
        <v>3590.0211648643226</v>
      </c>
      <c r="J60" s="50">
        <f>IFERROR((d_DL/(Rad_Spec!AZ60*d_Fam*d_Foffset*Fsurf!C60*d_EF_res*(1/365)*((d_ET_res_o*d_GSF_s)+(d_ET_res_i*d_GSF_i))*(1/24)))*Rad_Spec!BF60,".")</f>
        <v>17136.832421277919</v>
      </c>
      <c r="K60" s="50">
        <f>IFERROR((d_DL/(Rad_Spec!BA60*d_Fam*d_Foffset*Fsurf!C60*d_EF_res*(1/365)*((d_ET_res_o*d_GSF_s)+(d_ET_res_i*d_GSF_i))*(1/24)))*Rad_Spec!BF60,".")</f>
        <v>6051.7499636284301</v>
      </c>
      <c r="L60" s="50">
        <f>IFERROR((d_DL/(Rad_Spec!BB60*d_Fam*d_Foffset*Fsurf!C60*d_EF_res*(1/365)*((d_ET_res_o*d_GSF_s)+(d_ET_res_i*d_GSF_i))*(1/24)))*Rad_Spec!BF60,".")</f>
        <v>3951.7024016230416</v>
      </c>
      <c r="M60" s="50">
        <f>IFERROR((d_DL/(Rad_Spec!AY60*d_Fam*d_Foffset*Fsurf!C60*d_EF_res*(1/365)*((d_ET_res_o*d_GSF_s)+(d_ET_res_i*d_GSF_i))*(1/24)))*Rad_Spec!BF60,".")</f>
        <v>15816.034657868242</v>
      </c>
      <c r="N60" s="50">
        <f>IFERROR((d_DL/(Rad_Spec!AV60*d_Fam*d_Foffset*d_EF_res*(1/365)*acf!D60*((d_ET_res_o*d_GSF_s)+(d_ET_res_i*d_GSF_i))*(1/24)))*Rad_Spec!BF60,".")</f>
        <v>4308.0253978371875</v>
      </c>
      <c r="O60" s="50">
        <f>IFERROR((d_DL/(Rad_Spec!AZ60*d_Fam*d_Foffset*d_EF_res*(1/365)*acf!E60*((d_ET_res_o*d_GSF_s)+(d_ET_res_i*d_GSF_i))*(1/24)))*Rad_Spec!BF60,".")</f>
        <v>20564.1989055335</v>
      </c>
      <c r="P60" s="50">
        <f>IFERROR((d_DL/(Rad_Spec!BA60*d_Fam*d_Foffset*d_EF_res*(1/365)*acf!F60*((d_ET_res_o*d_GSF_s)+(d_ET_res_i*d_GSF_i))*(1/24)))*Rad_Spec!BF60,".")</f>
        <v>7262.0999563541136</v>
      </c>
      <c r="Q60" s="50">
        <f>IFERROR((d_DL/(Rad_Spec!BB60*d_Fam*d_Foffset*d_EF_res*(1/365)*acf!G60*((d_ET_res_o*d_GSF_s)+(d_ET_res_i*d_GSF_i))*(1/24)))*Rad_Spec!BF60,".")</f>
        <v>4742.0428819476501</v>
      </c>
      <c r="R60" s="50">
        <f>IFERROR((d_DL/(Rad_Spec!AY60*d_Fam*d_Foffset*d_EF_res*(1/365)*acf!C60*((d_ET_res_o*d_GSF_s)+(d_ET_res_i*d_GSF_i))*(1/24)))*Rad_Spec!BF60,".")</f>
        <v>18979.241589441888</v>
      </c>
    </row>
    <row r="61" spans="1:18">
      <c r="A61" s="48" t="s">
        <v>66</v>
      </c>
      <c r="B61" s="48"/>
      <c r="C61" s="50">
        <f>IFERROR((d_DL/(Rad_Spec!X61*d_IFDres_adj))*Rad_Spec!BF61,".")</f>
        <v>3216117.4045282882</v>
      </c>
      <c r="D61" s="50">
        <f>IFERROR((d_DL/(Rad_Spec!AN61*d_IFAres_adj*(1/d_PEFm_pp)*d_SLF*(d_ET_res_o+d_ET_res_i)*(1/24)))*Rad_Spec!BF61,".")</f>
        <v>129790.72291666732</v>
      </c>
      <c r="E61" s="50">
        <f>IFERROR((d_DL/(Rad_Spec!AN61*d_IFAres_adj*(1/d_PEF)*d_SLF*(d_ET_res_o+d_ET_res_i)*(1/24)))*Rad_Spec!BF61,".")</f>
        <v>94889049.098685578</v>
      </c>
      <c r="F61" s="50">
        <f>IFERROR((d_DL/(Rad_Spec!AY61*d_Fam*d_Foffset*d_EF_res*(1/365)*acf!C61*((d_ET_res_o*d_GSF_s)+(d_ET_res_i*d_GSF_i))*(1/24)))*Rad_Spec!BF61,".")</f>
        <v>45869.74815353829</v>
      </c>
      <c r="G61" s="50">
        <f t="shared" si="4"/>
        <v>45203.188056459294</v>
      </c>
      <c r="H61" s="50">
        <f t="shared" si="5"/>
        <v>33538.47053564465</v>
      </c>
      <c r="I61" s="56">
        <f>IFERROR((d_DL/(Rad_Spec!AV61*d_Fam*d_Foffset*Fsurf!C61*d_EF_res*(1/365)*((d_ET_res_o*d_GSF_s)+(d_ET_res_i*d_GSF_i))*(1/24)))*Rad_Spec!BF61,".")</f>
        <v>7274.7606041922782</v>
      </c>
      <c r="J61" s="50">
        <f>IFERROR((d_DL/(Rad_Spec!AZ61*d_Fam*d_Foffset*Fsurf!C61*d_EF_res*(1/365)*((d_ET_res_o*d_GSF_s)+(d_ET_res_i*d_GSF_i))*(1/24)))*Rad_Spec!BF61,".")</f>
        <v>39718.520540130245</v>
      </c>
      <c r="K61" s="50">
        <f>IFERROR((d_DL/(Rad_Spec!BA61*d_Fam*d_Foffset*Fsurf!C61*d_EF_res*(1/365)*((d_ET_res_o*d_GSF_s)+(d_ET_res_i*d_GSF_i))*(1/24)))*Rad_Spec!BF61,".")</f>
        <v>13766.977239009288</v>
      </c>
      <c r="L61" s="50">
        <f>IFERROR((d_DL/(Rad_Spec!BB61*d_Fam*d_Foffset*Fsurf!C61*d_EF_res*(1/365)*((d_ET_res_o*d_GSF_s)+(d_ET_res_i*d_GSF_i))*(1/24)))*Rad_Spec!BF61,".")</f>
        <v>8595.7992213714715</v>
      </c>
      <c r="M61" s="50">
        <f>IFERROR((d_DL/(Rad_Spec!AY61*d_Fam*d_Foffset*Fsurf!C61*d_EF_res*(1/365)*((d_ET_res_o*d_GSF_s)+(d_ET_res_i*d_GSF_i))*(1/24)))*Rad_Spec!BF61,".")</f>
        <v>39440.884052913403</v>
      </c>
      <c r="N61" s="50">
        <f>IFERROR((d_DL/(Rad_Spec!AV61*d_Fam*d_Foffset*d_EF_res*(1/365)*acf!D61*((d_ET_res_o*d_GSF_s)+(d_ET_res_i*d_GSF_i))*(1/24)))*Rad_Spec!BF61,".")</f>
        <v>8460.5465826756208</v>
      </c>
      <c r="O61" s="50">
        <f>IFERROR((d_DL/(Rad_Spec!AZ61*d_Fam*d_Foffset*d_EF_res*(1/365)*acf!E61*((d_ET_res_o*d_GSF_s)+(d_ET_res_i*d_GSF_i))*(1/24)))*Rad_Spec!BF61,".")</f>
        <v>46192.639388171483</v>
      </c>
      <c r="P61" s="50">
        <f>IFERROR((d_DL/(Rad_Spec!BA61*d_Fam*d_Foffset*d_EF_res*(1/365)*acf!F61*((d_ET_res_o*d_GSF_s)+(d_ET_res_i*d_GSF_i))*(1/24)))*Rad_Spec!BF61,".")</f>
        <v>16010.994528967802</v>
      </c>
      <c r="Q61" s="50">
        <f>IFERROR((d_DL/(Rad_Spec!BB61*d_Fam*d_Foffset*d_EF_res*(1/365)*acf!G61*((d_ET_res_o*d_GSF_s)+(d_ET_res_i*d_GSF_i))*(1/24)))*Rad_Spec!BF61,".")</f>
        <v>9996.9144944550208</v>
      </c>
      <c r="R61" s="50">
        <f>IFERROR((d_DL/(Rad_Spec!AY61*d_Fam*d_Foffset*d_EF_res*(1/365)*acf!C61*((d_ET_res_o*d_GSF_s)+(d_ET_res_i*d_GSF_i))*(1/24)))*Rad_Spec!BF61,".")</f>
        <v>45869.74815353829</v>
      </c>
    </row>
    <row r="62" spans="1:18">
      <c r="A62" s="48" t="s">
        <v>67</v>
      </c>
      <c r="B62" s="48"/>
      <c r="C62" s="50" t="str">
        <f>IFERROR((d_DL/(Rad_Spec!X62*d_IFDres_adj))*Rad_Spec!BF62,".")</f>
        <v>.</v>
      </c>
      <c r="D62" s="50" t="str">
        <f>IFERROR((d_DL/(Rad_Spec!AN62*d_IFAres_adj*(1/d_PEFm_pp)*d_SLF*(d_ET_res_o+d_ET_res_i)*(1/24)))*Rad_Spec!BF62,".")</f>
        <v>.</v>
      </c>
      <c r="E62" s="50" t="str">
        <f>IFERROR((d_DL/(Rad_Spec!AN62*d_IFAres_adj*(1/d_PEF)*d_SLF*(d_ET_res_o+d_ET_res_i)*(1/24)))*Rad_Spec!BF62,".")</f>
        <v>.</v>
      </c>
      <c r="F62" s="50">
        <f>IFERROR((d_DL/(Rad_Spec!AY62*d_Fam*d_Foffset*d_EF_res*(1/365)*acf!C62*((d_ET_res_o*d_GSF_s)+(d_ET_res_i*d_GSF_i))*(1/24)))*Rad_Spec!BF62,".")</f>
        <v>101565.81787415287</v>
      </c>
      <c r="G62" s="50">
        <f t="shared" si="4"/>
        <v>101565.81787415285</v>
      </c>
      <c r="H62" s="50">
        <f t="shared" si="5"/>
        <v>101565.81787415285</v>
      </c>
      <c r="I62" s="56">
        <f>IFERROR((d_DL/(Rad_Spec!AV62*d_Fam*d_Foffset*Fsurf!C62*d_EF_res*(1/365)*((d_ET_res_o*d_GSF_s)+(d_ET_res_i*d_GSF_i))*(1/24)))*Rad_Spec!BF62,".")</f>
        <v>16366.749776195296</v>
      </c>
      <c r="J62" s="50">
        <f>IFERROR((d_DL/(Rad_Spec!AZ62*d_Fam*d_Foffset*Fsurf!C62*d_EF_res*(1/365)*((d_ET_res_o*d_GSF_s)+(d_ET_res_i*d_GSF_i))*(1/24)))*Rad_Spec!BF62,".")</f>
        <v>78812.599243316014</v>
      </c>
      <c r="K62" s="50">
        <f>IFERROR((d_DL/(Rad_Spec!BA62*d_Fam*d_Foffset*Fsurf!C62*d_EF_res*(1/365)*((d_ET_res_o*d_GSF_s)+(d_ET_res_i*d_GSF_i))*(1/24)))*Rad_Spec!BF62,".")</f>
        <v>27740.253857958123</v>
      </c>
      <c r="L62" s="50">
        <f>IFERROR((d_DL/(Rad_Spec!BB62*d_Fam*d_Foffset*Fsurf!C62*d_EF_res*(1/365)*((d_ET_res_o*d_GSF_s)+(d_ET_res_i*d_GSF_i))*(1/24)))*Rad_Spec!BF62,".")</f>
        <v>18051.562253156571</v>
      </c>
      <c r="M62" s="50">
        <f>IFERROR((d_DL/(Rad_Spec!AY62*d_Fam*d_Foffset*Fsurf!C62*d_EF_res*(1/365)*((d_ET_res_o*d_GSF_s)+(d_ET_res_i*d_GSF_i))*(1/24)))*Rad_Spec!BF62,".")</f>
        <v>76174.363405614655</v>
      </c>
      <c r="N62" s="50">
        <f>IFERROR((d_DL/(Rad_Spec!AV62*d_Fam*d_Foffset*d_EF_res*(1/365)*acf!D62*((d_ET_res_o*d_GSF_s)+(d_ET_res_i*d_GSF_i))*(1/24)))*Rad_Spec!BF62,".")</f>
        <v>21822.333034927058</v>
      </c>
      <c r="O62" s="50">
        <f>IFERROR((d_DL/(Rad_Spec!AZ62*d_Fam*d_Foffset*d_EF_res*(1/365)*acf!E62*((d_ET_res_o*d_GSF_s)+(d_ET_res_i*d_GSF_i))*(1/24)))*Rad_Spec!BF62,".")</f>
        <v>105083.4656577547</v>
      </c>
      <c r="P62" s="50">
        <f>IFERROR((d_DL/(Rad_Spec!BA62*d_Fam*d_Foffset*d_EF_res*(1/365)*acf!F62*((d_ET_res_o*d_GSF_s)+(d_ET_res_i*d_GSF_i))*(1/24)))*Rad_Spec!BF62,".")</f>
        <v>36987.005143944159</v>
      </c>
      <c r="Q62" s="50">
        <f>IFERROR((d_DL/(Rad_Spec!BB62*d_Fam*d_Foffset*d_EF_res*(1/365)*acf!G62*((d_ET_res_o*d_GSF_s)+(d_ET_res_i*d_GSF_i))*(1/24)))*Rad_Spec!BF62,".")</f>
        <v>24068.749670875433</v>
      </c>
      <c r="R62" s="50">
        <f>IFERROR((d_DL/(Rad_Spec!AY62*d_Fam*d_Foffset*d_EF_res*(1/365)*acf!C62*((d_ET_res_o*d_GSF_s)+(d_ET_res_i*d_GSF_i))*(1/24)))*Rad_Spec!BF62,".")</f>
        <v>101565.81787415287</v>
      </c>
    </row>
    <row r="63" spans="1:18">
      <c r="A63" s="48" t="s">
        <v>68</v>
      </c>
      <c r="B63" s="48"/>
      <c r="C63" s="50">
        <f>IFERROR((d_DL/(Rad_Spec!X63*d_IFDres_adj))*Rad_Spec!BF63,".")</f>
        <v>5110.4937795224614</v>
      </c>
      <c r="D63" s="50">
        <f>IFERROR((d_DL/(Rad_Spec!AN63*d_IFAres_adj*(1/d_PEFm_pp)*d_SLF*(d_ET_res_o+d_ET_res_i)*(1/24)))*Rad_Spec!BF63,".")</f>
        <v>111.97729687371226</v>
      </c>
      <c r="E63" s="50">
        <f>IFERROR((d_DL/(Rad_Spec!AN63*d_IFAres_adj*(1/d_PEF)*d_SLF*(d_ET_res_o+d_ET_res_i)*(1/24)))*Rad_Spec!BF63,".")</f>
        <v>81865.78348754457</v>
      </c>
      <c r="F63" s="50">
        <f>IFERROR((d_DL/(Rad_Spec!AY63*d_Fam*d_Foffset*d_EF_res*(1/365)*acf!C63*((d_ET_res_o*d_GSF_s)+(d_ET_res_i*d_GSF_i))*(1/24)))*Rad_Spec!BF63,".")</f>
        <v>291.17651656479779</v>
      </c>
      <c r="G63" s="50">
        <f t="shared" si="4"/>
        <v>274.55678317727512</v>
      </c>
      <c r="H63" s="50">
        <f t="shared" si="5"/>
        <v>79.615296498910865</v>
      </c>
      <c r="I63" s="56">
        <f>IFERROR((d_DL/(Rad_Spec!AV63*d_Fam*d_Foffset*Fsurf!C63*d_EF_res*(1/365)*((d_ET_res_o*d_GSF_s)+(d_ET_res_i*d_GSF_i))*(1/24)))*Rad_Spec!BF63,".")</f>
        <v>39.96961505325126</v>
      </c>
      <c r="J63" s="50">
        <f>IFERROR((d_DL/(Rad_Spec!AZ63*d_Fam*d_Foffset*Fsurf!C63*d_EF_res*(1/365)*((d_ET_res_o*d_GSF_s)+(d_ET_res_i*d_GSF_i))*(1/24)))*Rad_Spec!BF63,".")</f>
        <v>252.62180942747545</v>
      </c>
      <c r="K63" s="50">
        <f>IFERROR((d_DL/(Rad_Spec!BA63*d_Fam*d_Foffset*Fsurf!C63*d_EF_res*(1/365)*((d_ET_res_o*d_GSF_s)+(d_ET_res_i*d_GSF_i))*(1/24)))*Rad_Spec!BF63,".")</f>
        <v>85.943502176357654</v>
      </c>
      <c r="L63" s="50">
        <f>IFERROR((d_DL/(Rad_Spec!BB63*d_Fam*d_Foffset*Fsurf!C63*d_EF_res*(1/365)*((d_ET_res_o*d_GSF_s)+(d_ET_res_i*d_GSF_i))*(1/24)))*Rad_Spec!BF63,".")</f>
        <v>51.18915612083056</v>
      </c>
      <c r="M63" s="50">
        <f>IFERROR((d_DL/(Rad_Spec!AY63*d_Fam*d_Foffset*Fsurf!C63*d_EF_res*(1/365)*((d_ET_res_o*d_GSF_s)+(d_ET_res_i*d_GSF_i))*(1/24)))*Rad_Spec!BF63,".")</f>
        <v>259.74711557965901</v>
      </c>
      <c r="N63" s="50">
        <f>IFERROR((d_DL/(Rad_Spec!AV63*d_Fam*d_Foffset*d_EF_res*(1/365)*acf!D63*((d_ET_res_o*d_GSF_s)+(d_ET_res_i*d_GSF_i))*(1/24)))*Rad_Spec!BF63,".")</f>
        <v>44.805938474694663</v>
      </c>
      <c r="O63" s="50">
        <f>IFERROR((d_DL/(Rad_Spec!AZ63*d_Fam*d_Foffset*d_EF_res*(1/365)*acf!E63*((d_ET_res_o*d_GSF_s)+(d_ET_res_i*d_GSF_i))*(1/24)))*Rad_Spec!BF63,".")</f>
        <v>283.18904836820002</v>
      </c>
      <c r="P63" s="50">
        <f>IFERROR((d_DL/(Rad_Spec!BA63*d_Fam*d_Foffset*d_EF_res*(1/365)*acf!F63*((d_ET_res_o*d_GSF_s)+(d_ET_res_i*d_GSF_i))*(1/24)))*Rad_Spec!BF63,".")</f>
        <v>96.342665939696914</v>
      </c>
      <c r="Q63" s="50">
        <f>IFERROR((d_DL/(Rad_Spec!BB63*d_Fam*d_Foffset*d_EF_res*(1/365)*acf!G63*((d_ET_res_o*d_GSF_s)+(d_ET_res_i*d_GSF_i))*(1/24)))*Rad_Spec!BF63,".")</f>
        <v>57.383044011451055</v>
      </c>
      <c r="R63" s="50">
        <f>IFERROR((d_DL/(Rad_Spec!AY63*d_Fam*d_Foffset*d_EF_res*(1/365)*acf!C63*((d_ET_res_o*d_GSF_s)+(d_ET_res_i*d_GSF_i))*(1/24)))*Rad_Spec!BF63,".")</f>
        <v>291.17651656479779</v>
      </c>
    </row>
    <row r="64" spans="1:18">
      <c r="A64" s="48" t="s">
        <v>69</v>
      </c>
      <c r="B64" s="48"/>
      <c r="C64" s="50">
        <f>IFERROR((d_DL/(Rad_Spec!X64*d_IFDres_adj))*Rad_Spec!BF64,".")</f>
        <v>1831595.7380571417</v>
      </c>
      <c r="D64" s="50">
        <f>IFERROR((d_DL/(Rad_Spec!AN64*d_IFAres_adj*(1/d_PEFm_pp)*d_SLF*(d_ET_res_o+d_ET_res_i)*(1/24)))*Rad_Spec!BF64,".")</f>
        <v>110107.84942216755</v>
      </c>
      <c r="E64" s="50">
        <f>IFERROR((d_DL/(Rad_Spec!AN64*d_IFAres_adj*(1/d_PEF)*d_SLF*(d_ET_res_o+d_ET_res_i)*(1/24)))*Rad_Spec!BF64,".")</f>
        <v>80499044.116419151</v>
      </c>
      <c r="F64" s="50">
        <f>IFERROR((d_DL/(Rad_Spec!AY64*d_Fam*d_Foffset*d_EF_res*(1/365)*acf!C64*((d_ET_res_o*d_GSF_s)+(d_ET_res_i*d_GSF_i))*(1/24)))*Rad_Spec!BF64,".")</f>
        <v>15743.264178747726</v>
      </c>
      <c r="G64" s="50">
        <f t="shared" si="4"/>
        <v>15606.071943884575</v>
      </c>
      <c r="H64" s="50">
        <f t="shared" si="5"/>
        <v>13671.062254817798</v>
      </c>
      <c r="I64" s="56">
        <f>IFERROR((d_DL/(Rad_Spec!AV64*d_Fam*d_Foffset*Fsurf!C64*d_EF_res*(1/365)*((d_ET_res_o*d_GSF_s)+(d_ET_res_i*d_GSF_i))*(1/24)))*Rad_Spec!BF64,".")</f>
        <v>2606.2631262741565</v>
      </c>
      <c r="J64" s="50">
        <f>IFERROR((d_DL/(Rad_Spec!AZ64*d_Fam*d_Foffset*Fsurf!C64*d_EF_res*(1/365)*((d_ET_res_o*d_GSF_s)+(d_ET_res_i*d_GSF_i))*(1/24)))*Rad_Spec!BF64,".")</f>
        <v>13389.038021251547</v>
      </c>
      <c r="K64" s="50">
        <f>IFERROR((d_DL/(Rad_Spec!BA64*d_Fam*d_Foffset*Fsurf!C64*d_EF_res*(1/365)*((d_ET_res_o*d_GSF_s)+(d_ET_res_i*d_GSF_i))*(1/24)))*Rad_Spec!BF64,".")</f>
        <v>4689.8416145867368</v>
      </c>
      <c r="L64" s="50">
        <f>IFERROR((d_DL/(Rad_Spec!BB64*d_Fam*d_Foffset*Fsurf!C64*d_EF_res*(1/365)*((d_ET_res_o*d_GSF_s)+(d_ET_res_i*d_GSF_i))*(1/24)))*Rad_Spec!BF64,".")</f>
        <v>2994.9163994904784</v>
      </c>
      <c r="M64" s="50">
        <f>IFERROR((d_DL/(Rad_Spec!AY64*d_Fam*d_Foffset*Fsurf!C64*d_EF_res*(1/365)*((d_ET_res_o*d_GSF_s)+(d_ET_res_i*d_GSF_i))*(1/24)))*Rad_Spec!BF64,".")</f>
        <v>13274.253101810902</v>
      </c>
      <c r="N64" s="50">
        <f>IFERROR((d_DL/(Rad_Spec!AV64*d_Fam*d_Foffset*d_EF_res*(1/365)*acf!D64*((d_ET_res_o*d_GSF_s)+(d_ET_res_i*d_GSF_i))*(1/24)))*Rad_Spec!BF64,".")</f>
        <v>3091.028067761149</v>
      </c>
      <c r="O64" s="50">
        <f>IFERROR((d_DL/(Rad_Spec!AZ64*d_Fam*d_Foffset*d_EF_res*(1/365)*acf!E64*((d_ET_res_o*d_GSF_s)+(d_ET_res_i*d_GSF_i))*(1/24)))*Rad_Spec!BF64,".")</f>
        <v>15879.399093204336</v>
      </c>
      <c r="P64" s="50">
        <f>IFERROR((d_DL/(Rad_Spec!BA64*d_Fam*d_Foffset*d_EF_res*(1/365)*acf!F64*((d_ET_res_o*d_GSF_s)+(d_ET_res_i*d_GSF_i))*(1/24)))*Rad_Spec!BF64,".")</f>
        <v>5562.1521548998717</v>
      </c>
      <c r="Q64" s="50">
        <f>IFERROR((d_DL/(Rad_Spec!BB64*d_Fam*d_Foffset*d_EF_res*(1/365)*acf!G64*((d_ET_res_o*d_GSF_s)+(d_ET_res_i*d_GSF_i))*(1/24)))*Rad_Spec!BF64,".")</f>
        <v>3551.9708497957067</v>
      </c>
      <c r="R64" s="50">
        <f>IFERROR((d_DL/(Rad_Spec!AY64*d_Fam*d_Foffset*d_EF_res*(1/365)*acf!C64*((d_ET_res_o*d_GSF_s)+(d_ET_res_i*d_GSF_i))*(1/24)))*Rad_Spec!BF64,".")</f>
        <v>15743.264178747726</v>
      </c>
    </row>
    <row r="65" spans="1:18">
      <c r="A65" s="48" t="s">
        <v>70</v>
      </c>
      <c r="B65" s="48"/>
      <c r="C65" s="50" t="str">
        <f>IFERROR((d_DL/(Rad_Spec!X65*d_IFDres_adj))*Rad_Spec!BF65,".")</f>
        <v>.</v>
      </c>
      <c r="D65" s="50" t="str">
        <f>IFERROR((d_DL/(Rad_Spec!AN65*d_IFAres_adj*(1/d_PEFm_pp)*d_SLF*(d_ET_res_o+d_ET_res_i)*(1/24)))*Rad_Spec!BF65,".")</f>
        <v>.</v>
      </c>
      <c r="E65" s="50" t="str">
        <f>IFERROR((d_DL/(Rad_Spec!AN65*d_IFAres_adj*(1/d_PEF)*d_SLF*(d_ET_res_o+d_ET_res_i)*(1/24)))*Rad_Spec!BF65,".")</f>
        <v>.</v>
      </c>
      <c r="F65" s="50">
        <f>IFERROR((d_DL/(Rad_Spec!AY65*d_Fam*d_Foffset*d_EF_res*(1/365)*acf!C65*((d_ET_res_o*d_GSF_s)+(d_ET_res_i*d_GSF_i))*(1/24)))*Rad_Spec!BF65,".")</f>
        <v>210245.33977198214</v>
      </c>
      <c r="G65" s="50">
        <f t="shared" si="4"/>
        <v>210245.33977198214</v>
      </c>
      <c r="H65" s="50">
        <f t="shared" si="5"/>
        <v>210245.33977198214</v>
      </c>
      <c r="I65" s="56" t="str">
        <f>IFERROR((d_DL/(Rad_Spec!AV65*d_Fam*d_Foffset*Fsurf!C65*d_EF_res*(1/365)*((d_ET_res_o*d_GSF_s)+(d_ET_res_i*d_GSF_i))*(1/24)))*Rad_Spec!BF65,".")</f>
        <v>.</v>
      </c>
      <c r="J65" s="50" t="str">
        <f>IFERROR((d_DL/(Rad_Spec!AZ65*d_Fam*d_Foffset*Fsurf!C65*d_EF_res*(1/365)*((d_ET_res_o*d_GSF_s)+(d_ET_res_i*d_GSF_i))*(1/24)))*Rad_Spec!BF65,".")</f>
        <v>.</v>
      </c>
      <c r="K65" s="50" t="str">
        <f>IFERROR((d_DL/(Rad_Spec!BA65*d_Fam*d_Foffset*Fsurf!C65*d_EF_res*(1/365)*((d_ET_res_o*d_GSF_s)+(d_ET_res_i*d_GSF_i))*(1/24)))*Rad_Spec!BF65,".")</f>
        <v>.</v>
      </c>
      <c r="L65" s="50" t="str">
        <f>IFERROR((d_DL/(Rad_Spec!BB65*d_Fam*d_Foffset*Fsurf!C65*d_EF_res*(1/365)*((d_ET_res_o*d_GSF_s)+(d_ET_res_i*d_GSF_i))*(1/24)))*Rad_Spec!BF65,".")</f>
        <v>.</v>
      </c>
      <c r="M65" s="50" t="str">
        <f>IFERROR((d_DL/(Rad_Spec!AY65*d_Fam*d_Foffset*Fsurf!C65*d_EF_res*(1/365)*((d_ET_res_o*d_GSF_s)+(d_ET_res_i*d_GSF_i))*(1/24)))*Rad_Spec!BF65,".")</f>
        <v>.</v>
      </c>
      <c r="N65" s="50">
        <f>IFERROR((d_DL/(Rad_Spec!AV65*d_Fam*d_Foffset*d_EF_res*(1/365)*acf!D65*((d_ET_res_o*d_GSF_s)+(d_ET_res_i*d_GSF_i))*(1/24)))*Rad_Spec!BF65,".")</f>
        <v>48304.46577303415</v>
      </c>
      <c r="O65" s="50">
        <f>IFERROR((d_DL/(Rad_Spec!AZ65*d_Fam*d_Foffset*d_EF_res*(1/365)*acf!E65*((d_ET_res_o*d_GSF_s)+(d_ET_res_i*d_GSF_i))*(1/24)))*Rad_Spec!BF65,".")</f>
        <v>218592.99384632538</v>
      </c>
      <c r="P65" s="50">
        <f>IFERROR((d_DL/(Rad_Spec!BA65*d_Fam*d_Foffset*d_EF_res*(1/365)*acf!F65*((d_ET_res_o*d_GSF_s)+(d_ET_res_i*d_GSF_i))*(1/24)))*Rad_Spec!BF65,".")</f>
        <v>78494.75688118051</v>
      </c>
      <c r="Q65" s="50">
        <f>IFERROR((d_DL/(Rad_Spec!BB65*d_Fam*d_Foffset*d_EF_res*(1/365)*acf!G65*((d_ET_res_o*d_GSF_s)+(d_ET_res_i*d_GSF_i))*(1/24)))*Rad_Spec!BF65,".")</f>
        <v>52329.837920786988</v>
      </c>
      <c r="R65" s="50">
        <f>IFERROR((d_DL/(Rad_Spec!AY65*d_Fam*d_Foffset*d_EF_res*(1/365)*acf!C65*((d_ET_res_o*d_GSF_s)+(d_ET_res_i*d_GSF_i))*(1/24)))*Rad_Spec!BF65,".")</f>
        <v>210245.33977198214</v>
      </c>
    </row>
    <row r="66" spans="1:18">
      <c r="A66" s="48" t="s">
        <v>71</v>
      </c>
      <c r="B66" s="48"/>
      <c r="C66" s="50" t="str">
        <f>IFERROR((d_DL/(Rad_Spec!X66*d_IFDres_adj))*Rad_Spec!BF66,".")</f>
        <v>.</v>
      </c>
      <c r="D66" s="50" t="str">
        <f>IFERROR((d_DL/(Rad_Spec!AN66*d_IFAres_adj*(1/d_PEFm_pp)*d_SLF*(d_ET_res_o+d_ET_res_i)*(1/24)))*Rad_Spec!BF66,".")</f>
        <v>.</v>
      </c>
      <c r="E66" s="50" t="str">
        <f>IFERROR((d_DL/(Rad_Spec!AN66*d_IFAres_adj*(1/d_PEF)*d_SLF*(d_ET_res_o+d_ET_res_i)*(1/24)))*Rad_Spec!BF66,".")</f>
        <v>.</v>
      </c>
      <c r="F66" s="50">
        <f>IFERROR((d_DL/(Rad_Spec!AY66*d_Fam*d_Foffset*d_EF_res*(1/365)*acf!C66*((d_ET_res_o*d_GSF_s)+(d_ET_res_i*d_GSF_i))*(1/24)))*Rad_Spec!BF66,".")</f>
        <v>451349.31867632212</v>
      </c>
      <c r="G66" s="50">
        <f t="shared" si="4"/>
        <v>451349.31867632217</v>
      </c>
      <c r="H66" s="50">
        <f t="shared" si="5"/>
        <v>451349.31867632217</v>
      </c>
      <c r="I66" s="56" t="str">
        <f>IFERROR((d_DL/(Rad_Spec!AV66*d_Fam*d_Foffset*Fsurf!C66*d_EF_res*(1/365)*((d_ET_res_o*d_GSF_s)+(d_ET_res_i*d_GSF_i))*(1/24)))*Rad_Spec!BF66,".")</f>
        <v>.</v>
      </c>
      <c r="J66" s="50" t="str">
        <f>IFERROR((d_DL/(Rad_Spec!AZ66*d_Fam*d_Foffset*Fsurf!C66*d_EF_res*(1/365)*((d_ET_res_o*d_GSF_s)+(d_ET_res_i*d_GSF_i))*(1/24)))*Rad_Spec!BF66,".")</f>
        <v>.</v>
      </c>
      <c r="K66" s="50" t="str">
        <f>IFERROR((d_DL/(Rad_Spec!BA66*d_Fam*d_Foffset*Fsurf!C66*d_EF_res*(1/365)*((d_ET_res_o*d_GSF_s)+(d_ET_res_i*d_GSF_i))*(1/24)))*Rad_Spec!BF66,".")</f>
        <v>.</v>
      </c>
      <c r="L66" s="50" t="str">
        <f>IFERROR((d_DL/(Rad_Spec!BB66*d_Fam*d_Foffset*Fsurf!C66*d_EF_res*(1/365)*((d_ET_res_o*d_GSF_s)+(d_ET_res_i*d_GSF_i))*(1/24)))*Rad_Spec!BF66,".")</f>
        <v>.</v>
      </c>
      <c r="M66" s="50" t="str">
        <f>IFERROR((d_DL/(Rad_Spec!AY66*d_Fam*d_Foffset*Fsurf!C66*d_EF_res*(1/365)*((d_ET_res_o*d_GSF_s)+(d_ET_res_i*d_GSF_i))*(1/24)))*Rad_Spec!BF66,".")</f>
        <v>.</v>
      </c>
      <c r="N66" s="50">
        <f>IFERROR((d_DL/(Rad_Spec!AV66*d_Fam*d_Foffset*d_EF_res*(1/365)*acf!D66*((d_ET_res_o*d_GSF_s)+(d_ET_res_i*d_GSF_i))*(1/24)))*Rad_Spec!BF66,".")</f>
        <v>107894.59029571655</v>
      </c>
      <c r="O66" s="50">
        <f>IFERROR((d_DL/(Rad_Spec!AZ66*d_Fam*d_Foffset*d_EF_res*(1/365)*acf!E66*((d_ET_res_o*d_GSF_s)+(d_ET_res_i*d_GSF_i))*(1/24)))*Rad_Spec!BF66,".")</f>
        <v>513935.77034350205</v>
      </c>
      <c r="P66" s="50">
        <f>IFERROR((d_DL/(Rad_Spec!BA66*d_Fam*d_Foffset*d_EF_res*(1/365)*acf!F66*((d_ET_res_o*d_GSF_s)+(d_ET_res_i*d_GSF_i))*(1/24)))*Rad_Spec!BF66,".")</f>
        <v>182852.93723800385</v>
      </c>
      <c r="Q66" s="50">
        <f>IFERROR((d_DL/(Rad_Spec!BB66*d_Fam*d_Foffset*d_EF_res*(1/365)*acf!G66*((d_ET_res_o*d_GSF_s)+(d_ET_res_i*d_GSF_i))*(1/24)))*Rad_Spec!BF66,".")</f>
        <v>118979.65094253674</v>
      </c>
      <c r="R66" s="50">
        <f>IFERROR((d_DL/(Rad_Spec!AY66*d_Fam*d_Foffset*d_EF_res*(1/365)*acf!C66*((d_ET_res_o*d_GSF_s)+(d_ET_res_i*d_GSF_i))*(1/24)))*Rad_Spec!BF66,".")</f>
        <v>451349.31867632212</v>
      </c>
    </row>
    <row r="67" spans="1:18">
      <c r="A67" s="48" t="s">
        <v>72</v>
      </c>
      <c r="B67" s="48"/>
      <c r="C67" s="50">
        <f>IFERROR((d_DL/(Rad_Spec!X67*d_IFDres_adj))*Rad_Spec!BF67,".")</f>
        <v>265.07989470952407</v>
      </c>
      <c r="D67" s="50">
        <f>IFERROR((d_DL/(Rad_Spec!AN67*d_IFAres_adj*(1/d_PEFm_pp)*d_SLF*(d_ET_res_o+d_ET_res_i)*(1/24)))*Rad_Spec!BF67,".")</f>
        <v>4.5876546396519897</v>
      </c>
      <c r="E67" s="50">
        <f>IFERROR((d_DL/(Rad_Spec!AN67*d_IFAres_adj*(1/d_PEF)*d_SLF*(d_ET_res_o+d_ET_res_i)*(1/24)))*Rad_Spec!BF67,".")</f>
        <v>3354.0007834708508</v>
      </c>
      <c r="F67" s="50">
        <f>IFERROR((d_DL/(Rad_Spec!AY67*d_Fam*d_Foffset*d_EF_res*(1/365)*acf!C67*((d_ET_res_o*d_GSF_s)+(d_ET_res_i*d_GSF_i))*(1/24)))*Rad_Spec!BF67,".")</f>
        <v>66.614681668673853</v>
      </c>
      <c r="G67" s="50">
        <f t="shared" si="4"/>
        <v>52.404571456299649</v>
      </c>
      <c r="H67" s="50">
        <f t="shared" si="5"/>
        <v>4.2236782846867094</v>
      </c>
      <c r="I67" s="56">
        <f>IFERROR((d_DL/(Rad_Spec!AV67*d_Fam*d_Foffset*Fsurf!C67*d_EF_res*(1/365)*((d_ET_res_o*d_GSF_s)+(d_ET_res_i*d_GSF_i))*(1/24)))*Rad_Spec!BF67,".")</f>
        <v>10.922307819472897</v>
      </c>
      <c r="J67" s="50">
        <f>IFERROR((d_DL/(Rad_Spec!AZ67*d_Fam*d_Foffset*Fsurf!C67*d_EF_res*(1/365)*((d_ET_res_o*d_GSF_s)+(d_ET_res_i*d_GSF_i))*(1/24)))*Rad_Spec!BF67,".")</f>
        <v>55.035706391324581</v>
      </c>
      <c r="K67" s="50">
        <f>IFERROR((d_DL/(Rad_Spec!BA67*d_Fam*d_Foffset*Fsurf!C67*d_EF_res*(1/365)*((d_ET_res_o*d_GSF_s)+(d_ET_res_i*d_GSF_i))*(1/24)))*Rad_Spec!BF67,".")</f>
        <v>19.281216864987865</v>
      </c>
      <c r="L67" s="50">
        <f>IFERROR((d_DL/(Rad_Spec!BB67*d_Fam*d_Foffset*Fsurf!C67*d_EF_res*(1/365)*((d_ET_res_o*d_GSF_s)+(d_ET_res_i*d_GSF_i))*(1/24)))*Rad_Spec!BF67,".")</f>
        <v>12.377025673158151</v>
      </c>
      <c r="M67" s="50">
        <f>IFERROR((d_DL/(Rad_Spec!AY67*d_Fam*d_Foffset*Fsurf!C67*d_EF_res*(1/365)*((d_ET_res_o*d_GSF_s)+(d_ET_res_i*d_GSF_i))*(1/24)))*Rad_Spec!BF67,".")</f>
        <v>56.262400058001553</v>
      </c>
      <c r="N67" s="50">
        <f>IFERROR((d_DL/(Rad_Spec!AV67*d_Fam*d_Foffset*d_EF_res*(1/365)*acf!D67*((d_ET_res_o*d_GSF_s)+(d_ET_res_i*d_GSF_i))*(1/24)))*Rad_Spec!BF67,".")</f>
        <v>12.932012458255908</v>
      </c>
      <c r="O67" s="50">
        <f>IFERROR((d_DL/(Rad_Spec!AZ67*d_Fam*d_Foffset*d_EF_res*(1/365)*acf!E67*((d_ET_res_o*d_GSF_s)+(d_ET_res_i*d_GSF_i))*(1/24)))*Rad_Spec!BF67,".")</f>
        <v>65.162276367328317</v>
      </c>
      <c r="P67" s="50">
        <f>IFERROR((d_DL/(Rad_Spec!BA67*d_Fam*d_Foffset*d_EF_res*(1/365)*acf!F67*((d_ET_res_o*d_GSF_s)+(d_ET_res_i*d_GSF_i))*(1/24)))*Rad_Spec!BF67,".")</f>
        <v>22.828960768145627</v>
      </c>
      <c r="Q67" s="50">
        <f>IFERROR((d_DL/(Rad_Spec!BB67*d_Fam*d_Foffset*d_EF_res*(1/365)*acf!G67*((d_ET_res_o*d_GSF_s)+(d_ET_res_i*d_GSF_i))*(1/24)))*Rad_Spec!BF67,".")</f>
        <v>14.654398397019246</v>
      </c>
      <c r="R67" s="50">
        <f>IFERROR((d_DL/(Rad_Spec!AY67*d_Fam*d_Foffset*d_EF_res*(1/365)*acf!C67*((d_ET_res_o*d_GSF_s)+(d_ET_res_i*d_GSF_i))*(1/24)))*Rad_Spec!BF67,".")</f>
        <v>66.614681668673853</v>
      </c>
    </row>
    <row r="68" spans="1:18">
      <c r="A68" s="48" t="s">
        <v>73</v>
      </c>
      <c r="B68" s="48"/>
      <c r="C68" s="50">
        <f>IFERROR((d_DL/(Rad_Spec!X68*d_IFDres_adj))*Rad_Spec!BF68,".")</f>
        <v>478.53543616255484</v>
      </c>
      <c r="D68" s="50">
        <f>IFERROR((d_DL/(Rad_Spec!AN68*d_IFAres_adj*(1/d_PEFm_pp)*d_SLF*(d_ET_res_o+d_ET_res_i)*(1/24)))*Rad_Spec!BF68,".")</f>
        <v>17.350419079990345</v>
      </c>
      <c r="E68" s="50">
        <f>IFERROR((d_DL/(Rad_Spec!AN68*d_IFAres_adj*(1/d_PEF)*d_SLF*(d_ET_res_o+d_ET_res_i)*(1/24)))*Rad_Spec!BF68,".")</f>
        <v>12684.764603869495</v>
      </c>
      <c r="F68" s="50">
        <f>IFERROR((d_DL/(Rad_Spec!AY68*d_Fam*d_Foffset*d_EF_res*(1/365)*acf!C68*((d_ET_res_o*d_GSF_s)+(d_ET_res_i*d_GSF_i))*(1/24)))*Rad_Spec!BF68,".")</f>
        <v>148.22585033462605</v>
      </c>
      <c r="G68" s="50">
        <f t="shared" si="4"/>
        <v>112.17042766284504</v>
      </c>
      <c r="H68" s="50">
        <f t="shared" si="5"/>
        <v>15.04400377004006</v>
      </c>
      <c r="I68" s="56">
        <f>IFERROR((d_DL/(Rad_Spec!AV68*d_Fam*d_Foffset*Fsurf!C68*d_EF_res*(1/365)*((d_ET_res_o*d_GSF_s)+(d_ET_res_i*d_GSF_i))*(1/24)))*Rad_Spec!BF68,".")</f>
        <v>22.072500742692394</v>
      </c>
      <c r="J68" s="50">
        <f>IFERROR((d_DL/(Rad_Spec!AZ68*d_Fam*d_Foffset*Fsurf!C68*d_EF_res*(1/365)*((d_ET_res_o*d_GSF_s)+(d_ET_res_i*d_GSF_i))*(1/24)))*Rad_Spec!BF68,".")</f>
        <v>123.31584921973686</v>
      </c>
      <c r="K68" s="50">
        <f>IFERROR((d_DL/(Rad_Spec!BA68*d_Fam*d_Foffset*Fsurf!C68*d_EF_res*(1/365)*((d_ET_res_o*d_GSF_s)+(d_ET_res_i*d_GSF_i))*(1/24)))*Rad_Spec!BF68,".")</f>
        <v>42.825449810549905</v>
      </c>
      <c r="L68" s="50">
        <f>IFERROR((d_DL/(Rad_Spec!BB68*d_Fam*d_Foffset*Fsurf!C68*d_EF_res*(1/365)*((d_ET_res_o*d_GSF_s)+(d_ET_res_i*d_GSF_i))*(1/24)))*Rad_Spec!BF68,".")</f>
        <v>26.531591801822167</v>
      </c>
      <c r="M68" s="50">
        <f>IFERROR((d_DL/(Rad_Spec!AY68*d_Fam*d_Foffset*Fsurf!C68*d_EF_res*(1/365)*((d_ET_res_o*d_GSF_s)+(d_ET_res_i*d_GSF_i))*(1/24)))*Rad_Spec!BF68,".")</f>
        <v>126.04238974032828</v>
      </c>
      <c r="N68" s="50">
        <f>IFERROR((d_DL/(Rad_Spec!AV68*d_Fam*d_Foffset*d_EF_res*(1/365)*acf!D68*((d_ET_res_o*d_GSF_s)+(d_ET_res_i*d_GSF_i))*(1/24)))*Rad_Spec!BF68,".")</f>
        <v>25.957260873406252</v>
      </c>
      <c r="O68" s="50">
        <f>IFERROR((d_DL/(Rad_Spec!AZ68*d_Fam*d_Foffset*d_EF_res*(1/365)*acf!E68*((d_ET_res_o*d_GSF_s)+(d_ET_res_i*d_GSF_i))*(1/24)))*Rad_Spec!BF68,".")</f>
        <v>145.01943868241051</v>
      </c>
      <c r="P68" s="50">
        <f>IFERROR((d_DL/(Rad_Spec!BA68*d_Fam*d_Foffset*d_EF_res*(1/365)*acf!F68*((d_ET_res_o*d_GSF_s)+(d_ET_res_i*d_GSF_i))*(1/24)))*Rad_Spec!BF68,".")</f>
        <v>50.3627289772067</v>
      </c>
      <c r="Q68" s="50">
        <f>IFERROR((d_DL/(Rad_Spec!BB68*d_Fam*d_Foffset*d_EF_res*(1/365)*acf!G68*((d_ET_res_o*d_GSF_s)+(d_ET_res_i*d_GSF_i))*(1/24)))*Rad_Spec!BF68,".")</f>
        <v>31.201151958942873</v>
      </c>
      <c r="R68" s="50">
        <f>IFERROR((d_DL/(Rad_Spec!AY68*d_Fam*d_Foffset*d_EF_res*(1/365)*acf!C68*((d_ET_res_o*d_GSF_s)+(d_ET_res_i*d_GSF_i))*(1/24)))*Rad_Spec!BF68,".")</f>
        <v>148.22585033462605</v>
      </c>
    </row>
    <row r="69" spans="1:18">
      <c r="A69" s="51" t="s">
        <v>74</v>
      </c>
      <c r="B69" s="48" t="s">
        <v>7</v>
      </c>
      <c r="C69" s="50">
        <f>IFERROR((d_DL/(Rad_Spec!X69*d_IFDres_adj))*Rad_Spec!BF69,".")</f>
        <v>5.5006091290476997E-2</v>
      </c>
      <c r="D69" s="50">
        <f>IFERROR((d_DL/(Rad_Spec!AN69*d_IFAres_adj*(1/d_PEFm_pp)*d_SLF*(d_ET_res_o+d_ET_res_i)*(1/24)))*Rad_Spec!BF69,".")</f>
        <v>1.2767130002401129E-5</v>
      </c>
      <c r="E69" s="50">
        <f>IFERROR((d_DL/(Rad_Spec!AN69*d_IFAres_adj*(1/d_PEF)*d_SLF*(d_ET_res_o+d_ET_res_i)*(1/24)))*Rad_Spec!BF69,".")</f>
        <v>9.3339554509220667E-3</v>
      </c>
      <c r="F69" s="50">
        <f>IFERROR((d_DL/(Rad_Spec!AY69*d_Fam*d_Foffset*d_EF_res*(1/365)*acf!C69*((d_ET_res_o*d_GSF_s)+(d_ET_res_i*d_GSF_i))*(1/24)))*Rad_Spec!BF69,".")</f>
        <v>105.56653328675091</v>
      </c>
      <c r="G69" s="50">
        <f t="shared" si="4"/>
        <v>7.9792543588876937E-3</v>
      </c>
      <c r="H69" s="50">
        <f t="shared" si="5"/>
        <v>1.2764165845648158E-5</v>
      </c>
      <c r="I69" s="56">
        <f>IFERROR((d_DL/(Rad_Spec!AV69*d_Fam*d_Foffset*Fsurf!C69*d_EF_res*(1/365)*((d_ET_res_o*d_GSF_s)+(d_ET_res_i*d_GSF_i))*(1/24)))*Rad_Spec!BF69,".")</f>
        <v>32.118267108747951</v>
      </c>
      <c r="J69" s="50">
        <f>IFERROR((d_DL/(Rad_Spec!AZ69*d_Fam*d_Foffset*Fsurf!C69*d_EF_res*(1/365)*((d_ET_res_o*d_GSF_s)+(d_ET_res_i*d_GSF_i))*(1/24)))*Rad_Spec!BF69,".")</f>
        <v>96.087149100337612</v>
      </c>
      <c r="K69" s="50">
        <f>IFERROR((d_DL/(Rad_Spec!BA69*d_Fam*d_Foffset*Fsurf!C69*d_EF_res*(1/365)*((d_ET_res_o*d_GSF_s)+(d_ET_res_i*d_GSF_i))*(1/24)))*Rad_Spec!BF69,".")</f>
        <v>40.316286335805984</v>
      </c>
      <c r="L69" s="50">
        <f>IFERROR((d_DL/(Rad_Spec!BB69*d_Fam*d_Foffset*Fsurf!C69*d_EF_res*(1/365)*((d_ET_res_o*d_GSF_s)+(d_ET_res_i*d_GSF_i))*(1/24)))*Rad_Spec!BF69,".")</f>
        <v>32.207982938660649</v>
      </c>
      <c r="M69" s="50">
        <f>IFERROR((d_DL/(Rad_Spec!AY69*d_Fam*d_Foffset*Fsurf!C69*d_EF_res*(1/365)*((d_ET_res_o*d_GSF_s)+(d_ET_res_i*d_GSF_i))*(1/24)))*Rad_Spec!BF69,".")</f>
        <v>75.512541692954869</v>
      </c>
      <c r="N69" s="50">
        <f>IFERROR((d_DL/(Rad_Spec!AV69*d_Fam*d_Foffset*d_EF_res*(1/365)*acf!D69*((d_ET_res_o*d_GSF_s)+(d_ET_res_i*d_GSF_i))*(1/24)))*Rad_Spec!BF69,".")</f>
        <v>44.90133741802962</v>
      </c>
      <c r="O69" s="50">
        <f>IFERROR((d_DL/(Rad_Spec!AZ69*d_Fam*d_Foffset*d_EF_res*(1/365)*acf!E69*((d_ET_res_o*d_GSF_s)+(d_ET_res_i*d_GSF_i))*(1/24)))*Rad_Spec!BF69,".")</f>
        <v>134.32983444227196</v>
      </c>
      <c r="P69" s="50">
        <f>IFERROR((d_DL/(Rad_Spec!BA69*d_Fam*d_Foffset*d_EF_res*(1/365)*acf!F69*((d_ET_res_o*d_GSF_s)+(d_ET_res_i*d_GSF_i))*(1/24)))*Rad_Spec!BF69,".")</f>
        <v>56.362168297456776</v>
      </c>
      <c r="Q69" s="50">
        <f>IFERROR((d_DL/(Rad_Spec!BB69*d_Fam*d_Foffset*d_EF_res*(1/365)*acf!G69*((d_ET_res_o*d_GSF_s)+(d_ET_res_i*d_GSF_i))*(1/24)))*Rad_Spec!BF69,".")</f>
        <v>45.026760148247575</v>
      </c>
      <c r="R69" s="50">
        <f>IFERROR((d_DL/(Rad_Spec!AY69*d_Fam*d_Foffset*d_EF_res*(1/365)*acf!C69*((d_ET_res_o*d_GSF_s)+(d_ET_res_i*d_GSF_i))*(1/24)))*Rad_Spec!BF69,".")</f>
        <v>105.56653328675091</v>
      </c>
    </row>
    <row r="70" spans="1:18">
      <c r="A70" s="48" t="s">
        <v>75</v>
      </c>
      <c r="B70" s="48"/>
      <c r="C70" s="50" t="str">
        <f>IFERROR((d_DL/(Rad_Spec!X70*d_IFDres_adj))*Rad_Spec!BF70,".")</f>
        <v>.</v>
      </c>
      <c r="D70" s="50" t="str">
        <f>IFERROR((d_DL/(Rad_Spec!AN70*d_IFAres_adj*(1/d_PEFm_pp)*d_SLF*(d_ET_res_o+d_ET_res_i)*(1/24)))*Rad_Spec!BF70,".")</f>
        <v>.</v>
      </c>
      <c r="E70" s="50" t="str">
        <f>IFERROR((d_DL/(Rad_Spec!AN70*d_IFAres_adj*(1/d_PEF)*d_SLF*(d_ET_res_o+d_ET_res_i)*(1/24)))*Rad_Spec!BF70,".")</f>
        <v>.</v>
      </c>
      <c r="F70" s="50">
        <f>IFERROR((d_DL/(Rad_Spec!AY70*d_Fam*d_Foffset*d_EF_res*(1/365)*acf!C70*((d_ET_res_o*d_GSF_s)+(d_ET_res_i*d_GSF_i))*(1/24)))*Rad_Spec!BF70,".")</f>
        <v>478207.33062402654</v>
      </c>
      <c r="G70" s="50">
        <f t="shared" si="4"/>
        <v>478207.33062402654</v>
      </c>
      <c r="H70" s="50">
        <f t="shared" si="5"/>
        <v>478207.33062402654</v>
      </c>
      <c r="I70" s="56">
        <f>IFERROR((d_DL/(Rad_Spec!AV70*d_Fam*d_Foffset*Fsurf!C70*d_EF_res*(1/365)*((d_ET_res_o*d_GSF_s)+(d_ET_res_i*d_GSF_i))*(1/24)))*Rad_Spec!BF70,".")</f>
        <v>79787.051107894877</v>
      </c>
      <c r="J70" s="50">
        <f>IFERROR((d_DL/(Rad_Spec!AZ70*d_Fam*d_Foffset*Fsurf!C70*d_EF_res*(1/365)*((d_ET_res_o*d_GSF_s)+(d_ET_res_i*d_GSF_i))*(1/24)))*Rad_Spec!BF70,".")</f>
        <v>382418.82776236249</v>
      </c>
      <c r="K70" s="50">
        <f>IFERROR((d_DL/(Rad_Spec!BA70*d_Fam*d_Foffset*Fsurf!C70*d_EF_res*(1/365)*((d_ET_res_o*d_GSF_s)+(d_ET_res_i*d_GSF_i))*(1/24)))*Rad_Spec!BF70,".")</f>
        <v>134920.79990717053</v>
      </c>
      <c r="L70" s="50">
        <f>IFERROR((d_DL/(Rad_Spec!BB70*d_Fam*d_Foffset*Fsurf!C70*d_EF_res*(1/365)*((d_ET_res_o*d_GSF_s)+(d_ET_res_i*d_GSF_i))*(1/24)))*Rad_Spec!BF70,".")</f>
        <v>87970.338401012297</v>
      </c>
      <c r="M70" s="50">
        <f>IFERROR((d_DL/(Rad_Spec!AY70*d_Fam*d_Foffset*Fsurf!C70*d_EF_res*(1/365)*((d_ET_res_o*d_GSF_s)+(d_ET_res_i*d_GSF_i))*(1/24)))*Rad_Spec!BF70,".")</f>
        <v>358655.49796801992</v>
      </c>
      <c r="N70" s="50">
        <f>IFERROR((d_DL/(Rad_Spec!AV70*d_Fam*d_Foffset*d_EF_res*(1/365)*acf!D70*((d_ET_res_o*d_GSF_s)+(d_ET_res_i*d_GSF_i))*(1/24)))*Rad_Spec!BF70,".")</f>
        <v>106382.73481052651</v>
      </c>
      <c r="O70" s="50">
        <f>IFERROR((d_DL/(Rad_Spec!AZ70*d_Fam*d_Foffset*d_EF_res*(1/365)*acf!E70*((d_ET_res_o*d_GSF_s)+(d_ET_res_i*d_GSF_i))*(1/24)))*Rad_Spec!BF70,".")</f>
        <v>509891.77034981659</v>
      </c>
      <c r="P70" s="50">
        <f>IFERROR((d_DL/(Rad_Spec!BA70*d_Fam*d_Foffset*d_EF_res*(1/365)*acf!F70*((d_ET_res_o*d_GSF_s)+(d_ET_res_i*d_GSF_i))*(1/24)))*Rad_Spec!BF70,".")</f>
        <v>179894.39987622743</v>
      </c>
      <c r="Q70" s="50">
        <f>IFERROR((d_DL/(Rad_Spec!BB70*d_Fam*d_Foffset*d_EF_res*(1/365)*acf!G70*((d_ET_res_o*d_GSF_s)+(d_ET_res_i*d_GSF_i))*(1/24)))*Rad_Spec!BF70,".")</f>
        <v>117293.78453468306</v>
      </c>
      <c r="R70" s="50">
        <f>IFERROR((d_DL/(Rad_Spec!AY70*d_Fam*d_Foffset*d_EF_res*(1/365)*acf!C70*((d_ET_res_o*d_GSF_s)+(d_ET_res_i*d_GSF_i))*(1/24)))*Rad_Spec!BF70,".")</f>
        <v>478207.33062402654</v>
      </c>
    </row>
    <row r="71" spans="1:18">
      <c r="A71" s="48" t="s">
        <v>76</v>
      </c>
      <c r="B71" s="48"/>
      <c r="C71" s="50">
        <f>IFERROR((d_DL/(Rad_Spec!X71*d_IFDres_adj))*Rad_Spec!BF71,".")</f>
        <v>4873858.9713582313</v>
      </c>
      <c r="D71" s="50">
        <f>IFERROR((d_DL/(Rad_Spec!AN71*d_IFAres_adj*(1/d_PEFm_pp)*d_SLF*(d_ET_res_o+d_ET_res_i)*(1/24)))*Rad_Spec!BF71,".")</f>
        <v>153971.5991854062</v>
      </c>
      <c r="E71" s="50">
        <f>IFERROR((d_DL/(Rad_Spec!AN71*d_IFAres_adj*(1/d_PEF)*d_SLF*(d_ET_res_o+d_ET_res_i)*(1/24)))*Rad_Spec!BF71,".")</f>
        <v>112567511.04073668</v>
      </c>
      <c r="F71" s="50">
        <f>IFERROR((d_DL/(Rad_Spec!AY71*d_Fam*d_Foffset*d_EF_res*(1/365)*acf!C71*((d_ET_res_o*d_GSF_s)+(d_ET_res_i*d_GSF_i))*(1/24)))*Rad_Spec!BF71,".")</f>
        <v>389626.17472278589</v>
      </c>
      <c r="G71" s="50">
        <f t="shared" ref="G71:G134" si="6">(IF(AND(C71&lt;&gt;".",E71&lt;&gt;".",F71&lt;&gt;"."),1/((1/C71)+(1/E71)+(1/F71)),IF(AND(C71&lt;&gt;".",E71&lt;&gt;".",F71="."), 1/((1/C71)+(1/E71)),IF(AND(C71&lt;&gt;".",E71=".",F71&lt;&gt;"."),1/((1/C71)+(1/F71)),IF(AND(C71=".",E71&lt;&gt;".",F71&lt;&gt;"."),1/((1/E71)+(1/F71)),IF(AND(C71&lt;&gt;".",E71=".",F71="."),1/(1/C71),IF(AND(C71=".",E71&lt;&gt;".",F71="."),1/(1/E71),IF(AND(C71=".",E71=".",F71&lt;&gt;"."),1/(1/F71),IF(AND(C71=".",E71=".",F71="."),".")))))))))</f>
        <v>359631.70530809095</v>
      </c>
      <c r="H71" s="50">
        <f t="shared" ref="H71:H134" si="7">(IF(AND(C71&lt;&gt;".",D71&lt;&gt;".",F71&lt;&gt;"."),1/((1/C71)+(1/D71)+(1/F71)),IF(AND(C71&lt;&gt;".",D71&lt;&gt;".",F71="."), 1/((1/C71)+(1/D71)),IF(AND(C71&lt;&gt;".",D71=".",F71&lt;&gt;"."),1/((1/C71)+(1/F71)),IF(AND(C71=".",D71&lt;&gt;".",F71&lt;&gt;"."),1/((1/D71)+(1/F71)),IF(AND(C71&lt;&gt;".",D71=".",F71="."),1/(1/C71),IF(AND(C71=".",D71&lt;&gt;".",F71="."),1/(1/D71),IF(AND(C71=".",D71=".",F71&lt;&gt;"."),1/(1/F71),IF(AND(C71=".",D71=".",F71="."),".")))))))))</f>
        <v>107916.27191166324</v>
      </c>
      <c r="I71" s="56">
        <f>IFERROR((d_DL/(Rad_Spec!AV71*d_Fam*d_Foffset*Fsurf!C71*d_EF_res*(1/365)*((d_ET_res_o*d_GSF_s)+(d_ET_res_i*d_GSF_i))*(1/24)))*Rad_Spec!BF71,".")</f>
        <v>79334.600599613477</v>
      </c>
      <c r="J71" s="50">
        <f>IFERROR((d_DL/(Rad_Spec!AZ71*d_Fam*d_Foffset*Fsurf!C71*d_EF_res*(1/365)*((d_ET_res_o*d_GSF_s)+(d_ET_res_i*d_GSF_i))*(1/24)))*Rad_Spec!BF71,".")</f>
        <v>304095.53243746742</v>
      </c>
      <c r="K71" s="50">
        <f>IFERROR((d_DL/(Rad_Spec!BA71*d_Fam*d_Foffset*Fsurf!C71*d_EF_res*(1/365)*((d_ET_res_o*d_GSF_s)+(d_ET_res_i*d_GSF_i))*(1/24)))*Rad_Spec!BF71,".")</f>
        <v>120705.40459327695</v>
      </c>
      <c r="L71" s="50">
        <f>IFERROR((d_DL/(Rad_Spec!BB71*d_Fam*d_Foffset*Fsurf!C71*d_EF_res*(1/365)*((d_ET_res_o*d_GSF_s)+(d_ET_res_i*d_GSF_i))*(1/24)))*Rad_Spec!BF71,".")</f>
        <v>85543.395429148426</v>
      </c>
      <c r="M71" s="50">
        <f>IFERROR((d_DL/(Rad_Spec!AY71*d_Fam*d_Foffset*Fsurf!C71*d_EF_res*(1/365)*((d_ET_res_o*d_GSF_s)+(d_ET_res_i*d_GSF_i))*(1/24)))*Rad_Spec!BF71,".")</f>
        <v>280710.50052073918</v>
      </c>
      <c r="N71" s="50">
        <f>IFERROR((d_DL/(Rad_Spec!AV71*d_Fam*d_Foffset*d_EF_res*(1/365)*acf!D71*((d_ET_res_o*d_GSF_s)+(d_ET_res_i*d_GSF_i))*(1/24)))*Rad_Spec!BF71,".")</f>
        <v>110116.42563226349</v>
      </c>
      <c r="O71" s="50">
        <f>IFERROR((d_DL/(Rad_Spec!AZ71*d_Fam*d_Foffset*d_EF_res*(1/365)*acf!E71*((d_ET_res_o*d_GSF_s)+(d_ET_res_i*d_GSF_i))*(1/24)))*Rad_Spec!BF71,".")</f>
        <v>422084.59902320465</v>
      </c>
      <c r="P71" s="50">
        <f>IFERROR((d_DL/(Rad_Spec!BA71*d_Fam*d_Foffset*d_EF_res*(1/365)*acf!F71*((d_ET_res_o*d_GSF_s)+(d_ET_res_i*d_GSF_i))*(1/24)))*Rad_Spec!BF71,".")</f>
        <v>167539.1015754684</v>
      </c>
      <c r="Q71" s="50">
        <f>IFERROR((d_DL/(Rad_Spec!BB71*d_Fam*d_Foffset*d_EF_res*(1/365)*acf!G71*((d_ET_res_o*d_GSF_s)+(d_ET_res_i*d_GSF_i))*(1/24)))*Rad_Spec!BF71,".")</f>
        <v>118734.23285565805</v>
      </c>
      <c r="R71" s="50">
        <f>IFERROR((d_DL/(Rad_Spec!AY71*d_Fam*d_Foffset*d_EF_res*(1/365)*acf!C71*((d_ET_res_o*d_GSF_s)+(d_ET_res_i*d_GSF_i))*(1/24)))*Rad_Spec!BF71,".")</f>
        <v>389626.17472278589</v>
      </c>
    </row>
    <row r="72" spans="1:18">
      <c r="A72" s="48" t="s">
        <v>77</v>
      </c>
      <c r="B72" s="48"/>
      <c r="C72" s="50">
        <f>IFERROR((d_DL/(Rad_Spec!X72*d_IFDres_adj))*Rad_Spec!BF72,".")</f>
        <v>203.67156025831034</v>
      </c>
      <c r="D72" s="50">
        <f>IFERROR((d_DL/(Rad_Spec!AN72*d_IFAres_adj*(1/d_PEFm_pp)*d_SLF*(d_ET_res_o+d_ET_res_i)*(1/24)))*Rad_Spec!BF72,".")</f>
        <v>0.81930809794158088</v>
      </c>
      <c r="E72" s="50">
        <f>IFERROR((d_DL/(Rad_Spec!AN72*d_IFAres_adj*(1/d_PEF)*d_SLF*(d_ET_res_o+d_ET_res_i)*(1/24)))*Rad_Spec!BF72,".")</f>
        <v>598.99016343752726</v>
      </c>
      <c r="F72" s="50">
        <f>IFERROR((d_DL/(Rad_Spec!AY72*d_Fam*d_Foffset*d_EF_res*(1/365)*acf!C72*((d_ET_res_o*d_GSF_s)+(d_ET_res_i*d_GSF_i))*(1/24)))*Rad_Spec!BF72,".")</f>
        <v>784895.22348577634</v>
      </c>
      <c r="G72" s="50">
        <f t="shared" si="6"/>
        <v>151.96145275687175</v>
      </c>
      <c r="H72" s="50">
        <f t="shared" si="7"/>
        <v>0.81602462982067492</v>
      </c>
      <c r="I72" s="56">
        <f>IFERROR((d_DL/(Rad_Spec!AV72*d_Fam*d_Foffset*Fsurf!C72*d_EF_res*(1/365)*((d_ET_res_o*d_GSF_s)+(d_ET_res_i*d_GSF_i))*(1/24)))*Rad_Spec!BF72,".")</f>
        <v>477027.48437210999</v>
      </c>
      <c r="J72" s="50">
        <f>IFERROR((d_DL/(Rad_Spec!AZ72*d_Fam*d_Foffset*Fsurf!C72*d_EF_res*(1/365)*((d_ET_res_o*d_GSF_s)+(d_ET_res_i*d_GSF_i))*(1/24)))*Rad_Spec!BF72,".")</f>
        <v>1010396.7976070675</v>
      </c>
      <c r="K72" s="50">
        <f>IFERROR((d_DL/(Rad_Spec!BA72*d_Fam*d_Foffset*Fsurf!C72*d_EF_res*(1/365)*((d_ET_res_o*d_GSF_s)+(d_ET_res_i*d_GSF_i))*(1/24)))*Rad_Spec!BF72,".")</f>
        <v>543730.48006821005</v>
      </c>
      <c r="L72" s="50">
        <f>IFERROR((d_DL/(Rad_Spec!BB72*d_Fam*d_Foffset*Fsurf!C72*d_EF_res*(1/365)*((d_ET_res_o*d_GSF_s)+(d_ET_res_i*d_GSF_i))*(1/24)))*Rad_Spec!BF72,".")</f>
        <v>478807.43767200602</v>
      </c>
      <c r="M72" s="50">
        <f>IFERROR((d_DL/(Rad_Spec!AY72*d_Fam*d_Foffset*Fsurf!C72*d_EF_res*(1/365)*((d_ET_res_o*d_GSF_s)+(d_ET_res_i*d_GSF_i))*(1/24)))*Rad_Spec!BF72,".")</f>
        <v>563321.93073141843</v>
      </c>
      <c r="N72" s="50">
        <f>IFERROR((d_DL/(Rad_Spec!AV72*d_Fam*d_Foffset*d_EF_res*(1/365)*acf!D72*((d_ET_res_o*d_GSF_s)+(d_ET_res_i*d_GSF_i))*(1/24)))*Rad_Spec!BF72,".")</f>
        <v>664658.29489180655</v>
      </c>
      <c r="O72" s="50">
        <f>IFERROR((d_DL/(Rad_Spec!AZ72*d_Fam*d_Foffset*d_EF_res*(1/365)*acf!E72*((d_ET_res_o*d_GSF_s)+(d_ET_res_i*d_GSF_i))*(1/24)))*Rad_Spec!BF72,".")</f>
        <v>1407819.5379991811</v>
      </c>
      <c r="P72" s="50">
        <f>IFERROR((d_DL/(Rad_Spec!BA72*d_Fam*d_Foffset*d_EF_res*(1/365)*acf!F72*((d_ET_res_o*d_GSF_s)+(d_ET_res_i*d_GSF_i))*(1/24)))*Rad_Spec!BF72,".")</f>
        <v>757597.80222837266</v>
      </c>
      <c r="Q72" s="50">
        <f>IFERROR((d_DL/(Rad_Spec!BB72*d_Fam*d_Foffset*d_EF_res*(1/365)*acf!G72*((d_ET_res_o*d_GSF_s)+(d_ET_res_i*d_GSF_i))*(1/24)))*Rad_Spec!BF72,".")</f>
        <v>667138.36315632809</v>
      </c>
      <c r="R72" s="50">
        <f>IFERROR((d_DL/(Rad_Spec!AY72*d_Fam*d_Foffset*d_EF_res*(1/365)*acf!C72*((d_ET_res_o*d_GSF_s)+(d_ET_res_i*d_GSF_i))*(1/24)))*Rad_Spec!BF72,".")</f>
        <v>784895.22348577634</v>
      </c>
    </row>
    <row r="73" spans="1:18">
      <c r="A73" s="51" t="s">
        <v>78</v>
      </c>
      <c r="B73" s="48" t="s">
        <v>7</v>
      </c>
      <c r="C73" s="50">
        <f>IFERROR((d_DL/(Rad_Spec!X73*d_IFDres_adj))*Rad_Spec!BF73,".")</f>
        <v>48.862639368654072</v>
      </c>
      <c r="D73" s="50">
        <f>IFERROR((d_DL/(Rad_Spec!AN73*d_IFAres_adj*(1/d_PEFm_pp)*d_SLF*(d_ET_res_o+d_ET_res_i)*(1/24)))*Rad_Spec!BF73,".")</f>
        <v>0.33092458903332234</v>
      </c>
      <c r="E73" s="50">
        <f>IFERROR((d_DL/(Rad_Spec!AN73*d_IFAres_adj*(1/d_PEF)*d_SLF*(d_ET_res_o+d_ET_res_i)*(1/24)))*Rad_Spec!BF73,".")</f>
        <v>241.93654886186661</v>
      </c>
      <c r="F73" s="50">
        <f>IFERROR((d_DL/(Rad_Spec!AY73*d_Fam*d_Foffset*d_EF_res*(1/365)*acf!C73*((d_ET_res_o*d_GSF_s)+(d_ET_res_i*d_GSF_i))*(1/24)))*Rad_Spec!BF73,".")</f>
        <v>119.61751390478258</v>
      </c>
      <c r="G73" s="50">
        <f t="shared" si="6"/>
        <v>30.340883967847724</v>
      </c>
      <c r="H73" s="50">
        <f t="shared" si="7"/>
        <v>0.32779770338242203</v>
      </c>
      <c r="I73" s="56">
        <f>IFERROR((d_DL/(Rad_Spec!AV73*d_Fam*d_Foffset*Fsurf!C73*d_EF_res*(1/365)*((d_ET_res_o*d_GSF_s)+(d_ET_res_i*d_GSF_i))*(1/24)))*Rad_Spec!BF73,".")</f>
        <v>21.474584254834124</v>
      </c>
      <c r="J73" s="50">
        <f>IFERROR((d_DL/(Rad_Spec!AZ73*d_Fam*d_Foffset*Fsurf!C73*d_EF_res*(1/365)*((d_ET_res_o*d_GSF_s)+(d_ET_res_i*d_GSF_i))*(1/24)))*Rad_Spec!BF73,".")</f>
        <v>92.15471195972124</v>
      </c>
      <c r="K73" s="50">
        <f>IFERROR((d_DL/(Rad_Spec!BA73*d_Fam*d_Foffset*Fsurf!C73*d_EF_res*(1/365)*((d_ET_res_o*d_GSF_s)+(d_ET_res_i*d_GSF_i))*(1/24)))*Rad_Spec!BF73,".")</f>
        <v>33.154811384942207</v>
      </c>
      <c r="L73" s="50">
        <f>IFERROR((d_DL/(Rad_Spec!BB73*d_Fam*d_Foffset*Fsurf!C73*d_EF_res*(1/365)*((d_ET_res_o*d_GSF_s)+(d_ET_res_i*d_GSF_i))*(1/24)))*Rad_Spec!BF73,".")</f>
        <v>22.681489183884878</v>
      </c>
      <c r="M73" s="50">
        <f>IFERROR((d_DL/(Rad_Spec!AY73*d_Fam*d_Foffset*Fsurf!C73*d_EF_res*(1/365)*((d_ET_res_o*d_GSF_s)+(d_ET_res_i*d_GSF_i))*(1/24)))*Rad_Spec!BF73,".")</f>
        <v>92.583215096580943</v>
      </c>
      <c r="N73" s="50">
        <f>IFERROR((d_DL/(Rad_Spec!AV73*d_Fam*d_Foffset*d_EF_res*(1/365)*acf!D73*((d_ET_res_o*d_GSF_s)+(d_ET_res_i*d_GSF_i))*(1/24)))*Rad_Spec!BF73,".")</f>
        <v>27.745162857245688</v>
      </c>
      <c r="O73" s="50">
        <f>IFERROR((d_DL/(Rad_Spec!AZ73*d_Fam*d_Foffset*d_EF_res*(1/365)*acf!E73*((d_ET_res_o*d_GSF_s)+(d_ET_res_i*d_GSF_i))*(1/24)))*Rad_Spec!BF73,".")</f>
        <v>119.06388785195981</v>
      </c>
      <c r="P73" s="50">
        <f>IFERROR((d_DL/(Rad_Spec!BA73*d_Fam*d_Foffset*d_EF_res*(1/365)*acf!F73*((d_ET_res_o*d_GSF_s)+(d_ET_res_i*d_GSF_i))*(1/24)))*Rad_Spec!BF73,".")</f>
        <v>42.836016309345318</v>
      </c>
      <c r="Q73" s="50">
        <f>IFERROR((d_DL/(Rad_Spec!BB73*d_Fam*d_Foffset*d_EF_res*(1/365)*acf!G73*((d_ET_res_o*d_GSF_s)+(d_ET_res_i*d_GSF_i))*(1/24)))*Rad_Spec!BF73,".")</f>
        <v>29.30448402557926</v>
      </c>
      <c r="R73" s="50">
        <f>IFERROR((d_DL/(Rad_Spec!AY73*d_Fam*d_Foffset*d_EF_res*(1/365)*acf!C73*((d_ET_res_o*d_GSF_s)+(d_ET_res_i*d_GSF_i))*(1/24)))*Rad_Spec!BF73,".")</f>
        <v>119.61751390478258</v>
      </c>
    </row>
    <row r="74" spans="1:18">
      <c r="A74" s="48" t="s">
        <v>79</v>
      </c>
      <c r="B74" s="48"/>
      <c r="C74" s="50" t="str">
        <f>IFERROR((d_DL/(Rad_Spec!X74*d_IFDres_adj))*Rad_Spec!BF74,".")</f>
        <v>.</v>
      </c>
      <c r="D74" s="50" t="str">
        <f>IFERROR((d_DL/(Rad_Spec!AN74*d_IFAres_adj*(1/d_PEFm_pp)*d_SLF*(d_ET_res_o+d_ET_res_i)*(1/24)))*Rad_Spec!BF74,".")</f>
        <v>.</v>
      </c>
      <c r="E74" s="50" t="str">
        <f>IFERROR((d_DL/(Rad_Spec!AN74*d_IFAres_adj*(1/d_PEF)*d_SLF*(d_ET_res_o+d_ET_res_i)*(1/24)))*Rad_Spec!BF74,".")</f>
        <v>.</v>
      </c>
      <c r="F74" s="50">
        <f>IFERROR((d_DL/(Rad_Spec!AY74*d_Fam*d_Foffset*d_EF_res*(1/365)*acf!C74*((d_ET_res_o*d_GSF_s)+(d_ET_res_i*d_GSF_i))*(1/24)))*Rad_Spec!BF74,".")</f>
        <v>112066.39139183825</v>
      </c>
      <c r="G74" s="50">
        <f t="shared" si="6"/>
        <v>112066.39139183825</v>
      </c>
      <c r="H74" s="50">
        <f t="shared" si="7"/>
        <v>112066.39139183825</v>
      </c>
      <c r="I74" s="56" t="str">
        <f>IFERROR((d_DL/(Rad_Spec!AV74*d_Fam*d_Foffset*Fsurf!C74*d_EF_res*(1/365)*((d_ET_res_o*d_GSF_s)+(d_ET_res_i*d_GSF_i))*(1/24)))*Rad_Spec!BF74,".")</f>
        <v>.</v>
      </c>
      <c r="J74" s="50" t="str">
        <f>IFERROR((d_DL/(Rad_Spec!AZ74*d_Fam*d_Foffset*Fsurf!C74*d_EF_res*(1/365)*((d_ET_res_o*d_GSF_s)+(d_ET_res_i*d_GSF_i))*(1/24)))*Rad_Spec!BF74,".")</f>
        <v>.</v>
      </c>
      <c r="K74" s="50" t="str">
        <f>IFERROR((d_DL/(Rad_Spec!BA74*d_Fam*d_Foffset*Fsurf!C74*d_EF_res*(1/365)*((d_ET_res_o*d_GSF_s)+(d_ET_res_i*d_GSF_i))*(1/24)))*Rad_Spec!BF74,".")</f>
        <v>.</v>
      </c>
      <c r="L74" s="50" t="str">
        <f>IFERROR((d_DL/(Rad_Spec!BB74*d_Fam*d_Foffset*Fsurf!C74*d_EF_res*(1/365)*((d_ET_res_o*d_GSF_s)+(d_ET_res_i*d_GSF_i))*(1/24)))*Rad_Spec!BF74,".")</f>
        <v>.</v>
      </c>
      <c r="M74" s="50" t="str">
        <f>IFERROR((d_DL/(Rad_Spec!AY74*d_Fam*d_Foffset*Fsurf!C74*d_EF_res*(1/365)*((d_ET_res_o*d_GSF_s)+(d_ET_res_i*d_GSF_i))*(1/24)))*Rad_Spec!BF74,".")</f>
        <v>.</v>
      </c>
      <c r="N74" s="50">
        <f>IFERROR((d_DL/(Rad_Spec!AV74*d_Fam*d_Foffset*d_EF_res*(1/365)*acf!D74*((d_ET_res_o*d_GSF_s)+(d_ET_res_i*d_GSF_i))*(1/24)))*Rad_Spec!BF74,".")</f>
        <v>21797.62330974271</v>
      </c>
      <c r="O74" s="50">
        <f>IFERROR((d_DL/(Rad_Spec!AZ74*d_Fam*d_Foffset*d_EF_res*(1/365)*acf!E74*((d_ET_res_o*d_GSF_s)+(d_ET_res_i*d_GSF_i))*(1/24)))*Rad_Spec!BF74,".")</f>
        <v>118823.13995734519</v>
      </c>
      <c r="P74" s="50">
        <f>IFERROR((d_DL/(Rad_Spec!BA74*d_Fam*d_Foffset*d_EF_res*(1/365)*acf!F74*((d_ET_res_o*d_GSF_s)+(d_ET_res_i*d_GSF_i))*(1/24)))*Rad_Spec!BF74,".")</f>
        <v>41359.592946691308</v>
      </c>
      <c r="Q74" s="50">
        <f>IFERROR((d_DL/(Rad_Spec!BB74*d_Fam*d_Foffset*d_EF_res*(1/365)*acf!G74*((d_ET_res_o*d_GSF_s)+(d_ET_res_i*d_GSF_i))*(1/24)))*Rad_Spec!BF74,".")</f>
        <v>25808.385998735368</v>
      </c>
      <c r="R74" s="50">
        <f>IFERROR((d_DL/(Rad_Spec!AY74*d_Fam*d_Foffset*d_EF_res*(1/365)*acf!C74*((d_ET_res_o*d_GSF_s)+(d_ET_res_i*d_GSF_i))*(1/24)))*Rad_Spec!BF74,".")</f>
        <v>112066.39139183825</v>
      </c>
    </row>
    <row r="75" spans="1:18">
      <c r="A75" s="51" t="s">
        <v>80</v>
      </c>
      <c r="B75" s="48" t="s">
        <v>7</v>
      </c>
      <c r="C75" s="50">
        <f>IFERROR((d_DL/(Rad_Spec!X75*d_IFDres_adj))*Rad_Spec!BF75,".")</f>
        <v>171772.40796587561</v>
      </c>
      <c r="D75" s="50">
        <f>IFERROR((d_DL/(Rad_Spec!AN75*d_IFAres_adj*(1/d_PEFm_pp)*d_SLF*(d_ET_res_o+d_ET_res_i)*(1/24)))*Rad_Spec!BF75,".")</f>
        <v>4300.9224363027579</v>
      </c>
      <c r="E75" s="50">
        <f>IFERROR((d_DL/(Rad_Spec!AN75*d_IFAres_adj*(1/d_PEF)*d_SLF*(d_ET_res_o+d_ET_res_i)*(1/24)))*Rad_Spec!BF75,".")</f>
        <v>3144372.9648535801</v>
      </c>
      <c r="F75" s="50">
        <f>IFERROR((d_DL/(Rad_Spec!AY75*d_Fam*d_Foffset*d_EF_res*(1/365)*acf!C75*((d_ET_res_o*d_GSF_s)+(d_ET_res_i*d_GSF_i))*(1/24)))*Rad_Spec!BF75,".")</f>
        <v>1674310.8866783741</v>
      </c>
      <c r="G75" s="50">
        <f t="shared" si="6"/>
        <v>148435.214471065</v>
      </c>
      <c r="H75" s="50">
        <f t="shared" si="7"/>
        <v>4185.3756576993273</v>
      </c>
      <c r="I75" s="56">
        <f>IFERROR((d_DL/(Rad_Spec!AV75*d_Fam*d_Foffset*Fsurf!C75*d_EF_res*(1/365)*((d_ET_res_o*d_GSF_s)+(d_ET_res_i*d_GSF_i))*(1/24)))*Rad_Spec!BF75,".")</f>
        <v>5952567.793135317</v>
      </c>
      <c r="J75" s="50">
        <f>IFERROR((d_DL/(Rad_Spec!AZ75*d_Fam*d_Foffset*Fsurf!C75*d_EF_res*(1/365)*((d_ET_res_o*d_GSF_s)+(d_ET_res_i*d_GSF_i))*(1/24)))*Rad_Spec!BF75,".")</f>
        <v>15182815.320465393</v>
      </c>
      <c r="K75" s="50">
        <f>IFERROR((d_DL/(Rad_Spec!BA75*d_Fam*d_Foffset*Fsurf!C75*d_EF_res*(1/365)*((d_ET_res_o*d_GSF_s)+(d_ET_res_i*d_GSF_i))*(1/24)))*Rad_Spec!BF75,".")</f>
        <v>7520015.1117038643</v>
      </c>
      <c r="L75" s="50">
        <f>IFERROR((d_DL/(Rad_Spec!BB75*d_Fam*d_Foffset*Fsurf!C75*d_EF_res*(1/365)*((d_ET_res_o*d_GSF_s)+(d_ET_res_i*d_GSF_i))*(1/24)))*Rad_Spec!BF75,".")</f>
        <v>6042531.0343413912</v>
      </c>
      <c r="M75" s="50">
        <f>IFERROR((d_DL/(Rad_Spec!AY75*d_Fam*d_Foffset*Fsurf!C75*d_EF_res*(1/365)*((d_ET_res_o*d_GSF_s)+(d_ET_res_i*d_GSF_i))*(1/24)))*Rad_Spec!BF75,".")</f>
        <v>1201658.5311088809</v>
      </c>
      <c r="N75" s="50">
        <f>IFERROR((d_DL/(Rad_Spec!AV75*d_Fam*d_Foffset*d_EF_res*(1/365)*acf!D75*((d_ET_res_o*d_GSF_s)+(d_ET_res_i*d_GSF_i))*(1/24)))*Rad_Spec!BF75,".")</f>
        <v>8293911.1251018727</v>
      </c>
      <c r="O75" s="50">
        <f>IFERROR((d_DL/(Rad_Spec!AZ75*d_Fam*d_Foffset*d_EF_res*(1/365)*acf!E75*((d_ET_res_o*d_GSF_s)+(d_ET_res_i*d_GSF_i))*(1/24)))*Rad_Spec!BF75,".")</f>
        <v>21154722.679848451</v>
      </c>
      <c r="P75" s="50">
        <f>IFERROR((d_DL/(Rad_Spec!BA75*d_Fam*d_Foffset*d_EF_res*(1/365)*acf!F75*((d_ET_res_o*d_GSF_s)+(d_ET_res_i*d_GSF_i))*(1/24)))*Rad_Spec!BF75,".")</f>
        <v>10477887.72230738</v>
      </c>
      <c r="Q75" s="50">
        <f>IFERROR((d_DL/(Rad_Spec!BB75*d_Fam*d_Foffset*d_EF_res*(1/365)*acf!G75*((d_ET_res_o*d_GSF_s)+(d_ET_res_i*d_GSF_i))*(1/24)))*Rad_Spec!BF75,".")</f>
        <v>8419259.9078490045</v>
      </c>
      <c r="R75" s="50">
        <f>IFERROR((d_DL/(Rad_Spec!AY75*d_Fam*d_Foffset*d_EF_res*(1/365)*acf!C75*((d_ET_res_o*d_GSF_s)+(d_ET_res_i*d_GSF_i))*(1/24)))*Rad_Spec!BF75,".")</f>
        <v>1674310.8866783741</v>
      </c>
    </row>
    <row r="76" spans="1:18">
      <c r="A76" s="52" t="s">
        <v>81</v>
      </c>
      <c r="B76" s="53" t="s">
        <v>7</v>
      </c>
      <c r="C76" s="50">
        <f>IFERROR((d_DL/(Rad_Spec!X76*d_IFDres_adj))*Rad_Spec!BF76,".")</f>
        <v>6.8467021990828722E-3</v>
      </c>
      <c r="D76" s="50">
        <f>IFERROR((d_DL/(Rad_Spec!AN76*d_IFAres_adj*(1/d_PEFm_pp)*d_SLF*(d_ET_res_o+d_ET_res_i)*(1/24)))*Rad_Spec!BF76,".")</f>
        <v>2.7096133634479126E-5</v>
      </c>
      <c r="E76" s="50">
        <f>IFERROR((d_DL/(Rad_Spec!AN76*d_IFAres_adj*(1/d_PEF)*d_SLF*(d_ET_res_o+d_ET_res_i)*(1/24)))*Rad_Spec!BF76,".")</f>
        <v>1.9809785299350235E-2</v>
      </c>
      <c r="F76" s="50">
        <f>IFERROR((d_DL/(Rad_Spec!AY76*d_Fam*d_Foffset*d_EF_res*(1/365)*acf!C76*((d_ET_res_o*d_GSF_s)+(d_ET_res_i*d_GSF_i))*(1/24)))*Rad_Spec!BF76,".")</f>
        <v>1205.6386564263166</v>
      </c>
      <c r="G76" s="50">
        <f t="shared" si="6"/>
        <v>5.0881095335327748E-3</v>
      </c>
      <c r="H76" s="50">
        <f t="shared" si="7"/>
        <v>2.6989321567058031E-5</v>
      </c>
      <c r="I76" s="56">
        <f>IFERROR((d_DL/(Rad_Spec!AV76*d_Fam*d_Foffset*Fsurf!C76*d_EF_res*(1/365)*((d_ET_res_o*d_GSF_s)+(d_ET_res_i*d_GSF_i))*(1/24)))*Rad_Spec!BF76,".")</f>
        <v>975.20267058466561</v>
      </c>
      <c r="J76" s="50">
        <f>IFERROR((d_DL/(Rad_Spec!AZ76*d_Fam*d_Foffset*Fsurf!C76*d_EF_res*(1/365)*((d_ET_res_o*d_GSF_s)+(d_ET_res_i*d_GSF_i))*(1/24)))*Rad_Spec!BF76,".")</f>
        <v>1534.0266728298107</v>
      </c>
      <c r="K76" s="50">
        <f>IFERROR((d_DL/(Rad_Spec!BA76*d_Fam*d_Foffset*Fsurf!C76*d_EF_res*(1/365)*((d_ET_res_o*d_GSF_s)+(d_ET_res_i*d_GSF_i))*(1/24)))*Rad_Spec!BF76,".")</f>
        <v>992.93362823165933</v>
      </c>
      <c r="L76" s="50">
        <f>IFERROR((d_DL/(Rad_Spec!BB76*d_Fam*d_Foffset*Fsurf!C76*d_EF_res*(1/365)*((d_ET_res_o*d_GSF_s)+(d_ET_res_i*d_GSF_i))*(1/24)))*Rad_Spec!BF76,".")</f>
        <v>975.20267058466561</v>
      </c>
      <c r="M76" s="50">
        <f>IFERROR((d_DL/(Rad_Spec!AY76*d_Fam*d_Foffset*Fsurf!C76*d_EF_res*(1/365)*((d_ET_res_o*d_GSF_s)+(d_ET_res_i*d_GSF_i))*(1/24)))*Rad_Spec!BF76,".")</f>
        <v>804.2953011516455</v>
      </c>
      <c r="N76" s="50">
        <f>IFERROR((d_DL/(Rad_Spec!AV76*d_Fam*d_Foffset*d_EF_res*(1/365)*acf!D76*((d_ET_res_o*d_GSF_s)+(d_ET_res_i*d_GSF_i))*(1/24)))*Rad_Spec!BF76,".")</f>
        <v>1461.8288032064138</v>
      </c>
      <c r="O76" s="50">
        <f>IFERROR((d_DL/(Rad_Spec!AZ76*d_Fam*d_Foffset*d_EF_res*(1/365)*acf!E76*((d_ET_res_o*d_GSF_s)+(d_ET_res_i*d_GSF_i))*(1/24)))*Rad_Spec!BF76,".")</f>
        <v>2299.5059825718863</v>
      </c>
      <c r="P76" s="50">
        <f>IFERROR((d_DL/(Rad_Spec!BA76*d_Fam*d_Foffset*d_EF_res*(1/365)*acf!F76*((d_ET_res_o*d_GSF_s)+(d_ET_res_i*d_GSF_i))*(1/24)))*Rad_Spec!BF76,".")</f>
        <v>1488.4075087192577</v>
      </c>
      <c r="Q76" s="50">
        <f>IFERROR((d_DL/(Rad_Spec!BB76*d_Fam*d_Foffset*d_EF_res*(1/365)*acf!G76*((d_ET_res_o*d_GSF_s)+(d_ET_res_i*d_GSF_i))*(1/24)))*Rad_Spec!BF76,".")</f>
        <v>1461.8288032064138</v>
      </c>
      <c r="R76" s="50">
        <f>IFERROR((d_DL/(Rad_Spec!AY76*d_Fam*d_Foffset*d_EF_res*(1/365)*acf!C76*((d_ET_res_o*d_GSF_s)+(d_ET_res_i*d_GSF_i))*(1/24)))*Rad_Spec!BF76,".")</f>
        <v>1205.6386564263166</v>
      </c>
    </row>
    <row r="77" spans="1:18">
      <c r="A77" s="51" t="s">
        <v>82</v>
      </c>
      <c r="B77" s="53" t="s">
        <v>7</v>
      </c>
      <c r="C77" s="50">
        <f>IFERROR((d_DL/(Rad_Spec!X77*d_IFDres_adj))*Rad_Spec!BF77,".")</f>
        <v>469592.8209016046</v>
      </c>
      <c r="D77" s="50">
        <f>IFERROR((d_DL/(Rad_Spec!AN77*d_IFAres_adj*(1/d_PEFm_pp)*d_SLF*(d_ET_res_o+d_ET_res_i)*(1/24)))*Rad_Spec!BF77,".")</f>
        <v>173.59346026761926</v>
      </c>
      <c r="E77" s="50">
        <f>IFERROR((d_DL/(Rad_Spec!AN77*d_IFAres_adj*(1/d_PEF)*d_SLF*(d_ET_res_o+d_ET_res_i)*(1/24)))*Rad_Spec!BF77,".")</f>
        <v>126912.91029421909</v>
      </c>
      <c r="F77" s="50">
        <f>IFERROR((d_DL/(Rad_Spec!AY77*d_Fam*d_Foffset*d_EF_res*(1/365)*acf!C77*((d_ET_res_o*d_GSF_s)+(d_ET_res_i*d_GSF_i))*(1/24)))*Rad_Spec!BF77,".")</f>
        <v>144066.67722075924</v>
      </c>
      <c r="G77" s="50">
        <f t="shared" si="6"/>
        <v>58996.514566530073</v>
      </c>
      <c r="H77" s="50">
        <f t="shared" si="7"/>
        <v>173.32054622585039</v>
      </c>
      <c r="I77" s="56">
        <f>IFERROR((d_DL/(Rad_Spec!AV77*d_Fam*d_Foffset*Fsurf!C77*d_EF_res*(1/365)*((d_ET_res_o*d_GSF_s)+(d_ET_res_i*d_GSF_i))*(1/24)))*Rad_Spec!BF77,".")</f>
        <v>26084.216904072597</v>
      </c>
      <c r="J77" s="50">
        <f>IFERROR((d_DL/(Rad_Spec!AZ77*d_Fam*d_Foffset*Fsurf!C77*d_EF_res*(1/365)*((d_ET_res_o*d_GSF_s)+(d_ET_res_i*d_GSF_i))*(1/24)))*Rad_Spec!BF77,".")</f>
        <v>117031.18650960573</v>
      </c>
      <c r="K77" s="50">
        <f>IFERROR((d_DL/(Rad_Spec!BA77*d_Fam*d_Foffset*Fsurf!C77*d_EF_res*(1/365)*((d_ET_res_o*d_GSF_s)+(d_ET_res_i*d_GSF_i))*(1/24)))*Rad_Spec!BF77,".")</f>
        <v>41500.420748087126</v>
      </c>
      <c r="L77" s="50">
        <f>IFERROR((d_DL/(Rad_Spec!BB77*d_Fam*d_Foffset*Fsurf!C77*d_EF_res*(1/365)*((d_ET_res_o*d_GSF_s)+(d_ET_res_i*d_GSF_i))*(1/24)))*Rad_Spec!BF77,".")</f>
        <v>27908.868007060188</v>
      </c>
      <c r="M77" s="50">
        <f>IFERROR((d_DL/(Rad_Spec!AY77*d_Fam*d_Foffset*Fsurf!C77*d_EF_res*(1/365)*((d_ET_res_o*d_GSF_s)+(d_ET_res_i*d_GSF_i))*(1/24)))*Rad_Spec!BF77,".")</f>
        <v>115438.04264483914</v>
      </c>
      <c r="N77" s="50">
        <f>IFERROR((d_DL/(Rad_Spec!AV77*d_Fam*d_Foffset*d_EF_res*(1/365)*acf!D77*((d_ET_res_o*d_GSF_s)+(d_ET_res_i*d_GSF_i))*(1/24)))*Rad_Spec!BF77,".")</f>
        <v>32553.102696282604</v>
      </c>
      <c r="O77" s="50">
        <f>IFERROR((d_DL/(Rad_Spec!AZ77*d_Fam*d_Foffset*d_EF_res*(1/365)*acf!E77*((d_ET_res_o*d_GSF_s)+(d_ET_res_i*d_GSF_i))*(1/24)))*Rad_Spec!BF77,".")</f>
        <v>146054.9207639879</v>
      </c>
      <c r="P77" s="50">
        <f>IFERROR((d_DL/(Rad_Spec!BA77*d_Fam*d_Foffset*d_EF_res*(1/365)*acf!F77*((d_ET_res_o*d_GSF_s)+(d_ET_res_i*d_GSF_i))*(1/24)))*Rad_Spec!BF77,".")</f>
        <v>51792.525093612749</v>
      </c>
      <c r="Q77" s="50">
        <f>IFERROR((d_DL/(Rad_Spec!BB77*d_Fam*d_Foffset*d_EF_res*(1/365)*acf!G77*((d_ET_res_o*d_GSF_s)+(d_ET_res_i*d_GSF_i))*(1/24)))*Rad_Spec!BF77,".")</f>
        <v>34830.267272811121</v>
      </c>
      <c r="R77" s="50">
        <f>IFERROR((d_DL/(Rad_Spec!AY77*d_Fam*d_Foffset*d_EF_res*(1/365)*acf!C77*((d_ET_res_o*d_GSF_s)+(d_ET_res_i*d_GSF_i))*(1/24)))*Rad_Spec!BF77,".")</f>
        <v>144066.67722075924</v>
      </c>
    </row>
    <row r="78" spans="1:18">
      <c r="A78" s="48" t="s">
        <v>83</v>
      </c>
      <c r="B78" s="48"/>
      <c r="C78" s="50" t="str">
        <f>IFERROR((d_DL/(Rad_Spec!X78*d_IFDres_adj))*Rad_Spec!BF78,".")</f>
        <v>.</v>
      </c>
      <c r="D78" s="50" t="str">
        <f>IFERROR((d_DL/(Rad_Spec!AN78*d_IFAres_adj*(1/d_PEFm_pp)*d_SLF*(d_ET_res_o+d_ET_res_i)*(1/24)))*Rad_Spec!BF78,".")</f>
        <v>.</v>
      </c>
      <c r="E78" s="50" t="str">
        <f>IFERROR((d_DL/(Rad_Spec!AN78*d_IFAres_adj*(1/d_PEF)*d_SLF*(d_ET_res_o+d_ET_res_i)*(1/24)))*Rad_Spec!BF78,".")</f>
        <v>.</v>
      </c>
      <c r="F78" s="50">
        <f>IFERROR((d_DL/(Rad_Spec!AY78*d_Fam*d_Foffset*d_EF_res*(1/365)*acf!C78*((d_ET_res_o*d_GSF_s)+(d_ET_res_i*d_GSF_i))*(1/24)))*Rad_Spec!BF78,".")</f>
        <v>4637489.7620134689</v>
      </c>
      <c r="G78" s="50">
        <f t="shared" si="6"/>
        <v>4637489.7620134689</v>
      </c>
      <c r="H78" s="50">
        <f t="shared" si="7"/>
        <v>4637489.7620134689</v>
      </c>
      <c r="I78" s="56" t="str">
        <f>IFERROR((d_DL/(Rad_Spec!AV78*d_Fam*d_Foffset*Fsurf!C78*d_EF_res*(1/365)*((d_ET_res_o*d_GSF_s)+(d_ET_res_i*d_GSF_i))*(1/24)))*Rad_Spec!BF78,".")</f>
        <v>.</v>
      </c>
      <c r="J78" s="50" t="str">
        <f>IFERROR((d_DL/(Rad_Spec!AZ78*d_Fam*d_Foffset*Fsurf!C78*d_EF_res*(1/365)*((d_ET_res_o*d_GSF_s)+(d_ET_res_i*d_GSF_i))*(1/24)))*Rad_Spec!BF78,".")</f>
        <v>.</v>
      </c>
      <c r="K78" s="50" t="str">
        <f>IFERROR((d_DL/(Rad_Spec!BA78*d_Fam*d_Foffset*Fsurf!C78*d_EF_res*(1/365)*((d_ET_res_o*d_GSF_s)+(d_ET_res_i*d_GSF_i))*(1/24)))*Rad_Spec!BF78,".")</f>
        <v>.</v>
      </c>
      <c r="L78" s="50" t="str">
        <f>IFERROR((d_DL/(Rad_Spec!BB78*d_Fam*d_Foffset*Fsurf!C78*d_EF_res*(1/365)*((d_ET_res_o*d_GSF_s)+(d_ET_res_i*d_GSF_i))*(1/24)))*Rad_Spec!BF78,".")</f>
        <v>.</v>
      </c>
      <c r="M78" s="50" t="str">
        <f>IFERROR((d_DL/(Rad_Spec!AY78*d_Fam*d_Foffset*Fsurf!C78*d_EF_res*(1/365)*((d_ET_res_o*d_GSF_s)+(d_ET_res_i*d_GSF_i))*(1/24)))*Rad_Spec!BF78,".")</f>
        <v>.</v>
      </c>
      <c r="N78" s="50">
        <f>IFERROR((d_DL/(Rad_Spec!AV78*d_Fam*d_Foffset*d_EF_res*(1/365)*acf!D78*((d_ET_res_o*d_GSF_s)+(d_ET_res_i*d_GSF_i))*(1/24)))*Rad_Spec!BF78,".")</f>
        <v>3466002.2518962761</v>
      </c>
      <c r="O78" s="50">
        <f>IFERROR((d_DL/(Rad_Spec!AZ78*d_Fam*d_Foffset*d_EF_res*(1/365)*acf!E78*((d_ET_res_o*d_GSF_s)+(d_ET_res_i*d_GSF_i))*(1/24)))*Rad_Spec!BF78,".")</f>
        <v>12837045.377393613</v>
      </c>
      <c r="P78" s="50">
        <f>IFERROR((d_DL/(Rad_Spec!BA78*d_Fam*d_Foffset*d_EF_res*(1/365)*acf!F78*((d_ET_res_o*d_GSF_s)+(d_ET_res_i*d_GSF_i))*(1/24)))*Rad_Spec!BF78,".")</f>
        <v>5097062.1351415822</v>
      </c>
      <c r="Q78" s="50">
        <f>IFERROR((d_DL/(Rad_Spec!BB78*d_Fam*d_Foffset*d_EF_res*(1/365)*acf!G78*((d_ET_res_o*d_GSF_s)+(d_ET_res_i*d_GSF_i))*(1/24)))*Rad_Spec!BF78,".")</f>
        <v>3610419.0123919547</v>
      </c>
      <c r="R78" s="50">
        <f>IFERROR((d_DL/(Rad_Spec!AY78*d_Fam*d_Foffset*d_EF_res*(1/365)*acf!C78*((d_ET_res_o*d_GSF_s)+(d_ET_res_i*d_GSF_i))*(1/24)))*Rad_Spec!BF78,".")</f>
        <v>4637489.7620134689</v>
      </c>
    </row>
    <row r="79" spans="1:18">
      <c r="A79" s="48" t="s">
        <v>84</v>
      </c>
      <c r="B79" s="48"/>
      <c r="C79" s="50">
        <f>IFERROR((d_DL/(Rad_Spec!X79*d_IFDres_adj))*Rad_Spec!BF79,".")</f>
        <v>2571444.2701115375</v>
      </c>
      <c r="D79" s="50">
        <f>IFERROR((d_DL/(Rad_Spec!AN79*d_IFAres_adj*(1/d_PEFm_pp)*d_SLF*(d_ET_res_o+d_ET_res_i)*(1/24)))*Rad_Spec!BF79,".")</f>
        <v>162054.07547641231</v>
      </c>
      <c r="E79" s="50">
        <f>IFERROR((d_DL/(Rad_Spec!AN79*d_IFAres_adj*(1/d_PEF)*d_SLF*(d_ET_res_o+d_ET_res_i)*(1/24)))*Rad_Spec!BF79,".")</f>
        <v>118476550.39564236</v>
      </c>
      <c r="F79" s="50">
        <f>IFERROR((d_DL/(Rad_Spec!AY79*d_Fam*d_Foffset*d_EF_res*(1/365)*acf!C79*((d_ET_res_o*d_GSF_s)+(d_ET_res_i*d_GSF_i))*(1/24)))*Rad_Spec!BF79,".")</f>
        <v>59066.974863540032</v>
      </c>
      <c r="G79" s="50">
        <f t="shared" si="6"/>
        <v>57712.52514377312</v>
      </c>
      <c r="H79" s="50">
        <f t="shared" si="7"/>
        <v>42572.03105144664</v>
      </c>
      <c r="I79" s="56">
        <f>IFERROR((d_DL/(Rad_Spec!AV79*d_Fam*d_Foffset*Fsurf!C79*d_EF_res*(1/365)*((d_ET_res_o*d_GSF_s)+(d_ET_res_i*d_GSF_i))*(1/24)))*Rad_Spec!BF79,".")</f>
        <v>10682.102116991182</v>
      </c>
      <c r="J79" s="50">
        <f>IFERROR((d_DL/(Rad_Spec!AZ79*d_Fam*d_Foffset*Fsurf!C79*d_EF_res*(1/365)*((d_ET_res_o*d_GSF_s)+(d_ET_res_i*d_GSF_i))*(1/24)))*Rad_Spec!BF79,".")</f>
        <v>52931.492552803837</v>
      </c>
      <c r="K79" s="50">
        <f>IFERROR((d_DL/(Rad_Spec!BA79*d_Fam*d_Foffset*Fsurf!C79*d_EF_res*(1/365)*((d_ET_res_o*d_GSF_s)+(d_ET_res_i*d_GSF_i))*(1/24)))*Rad_Spec!BF79,".")</f>
        <v>18736.067998849616</v>
      </c>
      <c r="L79" s="50">
        <f>IFERROR((d_DL/(Rad_Spec!BB79*d_Fam*d_Foffset*Fsurf!C79*d_EF_res*(1/365)*((d_ET_res_o*d_GSF_s)+(d_ET_res_i*d_GSF_i))*(1/24)))*Rad_Spec!BF79,".")</f>
        <v>12044.615142117611</v>
      </c>
      <c r="M79" s="50">
        <f>IFERROR((d_DL/(Rad_Spec!AY79*d_Fam*d_Foffset*Fsurf!C79*d_EF_res*(1/365)*((d_ET_res_o*d_GSF_s)+(d_ET_res_i*d_GSF_i))*(1/24)))*Rad_Spec!BF79,".")</f>
        <v>49636.113330705914</v>
      </c>
      <c r="N79" s="50">
        <f>IFERROR((d_DL/(Rad_Spec!AV79*d_Fam*d_Foffset*d_EF_res*(1/365)*acf!D79*((d_ET_res_o*d_GSF_s)+(d_ET_res_i*d_GSF_i))*(1/24)))*Rad_Spec!BF79,".")</f>
        <v>12711.701519219507</v>
      </c>
      <c r="O79" s="50">
        <f>IFERROR((d_DL/(Rad_Spec!AZ79*d_Fam*d_Foffset*d_EF_res*(1/365)*acf!E79*((d_ET_res_o*d_GSF_s)+(d_ET_res_i*d_GSF_i))*(1/24)))*Rad_Spec!BF79,".")</f>
        <v>62988.476137836573</v>
      </c>
      <c r="P79" s="50">
        <f>IFERROR((d_DL/(Rad_Spec!BA79*d_Fam*d_Foffset*d_EF_res*(1/365)*acf!F79*((d_ET_res_o*d_GSF_s)+(d_ET_res_i*d_GSF_i))*(1/24)))*Rad_Spec!BF79,".")</f>
        <v>22295.920918631036</v>
      </c>
      <c r="Q79" s="50">
        <f>IFERROR((d_DL/(Rad_Spec!BB79*d_Fam*d_Foffset*d_EF_res*(1/365)*acf!G79*((d_ET_res_o*d_GSF_s)+(d_ET_res_i*d_GSF_i))*(1/24)))*Rad_Spec!BF79,".")</f>
        <v>14333.092019119953</v>
      </c>
      <c r="R79" s="50">
        <f>IFERROR((d_DL/(Rad_Spec!AY79*d_Fam*d_Foffset*d_EF_res*(1/365)*acf!C79*((d_ET_res_o*d_GSF_s)+(d_ET_res_i*d_GSF_i))*(1/24)))*Rad_Spec!BF79,".")</f>
        <v>59066.974863540032</v>
      </c>
    </row>
    <row r="80" spans="1:18">
      <c r="A80" s="48" t="s">
        <v>85</v>
      </c>
      <c r="B80" s="48"/>
      <c r="C80" s="50">
        <f>IFERROR((d_DL/(Rad_Spec!X80*d_IFDres_adj))*Rad_Spec!BF80,".")</f>
        <v>1152713.9482069891</v>
      </c>
      <c r="D80" s="50">
        <f>IFERROR((d_DL/(Rad_Spec!AN80*d_IFAres_adj*(1/d_PEFm_pp)*d_SLF*(d_ET_res_o+d_ET_res_i)*(1/24)))*Rad_Spec!BF80,".")</f>
        <v>29456.896985635231</v>
      </c>
      <c r="E80" s="50">
        <f>IFERROR((d_DL/(Rad_Spec!AN80*d_IFAres_adj*(1/d_PEF)*d_SLF*(d_ET_res_o+d_ET_res_i)*(1/24)))*Rad_Spec!BF80,".")</f>
        <v>21535722.134466376</v>
      </c>
      <c r="F80" s="50">
        <f>IFERROR((d_DL/(Rad_Spec!AY80*d_Fam*d_Foffset*d_EF_res*(1/365)*acf!C80*((d_ET_res_o*d_GSF_s)+(d_ET_res_i*d_GSF_i))*(1/24)))*Rad_Spec!BF80,".")</f>
        <v>16818.798019727354</v>
      </c>
      <c r="G80" s="50">
        <f t="shared" si="6"/>
        <v>16564.180384685824</v>
      </c>
      <c r="H80" s="50">
        <f t="shared" si="7"/>
        <v>10607.524097683332</v>
      </c>
      <c r="I80" s="56">
        <f>IFERROR((d_DL/(Rad_Spec!AV80*d_Fam*d_Foffset*Fsurf!C80*d_EF_res*(1/365)*((d_ET_res_o*d_GSF_s)+(d_ET_res_i*d_GSF_i))*(1/24)))*Rad_Spec!BF80,".")</f>
        <v>2660.6241815443509</v>
      </c>
      <c r="J80" s="50">
        <f>IFERROR((d_DL/(Rad_Spec!AZ80*d_Fam*d_Foffset*Fsurf!C80*d_EF_res*(1/365)*((d_ET_res_o*d_GSF_s)+(d_ET_res_i*d_GSF_i))*(1/24)))*Rad_Spec!BF80,".")</f>
        <v>14036.799792330765</v>
      </c>
      <c r="K80" s="50">
        <f>IFERROR((d_DL/(Rad_Spec!BA80*d_Fam*d_Foffset*Fsurf!C80*d_EF_res*(1/365)*((d_ET_res_o*d_GSF_s)+(d_ET_res_i*d_GSF_i))*(1/24)))*Rad_Spec!BF80,".")</f>
        <v>4905.2234910654042</v>
      </c>
      <c r="L80" s="50">
        <f>IFERROR((d_DL/(Rad_Spec!BB80*d_Fam*d_Foffset*Fsurf!C80*d_EF_res*(1/365)*((d_ET_res_o*d_GSF_s)+(d_ET_res_i*d_GSF_i))*(1/24)))*Rad_Spec!BF80,".")</f>
        <v>3101.0033564206583</v>
      </c>
      <c r="M80" s="50">
        <f>IFERROR((d_DL/(Rad_Spec!AY80*d_Fam*d_Foffset*Fsurf!C80*d_EF_res*(1/365)*((d_ET_res_o*d_GSF_s)+(d_ET_res_i*d_GSF_i))*(1/24)))*Rad_Spec!BF80,".")</f>
        <v>14181.111315115813</v>
      </c>
      <c r="N80" s="50">
        <f>IFERROR((d_DL/(Rad_Spec!AV80*d_Fam*d_Foffset*d_EF_res*(1/365)*acf!D80*((d_ET_res_o*d_GSF_s)+(d_ET_res_i*d_GSF_i))*(1/24)))*Rad_Spec!BF80,".")</f>
        <v>3155.5002793116014</v>
      </c>
      <c r="O80" s="50">
        <f>IFERROR((d_DL/(Rad_Spec!AZ80*d_Fam*d_Foffset*d_EF_res*(1/365)*acf!E80*((d_ET_res_o*d_GSF_s)+(d_ET_res_i*d_GSF_i))*(1/24)))*Rad_Spec!BF80,".")</f>
        <v>16647.644553704289</v>
      </c>
      <c r="P80" s="50">
        <f>IFERROR((d_DL/(Rad_Spec!BA80*d_Fam*d_Foffset*d_EF_res*(1/365)*acf!F80*((d_ET_res_o*d_GSF_s)+(d_ET_res_i*d_GSF_i))*(1/24)))*Rad_Spec!BF80,".")</f>
        <v>5817.5950604035725</v>
      </c>
      <c r="Q80" s="50">
        <f>IFERROR((d_DL/(Rad_Spec!BB80*d_Fam*d_Foffset*d_EF_res*(1/365)*acf!G80*((d_ET_res_o*d_GSF_s)+(d_ET_res_i*d_GSF_i))*(1/24)))*Rad_Spec!BF80,".")</f>
        <v>3677.7899807149015</v>
      </c>
      <c r="R80" s="50">
        <f>IFERROR((d_DL/(Rad_Spec!AY80*d_Fam*d_Foffset*d_EF_res*(1/365)*acf!C80*((d_ET_res_o*d_GSF_s)+(d_ET_res_i*d_GSF_i))*(1/24)))*Rad_Spec!BF80,".")</f>
        <v>16818.798019727354</v>
      </c>
    </row>
    <row r="81" spans="1:18">
      <c r="A81" s="51" t="s">
        <v>86</v>
      </c>
      <c r="B81" s="53" t="s">
        <v>7</v>
      </c>
      <c r="C81" s="50">
        <f>IFERROR((d_DL/(Rad_Spec!X81*d_IFDres_adj))*Rad_Spec!BF81,".")</f>
        <v>8.5576111924024235E-3</v>
      </c>
      <c r="D81" s="50">
        <f>IFERROR((d_DL/(Rad_Spec!AN81*d_IFAres_adj*(1/d_PEFm_pp)*d_SLF*(d_ET_res_o+d_ET_res_i)*(1/24)))*Rad_Spec!BF81,".")</f>
        <v>7.4866541979809215E-5</v>
      </c>
      <c r="E81" s="50">
        <f>IFERROR((d_DL/(Rad_Spec!AN81*d_IFAres_adj*(1/d_PEF)*d_SLF*(d_ET_res_o+d_ET_res_i)*(1/24)))*Rad_Spec!BF81,".")</f>
        <v>5.4734381765729784E-2</v>
      </c>
      <c r="F81" s="50">
        <f>IFERROR((d_DL/(Rad_Spec!AY81*d_Fam*d_Foffset*d_EF_res*(1/365)*acf!C81*((d_ET_res_o*d_GSF_s)+(d_ET_res_i*d_GSF_i))*(1/24)))*Rad_Spec!BF81,".")</f>
        <v>608492.13116685033</v>
      </c>
      <c r="G81" s="50">
        <f t="shared" si="6"/>
        <v>7.40054990243081E-3</v>
      </c>
      <c r="H81" s="50">
        <f t="shared" si="7"/>
        <v>7.421724992732776E-5</v>
      </c>
      <c r="I81" s="56">
        <f>IFERROR((d_DL/(Rad_Spec!AV81*d_Fam*d_Foffset*Fsurf!C81*d_EF_res*(1/365)*((d_ET_res_o*d_GSF_s)+(d_ET_res_i*d_GSF_i))*(1/24)))*Rad_Spec!BF81,".")</f>
        <v>98605.872152495518</v>
      </c>
      <c r="J81" s="50">
        <f>IFERROR((d_DL/(Rad_Spec!AZ81*d_Fam*d_Foffset*Fsurf!C81*d_EF_res*(1/365)*((d_ET_res_o*d_GSF_s)+(d_ET_res_i*d_GSF_i))*(1/24)))*Rad_Spec!BF81,".")</f>
        <v>508173.6073387994</v>
      </c>
      <c r="K81" s="50">
        <f>IFERROR((d_DL/(Rad_Spec!BA81*d_Fam*d_Foffset*Fsurf!C81*d_EF_res*(1/365)*((d_ET_res_o*d_GSF_s)+(d_ET_res_i*d_GSF_i))*(1/24)))*Rad_Spec!BF81,".")</f>
        <v>177255.79398841455</v>
      </c>
      <c r="L81" s="50">
        <f>IFERROR((d_DL/(Rad_Spec!BB81*d_Fam*d_Foffset*Fsurf!C81*d_EF_res*(1/365)*((d_ET_res_o*d_GSF_s)+(d_ET_res_i*d_GSF_i))*(1/24)))*Rad_Spec!BF81,".")</f>
        <v>112799.14162899107</v>
      </c>
      <c r="M81" s="50">
        <f>IFERROR((d_DL/(Rad_Spec!AY81*d_Fam*d_Foffset*Fsurf!C81*d_EF_res*(1/365)*((d_ET_res_o*d_GSF_s)+(d_ET_res_i*d_GSF_i))*(1/24)))*Rad_Spec!BF81,".")</f>
        <v>516108.67783447861</v>
      </c>
      <c r="N81" s="50">
        <f>IFERROR((d_DL/(Rad_Spec!AV81*d_Fam*d_Foffset*d_EF_res*(1/365)*acf!D81*((d_ET_res_o*d_GSF_s)+(d_ET_res_i*d_GSF_i))*(1/24)))*Rad_Spec!BF81,".")</f>
        <v>116256.32326779222</v>
      </c>
      <c r="O81" s="50">
        <f>IFERROR((d_DL/(Rad_Spec!AZ81*d_Fam*d_Foffset*d_EF_res*(1/365)*acf!E81*((d_ET_res_o*d_GSF_s)+(d_ET_res_i*d_GSF_i))*(1/24)))*Rad_Spec!BF81,".")</f>
        <v>599136.68305244448</v>
      </c>
      <c r="P81" s="50">
        <f>IFERROR((d_DL/(Rad_Spec!BA81*d_Fam*d_Foffset*d_EF_res*(1/365)*acf!F81*((d_ET_res_o*d_GSF_s)+(d_ET_res_i*d_GSF_i))*(1/24)))*Rad_Spec!BF81,".")</f>
        <v>208984.58111234076</v>
      </c>
      <c r="Q81" s="50">
        <f>IFERROR((d_DL/(Rad_Spec!BB81*d_Fam*d_Foffset*d_EF_res*(1/365)*acf!G81*((d_ET_res_o*d_GSF_s)+(d_ET_res_i*d_GSF_i))*(1/24)))*Rad_Spec!BF81,".")</f>
        <v>132990.18798058049</v>
      </c>
      <c r="R81" s="50">
        <f>IFERROR((d_DL/(Rad_Spec!AY81*d_Fam*d_Foffset*d_EF_res*(1/365)*acf!C81*((d_ET_res_o*d_GSF_s)+(d_ET_res_i*d_GSF_i))*(1/24)))*Rad_Spec!BF81,".")</f>
        <v>608492.13116685033</v>
      </c>
    </row>
    <row r="82" spans="1:18">
      <c r="A82" s="51" t="s">
        <v>87</v>
      </c>
      <c r="B82" s="48" t="s">
        <v>7</v>
      </c>
      <c r="C82" s="50" t="str">
        <f>IFERROR((d_DL/(Rad_Spec!X82*d_IFDres_adj))*Rad_Spec!BF82,".")</f>
        <v>.</v>
      </c>
      <c r="D82" s="50" t="str">
        <f>IFERROR((d_DL/(Rad_Spec!AN82*d_IFAres_adj*(1/d_PEFm_pp)*d_SLF*(d_ET_res_o+d_ET_res_i)*(1/24)))*Rad_Spec!BF82,".")</f>
        <v>.</v>
      </c>
      <c r="E82" s="50" t="str">
        <f>IFERROR((d_DL/(Rad_Spec!AN82*d_IFAres_adj*(1/d_PEF)*d_SLF*(d_ET_res_o+d_ET_res_i)*(1/24)))*Rad_Spec!BF82,".")</f>
        <v>.</v>
      </c>
      <c r="F82" s="50">
        <f>IFERROR((d_DL/(Rad_Spec!AY82*d_Fam*d_Foffset*d_EF_res*(1/365)*acf!C82*((d_ET_res_o*d_GSF_s)+(d_ET_res_i*d_GSF_i))*(1/24)))*Rad_Spec!BF82,".")</f>
        <v>3.754381067356825E+17</v>
      </c>
      <c r="G82" s="50">
        <f t="shared" si="6"/>
        <v>3.754381067356825E+17</v>
      </c>
      <c r="H82" s="50">
        <f t="shared" si="7"/>
        <v>3.754381067356825E+17</v>
      </c>
      <c r="I82" s="56" t="str">
        <f>IFERROR((d_DL/(Rad_Spec!AV82*d_Fam*d_Foffset*Fsurf!C82*d_EF_res*(1/365)*((d_ET_res_o*d_GSF_s)+(d_ET_res_i*d_GSF_i))*(1/24)))*Rad_Spec!BF82,".")</f>
        <v>.</v>
      </c>
      <c r="J82" s="50" t="str">
        <f>IFERROR((d_DL/(Rad_Spec!AZ82*d_Fam*d_Foffset*Fsurf!C82*d_EF_res*(1/365)*((d_ET_res_o*d_GSF_s)+(d_ET_res_i*d_GSF_i))*(1/24)))*Rad_Spec!BF82,".")</f>
        <v>.</v>
      </c>
      <c r="K82" s="50" t="str">
        <f>IFERROR((d_DL/(Rad_Spec!BA82*d_Fam*d_Foffset*Fsurf!C82*d_EF_res*(1/365)*((d_ET_res_o*d_GSF_s)+(d_ET_res_i*d_GSF_i))*(1/24)))*Rad_Spec!BF82,".")</f>
        <v>.</v>
      </c>
      <c r="L82" s="50" t="str">
        <f>IFERROR((d_DL/(Rad_Spec!BB82*d_Fam*d_Foffset*Fsurf!C82*d_EF_res*(1/365)*((d_ET_res_o*d_GSF_s)+(d_ET_res_i*d_GSF_i))*(1/24)))*Rad_Spec!BF82,".")</f>
        <v>.</v>
      </c>
      <c r="M82" s="50" t="str">
        <f>IFERROR((d_DL/(Rad_Spec!AY82*d_Fam*d_Foffset*Fsurf!C82*d_EF_res*(1/365)*((d_ET_res_o*d_GSF_s)+(d_ET_res_i*d_GSF_i))*(1/24)))*Rad_Spec!BF82,".")</f>
        <v>.</v>
      </c>
      <c r="N82" s="50">
        <f>IFERROR((d_DL/(Rad_Spec!AV82*d_Fam*d_Foffset*d_EF_res*(1/365)*acf!D82*((d_ET_res_o*d_GSF_s)+(d_ET_res_i*d_GSF_i))*(1/24)))*Rad_Spec!BF82,".")</f>
        <v>7.2307978013698304E+16</v>
      </c>
      <c r="O82" s="50">
        <f>IFERROR((d_DL/(Rad_Spec!AZ82*d_Fam*d_Foffset*d_EF_res*(1/365)*acf!E82*((d_ET_res_o*d_GSF_s)+(d_ET_res_i*d_GSF_i))*(1/24)))*Rad_Spec!BF82,".")</f>
        <v>3.7113829422960192E+17</v>
      </c>
      <c r="P82" s="50">
        <f>IFERROR((d_DL/(Rad_Spec!BA82*d_Fam*d_Foffset*d_EF_res*(1/365)*acf!F82*((d_ET_res_o*d_GSF_s)+(d_ET_res_i*d_GSF_i))*(1/24)))*Rad_Spec!BF82,".")</f>
        <v>1.2964026969998458E+17</v>
      </c>
      <c r="Q82" s="50">
        <f>IFERROR((d_DL/(Rad_Spec!BB82*d_Fam*d_Foffset*d_EF_res*(1/365)*acf!G82*((d_ET_res_o*d_GSF_s)+(d_ET_res_i*d_GSF_i))*(1/24)))*Rad_Spec!BF82,".")</f>
        <v>8.2232602446951008E+16</v>
      </c>
      <c r="R82" s="50">
        <f>IFERROR((d_DL/(Rad_Spec!AY82*d_Fam*d_Foffset*d_EF_res*(1/365)*acf!C82*((d_ET_res_o*d_GSF_s)+(d_ET_res_i*d_GSF_i))*(1/24)))*Rad_Spec!BF82,".")</f>
        <v>3.754381067356825E+17</v>
      </c>
    </row>
    <row r="83" spans="1:18">
      <c r="A83" s="51" t="s">
        <v>88</v>
      </c>
      <c r="B83" s="53" t="s">
        <v>7</v>
      </c>
      <c r="C83" s="50" t="str">
        <f>IFERROR((d_DL/(Rad_Spec!X83*d_IFDres_adj))*Rad_Spec!BF83,".")</f>
        <v>.</v>
      </c>
      <c r="D83" s="50" t="str">
        <f>IFERROR((d_DL/(Rad_Spec!AN83*d_IFAres_adj*(1/d_PEFm_pp)*d_SLF*(d_ET_res_o+d_ET_res_i)*(1/24)))*Rad_Spec!BF83,".")</f>
        <v>.</v>
      </c>
      <c r="E83" s="50" t="str">
        <f>IFERROR((d_DL/(Rad_Spec!AN83*d_IFAres_adj*(1/d_PEF)*d_SLF*(d_ET_res_o+d_ET_res_i)*(1/24)))*Rad_Spec!BF83,".")</f>
        <v>.</v>
      </c>
      <c r="F83" s="50">
        <f>IFERROR((d_DL/(Rad_Spec!AY83*d_Fam*d_Foffset*d_EF_res*(1/365)*acf!C83*((d_ET_res_o*d_GSF_s)+(d_ET_res_i*d_GSF_i))*(1/24)))*Rad_Spec!BF83,".")</f>
        <v>4353550252772210.5</v>
      </c>
      <c r="G83" s="50">
        <f t="shared" si="6"/>
        <v>4353550252772210.5</v>
      </c>
      <c r="H83" s="50">
        <f t="shared" si="7"/>
        <v>4353550252772210.5</v>
      </c>
      <c r="I83" s="56">
        <f>IFERROR((d_DL/(Rad_Spec!AV83*d_Fam*d_Foffset*Fsurf!C83*d_EF_res*(1/365)*((d_ET_res_o*d_GSF_s)+(d_ET_res_i*d_GSF_i))*(1/24)))*Rad_Spec!BF83,".")</f>
        <v>707634510951017.5</v>
      </c>
      <c r="J83" s="50">
        <f>IFERROR((d_DL/(Rad_Spec!AZ83*d_Fam*d_Foffset*Fsurf!C83*d_EF_res*(1/365)*((d_ET_res_o*d_GSF_s)+(d_ET_res_i*d_GSF_i))*(1/24)))*Rad_Spec!BF83,".")</f>
        <v>3637241386288230.5</v>
      </c>
      <c r="K83" s="50">
        <f>IFERROR((d_DL/(Rad_Spec!BA83*d_Fam*d_Foffset*Fsurf!C83*d_EF_res*(1/365)*((d_ET_res_o*d_GSF_s)+(d_ET_res_i*d_GSF_i))*(1/24)))*Rad_Spec!BF83,".")</f>
        <v>1271762722478402.3</v>
      </c>
      <c r="L83" s="50">
        <f>IFERROR((d_DL/(Rad_Spec!BB83*d_Fam*d_Foffset*Fsurf!C83*d_EF_res*(1/365)*((d_ET_res_o*d_GSF_s)+(d_ET_res_i*d_GSF_i))*(1/24)))*Rad_Spec!BF83,".")</f>
        <v>804699421745183.75</v>
      </c>
      <c r="M83" s="50">
        <f>IFERROR((d_DL/(Rad_Spec!AY83*d_Fam*d_Foffset*Fsurf!C83*d_EF_res*(1/365)*((d_ET_res_o*d_GSF_s)+(d_ET_res_i*d_GSF_i))*(1/24)))*Rad_Spec!BF83,".")</f>
        <v>3692578670714342.5</v>
      </c>
      <c r="N83" s="50">
        <f>IFERROR((d_DL/(Rad_Spec!AV83*d_Fam*d_Foffset*d_EF_res*(1/365)*acf!D83*((d_ET_res_o*d_GSF_s)+(d_ET_res_i*d_GSF_i))*(1/24)))*Rad_Spec!BF83,".")</f>
        <v>834301088411249.75</v>
      </c>
      <c r="O83" s="50">
        <f>IFERROR((d_DL/(Rad_Spec!AZ83*d_Fam*d_Foffset*d_EF_res*(1/365)*acf!E83*((d_ET_res_o*d_GSF_s)+(d_ET_res_i*d_GSF_i))*(1/24)))*Rad_Spec!BF83,".")</f>
        <v>4288307594433824.5</v>
      </c>
      <c r="P83" s="50">
        <f>IFERROR((d_DL/(Rad_Spec!BA83*d_Fam*d_Foffset*d_EF_res*(1/365)*acf!F83*((d_ET_res_o*d_GSF_s)+(d_ET_res_i*d_GSF_i))*(1/24)))*Rad_Spec!BF83,".")</f>
        <v>1499408249802036.5</v>
      </c>
      <c r="Q83" s="50">
        <f>IFERROR((d_DL/(Rad_Spec!BB83*d_Fam*d_Foffset*d_EF_res*(1/365)*acf!G83*((d_ET_res_o*d_GSF_s)+(d_ET_res_i*d_GSF_i))*(1/24)))*Rad_Spec!BF83,".")</f>
        <v>948740618237571.75</v>
      </c>
      <c r="R83" s="50">
        <f>IFERROR((d_DL/(Rad_Spec!AY83*d_Fam*d_Foffset*d_EF_res*(1/365)*acf!C83*((d_ET_res_o*d_GSF_s)+(d_ET_res_i*d_GSF_i))*(1/24)))*Rad_Spec!BF83,".")</f>
        <v>4353550252772210.5</v>
      </c>
    </row>
    <row r="84" spans="1:18">
      <c r="A84" s="51" t="s">
        <v>89</v>
      </c>
      <c r="B84" s="53" t="s">
        <v>7</v>
      </c>
      <c r="C84" s="50" t="str">
        <f>IFERROR((d_DL/(Rad_Spec!X84*d_IFDres_adj))*Rad_Spec!BF84,".")</f>
        <v>.</v>
      </c>
      <c r="D84" s="50">
        <f>IFERROR((d_DL/(Rad_Spec!AN84*d_IFAres_adj*(1/d_PEFm_pp)*d_SLF*(d_ET_res_o+d_ET_res_i)*(1/24)))*Rad_Spec!BF84,".")</f>
        <v>9177.7749834486785</v>
      </c>
      <c r="E84" s="50">
        <f>IFERROR((d_DL/(Rad_Spec!AN84*d_IFAres_adj*(1/d_PEF)*d_SLF*(d_ET_res_o+d_ET_res_i)*(1/24)))*Rad_Spec!BF84,".")</f>
        <v>6709804.2252241401</v>
      </c>
      <c r="F84" s="50">
        <f>IFERROR((d_DL/(Rad_Spec!AY84*d_Fam*d_Foffset*d_EF_res*(1/365)*acf!C84*((d_ET_res_o*d_GSF_s)+(d_ET_res_i*d_GSF_i))*(1/24)))*Rad_Spec!BF84,".")</f>
        <v>50568347143798.977</v>
      </c>
      <c r="G84" s="50">
        <f t="shared" si="6"/>
        <v>6709803.3349148994</v>
      </c>
      <c r="H84" s="50">
        <f t="shared" si="7"/>
        <v>9177.7749817829826</v>
      </c>
      <c r="I84" s="56">
        <f>IFERROR((d_DL/(Rad_Spec!AV84*d_Fam*d_Foffset*Fsurf!C84*d_EF_res*(1/365)*((d_ET_res_o*d_GSF_s)+(d_ET_res_i*d_GSF_i))*(1/24)))*Rad_Spec!BF84,".")</f>
        <v>32574453697125.816</v>
      </c>
      <c r="J84" s="50">
        <f>IFERROR((d_DL/(Rad_Spec!AZ84*d_Fam*d_Foffset*Fsurf!C84*d_EF_res*(1/365)*((d_ET_res_o*d_GSF_s)+(d_ET_res_i*d_GSF_i))*(1/24)))*Rad_Spec!BF84,".")</f>
        <v>69361121234397.211</v>
      </c>
      <c r="K84" s="50">
        <f>IFERROR((d_DL/(Rad_Spec!BA84*d_Fam*d_Foffset*Fsurf!C84*d_EF_res*(1/365)*((d_ET_res_o*d_GSF_s)+(d_ET_res_i*d_GSF_i))*(1/24)))*Rad_Spec!BF84,".")</f>
        <v>37077834392580.992</v>
      </c>
      <c r="L84" s="50">
        <f>IFERROR((d_DL/(Rad_Spec!BB84*d_Fam*d_Foffset*Fsurf!C84*d_EF_res*(1/365)*((d_ET_res_o*d_GSF_s)+(d_ET_res_i*d_GSF_i))*(1/24)))*Rad_Spec!BF84,".")</f>
        <v>32574453697125.816</v>
      </c>
      <c r="M84" s="50">
        <f>IFERROR((d_DL/(Rad_Spec!AY84*d_Fam*d_Foffset*Fsurf!C84*d_EF_res*(1/365)*((d_ET_res_o*d_GSF_s)+(d_ET_res_i*d_GSF_i))*(1/24)))*Rad_Spec!BF84,".")</f>
        <v>38667385241647.484</v>
      </c>
      <c r="N84" s="50">
        <f>IFERROR((d_DL/(Rad_Spec!AV84*d_Fam*d_Foffset*d_EF_res*(1/365)*acf!D84*((d_ET_res_o*d_GSF_s)+(d_ET_res_i*d_GSF_i))*(1/24)))*Rad_Spec!BF84,".")</f>
        <v>42600146668352.32</v>
      </c>
      <c r="O84" s="50">
        <f>IFERROR((d_DL/(Rad_Spec!AZ84*d_Fam*d_Foffset*d_EF_res*(1/365)*acf!E84*((d_ET_res_o*d_GSF_s)+(d_ET_res_i*d_GSF_i))*(1/24)))*Rad_Spec!BF84,".")</f>
        <v>90708932992095.016</v>
      </c>
      <c r="P84" s="50">
        <f>IFERROR((d_DL/(Rad_Spec!BA84*d_Fam*d_Foffset*d_EF_res*(1/365)*acf!F84*((d_ET_res_o*d_GSF_s)+(d_ET_res_i*d_GSF_i))*(1/24)))*Rad_Spec!BF84,".")</f>
        <v>48489567866742.047</v>
      </c>
      <c r="Q84" s="50">
        <f>IFERROR((d_DL/(Rad_Spec!BB84*d_Fam*d_Foffset*d_EF_res*(1/365)*acf!G84*((d_ET_res_o*d_GSF_s)+(d_ET_res_i*d_GSF_i))*(1/24)))*Rad_Spec!BF84,".")</f>
        <v>42600146668352.32</v>
      </c>
      <c r="R84" s="50">
        <f>IFERROR((d_DL/(Rad_Spec!AY84*d_Fam*d_Foffset*d_EF_res*(1/365)*acf!C84*((d_ET_res_o*d_GSF_s)+(d_ET_res_i*d_GSF_i))*(1/24)))*Rad_Spec!BF84,".")</f>
        <v>50568347143798.977</v>
      </c>
    </row>
    <row r="85" spans="1:18">
      <c r="A85" s="48" t="s">
        <v>90</v>
      </c>
      <c r="B85" s="48"/>
      <c r="C85" s="50">
        <f>IFERROR((d_DL/(Rad_Spec!X85*d_IFDres_adj))*Rad_Spec!BF85,".")</f>
        <v>1821140.5122399891</v>
      </c>
      <c r="D85" s="50">
        <f>IFERROR((d_DL/(Rad_Spec!AN85*d_IFAres_adj*(1/d_PEFm_pp)*d_SLF*(d_ET_res_o+d_ET_res_i)*(1/24)))*Rad_Spec!BF85,".")</f>
        <v>99649.476309534759</v>
      </c>
      <c r="E85" s="50">
        <f>IFERROR((d_DL/(Rad_Spec!AN85*d_IFAres_adj*(1/d_PEF)*d_SLF*(d_ET_res_o+d_ET_res_i)*(1/24)))*Rad_Spec!BF85,".")</f>
        <v>72853003.956721842</v>
      </c>
      <c r="F85" s="50">
        <f>IFERROR((d_DL/(Rad_Spec!AY85*d_Fam*d_Foffset*d_EF_res*(1/365)*acf!C85*((d_ET_res_o*d_GSF_s)+(d_ET_res_i*d_GSF_i))*(1/24)))*Rad_Spec!BF85,".")</f>
        <v>44072.708978413692</v>
      </c>
      <c r="G85" s="50">
        <f t="shared" si="6"/>
        <v>43005.922865270026</v>
      </c>
      <c r="H85" s="50">
        <f t="shared" si="7"/>
        <v>30053.440565955538</v>
      </c>
      <c r="I85" s="56" t="str">
        <f>IFERROR((d_DL/(Rad_Spec!AV85*d_Fam*d_Foffset*Fsurf!C85*d_EF_res*(1/365)*((d_ET_res_o*d_GSF_s)+(d_ET_res_i*d_GSF_i))*(1/24)))*Rad_Spec!BF85,".")</f>
        <v>.</v>
      </c>
      <c r="J85" s="50" t="str">
        <f>IFERROR((d_DL/(Rad_Spec!AZ85*d_Fam*d_Foffset*Fsurf!C85*d_EF_res*(1/365)*((d_ET_res_o*d_GSF_s)+(d_ET_res_i*d_GSF_i))*(1/24)))*Rad_Spec!BF85,".")</f>
        <v>.</v>
      </c>
      <c r="K85" s="50" t="str">
        <f>IFERROR((d_DL/(Rad_Spec!BA85*d_Fam*d_Foffset*Fsurf!C85*d_EF_res*(1/365)*((d_ET_res_o*d_GSF_s)+(d_ET_res_i*d_GSF_i))*(1/24)))*Rad_Spec!BF85,".")</f>
        <v>.</v>
      </c>
      <c r="L85" s="50" t="str">
        <f>IFERROR((d_DL/(Rad_Spec!BB85*d_Fam*d_Foffset*Fsurf!C85*d_EF_res*(1/365)*((d_ET_res_o*d_GSF_s)+(d_ET_res_i*d_GSF_i))*(1/24)))*Rad_Spec!BF85,".")</f>
        <v>.</v>
      </c>
      <c r="M85" s="50" t="str">
        <f>IFERROR((d_DL/(Rad_Spec!AY85*d_Fam*d_Foffset*Fsurf!C85*d_EF_res*(1/365)*((d_ET_res_o*d_GSF_s)+(d_ET_res_i*d_GSF_i))*(1/24)))*Rad_Spec!BF85,".")</f>
        <v>.</v>
      </c>
      <c r="N85" s="50">
        <f>IFERROR((d_DL/(Rad_Spec!AV85*d_Fam*d_Foffset*d_EF_res*(1/365)*acf!D85*((d_ET_res_o*d_GSF_s)+(d_ET_res_i*d_GSF_i))*(1/24)))*Rad_Spec!BF85,".")</f>
        <v>9708.0155666539376</v>
      </c>
      <c r="O85" s="50">
        <f>IFERROR((d_DL/(Rad_Spec!AZ85*d_Fam*d_Foffset*d_EF_res*(1/365)*acf!E85*((d_ET_res_o*d_GSF_s)+(d_ET_res_i*d_GSF_i))*(1/24)))*Rad_Spec!BF85,".")</f>
        <v>46687.403106809026</v>
      </c>
      <c r="P85" s="50">
        <f>IFERROR((d_DL/(Rad_Spec!BA85*d_Fam*d_Foffset*d_EF_res*(1/365)*acf!F85*((d_ET_res_o*d_GSF_s)+(d_ET_res_i*d_GSF_i))*(1/24)))*Rad_Spec!BF85,".")</f>
        <v>16642.312399978182</v>
      </c>
      <c r="Q85" s="50">
        <f>IFERROR((d_DL/(Rad_Spec!BB85*d_Fam*d_Foffset*d_EF_res*(1/365)*acf!G85*((d_ET_res_o*d_GSF_s)+(d_ET_res_i*d_GSF_i))*(1/24)))*Rad_Spec!BF85,".")</f>
        <v>10824.866915030059</v>
      </c>
      <c r="R85" s="50">
        <f>IFERROR((d_DL/(Rad_Spec!AY85*d_Fam*d_Foffset*d_EF_res*(1/365)*acf!C85*((d_ET_res_o*d_GSF_s)+(d_ET_res_i*d_GSF_i))*(1/24)))*Rad_Spec!BF85,".")</f>
        <v>44072.708978413692</v>
      </c>
    </row>
    <row r="86" spans="1:18">
      <c r="A86" s="48" t="s">
        <v>91</v>
      </c>
      <c r="B86" s="48"/>
      <c r="C86" s="50">
        <f>IFERROR((d_DL/(Rad_Spec!X86*d_IFDres_adj))*Rad_Spec!BF86,".")</f>
        <v>3721462.2233270961</v>
      </c>
      <c r="D86" s="50">
        <f>IFERROR((d_DL/(Rad_Spec!AN86*d_IFAres_adj*(1/d_PEFm_pp)*d_SLF*(d_ET_res_o+d_ET_res_i)*(1/24)))*Rad_Spec!BF86,".")</f>
        <v>110683.99272735372</v>
      </c>
      <c r="E86" s="50">
        <f>IFERROR((d_DL/(Rad_Spec!AN86*d_IFAres_adj*(1/d_PEF)*d_SLF*(d_ET_res_o+d_ET_res_i)*(1/24)))*Rad_Spec!BF86,".")</f>
        <v>80920258.276762426</v>
      </c>
      <c r="F86" s="50">
        <f>IFERROR((d_DL/(Rad_Spec!AY86*d_Fam*d_Foffset*d_EF_res*(1/365)*acf!C86*((d_ET_res_o*d_GSF_s)+(d_ET_res_i*d_GSF_i))*(1/24)))*Rad_Spec!BF86,".")</f>
        <v>81186.167728052998</v>
      </c>
      <c r="G86" s="50">
        <f t="shared" si="6"/>
        <v>79374.915530712547</v>
      </c>
      <c r="H86" s="50">
        <f t="shared" si="7"/>
        <v>46251.734350200022</v>
      </c>
      <c r="I86" s="56" t="str">
        <f>IFERROR((d_DL/(Rad_Spec!AV86*d_Fam*d_Foffset*Fsurf!C86*d_EF_res*(1/365)*((d_ET_res_o*d_GSF_s)+(d_ET_res_i*d_GSF_i))*(1/24)))*Rad_Spec!BF86,".")</f>
        <v>.</v>
      </c>
      <c r="J86" s="50" t="str">
        <f>IFERROR((d_DL/(Rad_Spec!AZ86*d_Fam*d_Foffset*Fsurf!C86*d_EF_res*(1/365)*((d_ET_res_o*d_GSF_s)+(d_ET_res_i*d_GSF_i))*(1/24)))*Rad_Spec!BF86,".")</f>
        <v>.</v>
      </c>
      <c r="K86" s="50" t="str">
        <f>IFERROR((d_DL/(Rad_Spec!BA86*d_Fam*d_Foffset*Fsurf!C86*d_EF_res*(1/365)*((d_ET_res_o*d_GSF_s)+(d_ET_res_i*d_GSF_i))*(1/24)))*Rad_Spec!BF86,".")</f>
        <v>.</v>
      </c>
      <c r="L86" s="50" t="str">
        <f>IFERROR((d_DL/(Rad_Spec!BB86*d_Fam*d_Foffset*Fsurf!C86*d_EF_res*(1/365)*((d_ET_res_o*d_GSF_s)+(d_ET_res_i*d_GSF_i))*(1/24)))*Rad_Spec!BF86,".")</f>
        <v>.</v>
      </c>
      <c r="M86" s="50" t="str">
        <f>IFERROR((d_DL/(Rad_Spec!AY86*d_Fam*d_Foffset*Fsurf!C86*d_EF_res*(1/365)*((d_ET_res_o*d_GSF_s)+(d_ET_res_i*d_GSF_i))*(1/24)))*Rad_Spec!BF86,".")</f>
        <v>.</v>
      </c>
      <c r="N86" s="50">
        <f>IFERROR((d_DL/(Rad_Spec!AV86*d_Fam*d_Foffset*d_EF_res*(1/365)*acf!D86*((d_ET_res_o*d_GSF_s)+(d_ET_res_i*d_GSF_i))*(1/24)))*Rad_Spec!BF86,".")</f>
        <v>19174.448302512359</v>
      </c>
      <c r="O86" s="50">
        <f>IFERROR((d_DL/(Rad_Spec!AZ86*d_Fam*d_Foffset*d_EF_res*(1/365)*acf!E86*((d_ET_res_o*d_GSF_s)+(d_ET_res_i*d_GSF_i))*(1/24)))*Rad_Spec!BF86,".")</f>
        <v>82176.207010767263</v>
      </c>
      <c r="P86" s="50">
        <f>IFERROR((d_DL/(Rad_Spec!BA86*d_Fam*d_Foffset*d_EF_res*(1/365)*acf!F86*((d_ET_res_o*d_GSF_s)+(d_ET_res_i*d_GSF_i))*(1/24)))*Rad_Spec!BF86,".")</f>
        <v>30302.476335220425</v>
      </c>
      <c r="Q86" s="50">
        <f>IFERROR((d_DL/(Rad_Spec!BB86*d_Fam*d_Foffset*d_EF_res*(1/365)*acf!G86*((d_ET_res_o*d_GSF_s)+(d_ET_res_i*d_GSF_i))*(1/24)))*Rad_Spec!BF86,".")</f>
        <v>20694.374082589558</v>
      </c>
      <c r="R86" s="50">
        <f>IFERROR((d_DL/(Rad_Spec!AY86*d_Fam*d_Foffset*d_EF_res*(1/365)*acf!C86*((d_ET_res_o*d_GSF_s)+(d_ET_res_i*d_GSF_i))*(1/24)))*Rad_Spec!BF86,".")</f>
        <v>81186.167728052998</v>
      </c>
    </row>
    <row r="87" spans="1:18">
      <c r="A87" s="48" t="s">
        <v>92</v>
      </c>
      <c r="B87" s="48"/>
      <c r="C87" s="50">
        <f>IFERROR((d_DL/(Rad_Spec!X87*d_IFDres_adj))*Rad_Spec!BF87,".")</f>
        <v>2.6247003782811272E-2</v>
      </c>
      <c r="D87" s="50">
        <f>IFERROR((d_DL/(Rad_Spec!AN87*d_IFAres_adj*(1/d_PEFm_pp)*d_SLF*(d_ET_res_o+d_ET_res_i)*(1/24)))*Rad_Spec!BF87,".")</f>
        <v>1.4682020450600369E-6</v>
      </c>
      <c r="E87" s="50">
        <f>IFERROR((d_DL/(Rad_Spec!AN87*d_IFAres_adj*(1/d_PEF)*d_SLF*(d_ET_res_o+d_ET_res_i)*(1/24)))*Rad_Spec!BF87,".")</f>
        <v>1.0733917864833918E-3</v>
      </c>
      <c r="F87" s="50">
        <f>IFERROR((d_DL/(Rad_Spec!AY87*d_Fam*d_Foffset*d_EF_res*(1/365)*acf!C87*((d_ET_res_o*d_GSF_s)+(d_ET_res_i*d_GSF_i))*(1/24)))*Rad_Spec!BF87,".")</f>
        <v>4317.217690105962</v>
      </c>
      <c r="G87" s="50">
        <f t="shared" si="6"/>
        <v>1.0312190202106158E-3</v>
      </c>
      <c r="H87" s="50">
        <f t="shared" si="7"/>
        <v>1.4681199210281718E-6</v>
      </c>
      <c r="I87" s="56">
        <f>IFERROR((d_DL/(Rad_Spec!AV87*d_Fam*d_Foffset*Fsurf!C87*d_EF_res*(1/365)*((d_ET_res_o*d_GSF_s)+(d_ET_res_i*d_GSF_i))*(1/24)))*Rad_Spec!BF87,".")</f>
        <v>19181.175237382584</v>
      </c>
      <c r="J87" s="50">
        <f>IFERROR((d_DL/(Rad_Spec!AZ87*d_Fam*d_Foffset*Fsurf!C87*d_EF_res*(1/365)*((d_ET_res_o*d_GSF_s)+(d_ET_res_i*d_GSF_i))*(1/24)))*Rad_Spec!BF87,".")</f>
        <v>25474.998362148741</v>
      </c>
      <c r="K87" s="50">
        <f>IFERROR((d_DL/(Rad_Spec!BA87*d_Fam*d_Foffset*Fsurf!C87*d_EF_res*(1/365)*((d_ET_res_o*d_GSF_s)+(d_ET_res_i*d_GSF_i))*(1/24)))*Rad_Spec!BF87,".")</f>
        <v>20600.720697188881</v>
      </c>
      <c r="L87" s="50">
        <f>IFERROR((d_DL/(Rad_Spec!BB87*d_Fam*d_Foffset*Fsurf!C87*d_EF_res*(1/365)*((d_ET_res_o*d_GSF_s)+(d_ET_res_i*d_GSF_i))*(1/24)))*Rad_Spec!BF87,".")</f>
        <v>19213.466778186255</v>
      </c>
      <c r="M87" s="50">
        <f>IFERROR((d_DL/(Rad_Spec!AY87*d_Fam*d_Foffset*Fsurf!C87*d_EF_res*(1/365)*((d_ET_res_o*d_GSF_s)+(d_ET_res_i*d_GSF_i))*(1/24)))*Rad_Spec!BF87,".")</f>
        <v>3044.5822920352348</v>
      </c>
      <c r="N87" s="50">
        <f>IFERROR((d_DL/(Rad_Spec!AV87*d_Fam*d_Foffset*d_EF_res*(1/365)*acf!D87*((d_ET_res_o*d_GSF_s)+(d_ET_res_i*d_GSF_i))*(1/24)))*Rad_Spec!BF87,".")</f>
        <v>27198.906486608499</v>
      </c>
      <c r="O87" s="50">
        <f>IFERROR((d_DL/(Rad_Spec!AZ87*d_Fam*d_Foffset*d_EF_res*(1/365)*acf!E87*((d_ET_res_o*d_GSF_s)+(d_ET_res_i*d_GSF_i))*(1/24)))*Rad_Spec!BF87,".")</f>
        <v>36123.547677526913</v>
      </c>
      <c r="P87" s="50">
        <f>IFERROR((d_DL/(Rad_Spec!BA87*d_Fam*d_Foffset*d_EF_res*(1/365)*acf!F87*((d_ET_res_o*d_GSF_s)+(d_ET_res_i*d_GSF_i))*(1/24)))*Rad_Spec!BF87,".")</f>
        <v>29211.821948613822</v>
      </c>
      <c r="Q87" s="50">
        <f>IFERROR((d_DL/(Rad_Spec!BB87*d_Fam*d_Foffset*d_EF_res*(1/365)*acf!G87*((d_ET_res_o*d_GSF_s)+(d_ET_res_i*d_GSF_i))*(1/24)))*Rad_Spec!BF87,".")</f>
        <v>27244.695891468109</v>
      </c>
      <c r="R87" s="50">
        <f>IFERROR((d_DL/(Rad_Spec!AY87*d_Fam*d_Foffset*d_EF_res*(1/365)*acf!C87*((d_ET_res_o*d_GSF_s)+(d_ET_res_i*d_GSF_i))*(1/24)))*Rad_Spec!BF87,".")</f>
        <v>4317.217690105962</v>
      </c>
    </row>
    <row r="88" spans="1:18">
      <c r="A88" s="48" t="s">
        <v>93</v>
      </c>
      <c r="B88" s="48"/>
      <c r="C88" s="50">
        <f>IFERROR((d_DL/(Rad_Spec!X88*d_IFDres_adj))*Rad_Spec!BF88,".")</f>
        <v>2.3874510822140926E-2</v>
      </c>
      <c r="D88" s="50">
        <f>IFERROR((d_DL/(Rad_Spec!AN88*d_IFAres_adj*(1/d_PEFm_pp)*d_SLF*(d_ET_res_o+d_ET_res_i)*(1/24)))*Rad_Spec!BF88,".")</f>
        <v>1.329488627725671E-6</v>
      </c>
      <c r="E88" s="50">
        <f>IFERROR((d_DL/(Rad_Spec!AN88*d_IFAres_adj*(1/d_PEF)*d_SLF*(d_ET_res_o+d_ET_res_i)*(1/24)))*Rad_Spec!BF88,".")</f>
        <v>9.7197942069713976E-4</v>
      </c>
      <c r="F88" s="50">
        <f>IFERROR((d_DL/(Rad_Spec!AY88*d_Fam*d_Foffset*d_EF_res*(1/365)*acf!C88*((d_ET_res_o*d_GSF_s)+(d_ET_res_i*d_GSF_i))*(1/24)))*Rad_Spec!BF88,".")</f>
        <v>8417.8431862207926</v>
      </c>
      <c r="G88" s="50">
        <f t="shared" si="6"/>
        <v>9.3395607978785395E-4</v>
      </c>
      <c r="H88" s="50">
        <f t="shared" si="7"/>
        <v>1.3294145970318387E-6</v>
      </c>
      <c r="I88" s="56">
        <f>IFERROR((d_DL/(Rad_Spec!AV88*d_Fam*d_Foffset*Fsurf!C88*d_EF_res*(1/365)*((d_ET_res_o*d_GSF_s)+(d_ET_res_i*d_GSF_i))*(1/24)))*Rad_Spec!BF88,".")</f>
        <v>7686.4946853888041</v>
      </c>
      <c r="J88" s="50">
        <f>IFERROR((d_DL/(Rad_Spec!AZ88*d_Fam*d_Foffset*Fsurf!C88*d_EF_res*(1/365)*((d_ET_res_o*d_GSF_s)+(d_ET_res_i*d_GSF_i))*(1/24)))*Rad_Spec!BF88,".")</f>
        <v>22003.891942699091</v>
      </c>
      <c r="K88" s="50">
        <f>IFERROR((d_DL/(Rad_Spec!BA88*d_Fam*d_Foffset*Fsurf!C88*d_EF_res*(1/365)*((d_ET_res_o*d_GSF_s)+(d_ET_res_i*d_GSF_i))*(1/24)))*Rad_Spec!BF88,".")</f>
        <v>10533.344568866136</v>
      </c>
      <c r="L88" s="50">
        <f>IFERROR((d_DL/(Rad_Spec!BB88*d_Fam*d_Foffset*Fsurf!C88*d_EF_res*(1/365)*((d_ET_res_o*d_GSF_s)+(d_ET_res_i*d_GSF_i))*(1/24)))*Rad_Spec!BF88,".")</f>
        <v>7955.2532408219777</v>
      </c>
      <c r="M88" s="50">
        <f>IFERROR((d_DL/(Rad_Spec!AY88*d_Fam*d_Foffset*Fsurf!C88*d_EF_res*(1/365)*((d_ET_res_o*d_GSF_s)+(d_ET_res_i*d_GSF_i))*(1/24)))*Rad_Spec!BF88,".")</f>
        <v>5940.6091645877159</v>
      </c>
      <c r="N88" s="50">
        <f>IFERROR((d_DL/(Rad_Spec!AV88*d_Fam*d_Foffset*d_EF_res*(1/365)*acf!D88*((d_ET_res_o*d_GSF_s)+(d_ET_res_i*d_GSF_i))*(1/24)))*Rad_Spec!BF88,".")</f>
        <v>10891.762969195936</v>
      </c>
      <c r="O88" s="50">
        <f>IFERROR((d_DL/(Rad_Spec!AZ88*d_Fam*d_Foffset*d_EF_res*(1/365)*acf!E88*((d_ET_res_o*d_GSF_s)+(d_ET_res_i*d_GSF_i))*(1/24)))*Rad_Spec!BF88,".")</f>
        <v>31179.514882804611</v>
      </c>
      <c r="P88" s="50">
        <f>IFERROR((d_DL/(Rad_Spec!BA88*d_Fam*d_Foffset*d_EF_res*(1/365)*acf!F88*((d_ET_res_o*d_GSF_s)+(d_ET_res_i*d_GSF_i))*(1/24)))*Rad_Spec!BF88,".")</f>
        <v>14925.749254083319</v>
      </c>
      <c r="Q88" s="50">
        <f>IFERROR((d_DL/(Rad_Spec!BB88*d_Fam*d_Foffset*d_EF_res*(1/365)*acf!G88*((d_ET_res_o*d_GSF_s)+(d_ET_res_i*d_GSF_i))*(1/24)))*Rad_Spec!BF88,".")</f>
        <v>11272.593842244745</v>
      </c>
      <c r="R88" s="50">
        <f>IFERROR((d_DL/(Rad_Spec!AY88*d_Fam*d_Foffset*d_EF_res*(1/365)*acf!C88*((d_ET_res_o*d_GSF_s)+(d_ET_res_i*d_GSF_i))*(1/24)))*Rad_Spec!BF88,".")</f>
        <v>8417.8431862207926</v>
      </c>
    </row>
    <row r="89" spans="1:18">
      <c r="A89" s="48" t="s">
        <v>94</v>
      </c>
      <c r="B89" s="48"/>
      <c r="C89" s="50">
        <f>IFERROR((d_DL/(Rad_Spec!X89*d_IFDres_adj))*Rad_Spec!BF89,".")</f>
        <v>2.3875427999943979E-2</v>
      </c>
      <c r="D89" s="50">
        <f>IFERROR((d_DL/(Rad_Spec!AN89*d_IFAres_adj*(1/d_PEFm_pp)*d_SLF*(d_ET_res_o+d_ET_res_i)*(1/24)))*Rad_Spec!BF89,".")</f>
        <v>1.3295397021735559E-6</v>
      </c>
      <c r="E89" s="50">
        <f>IFERROR((d_DL/(Rad_Spec!AN89*d_IFAres_adj*(1/d_PEF)*d_SLF*(d_ET_res_o+d_ET_res_i)*(1/24)))*Rad_Spec!BF89,".")</f>
        <v>9.7201676085276981E-4</v>
      </c>
      <c r="F89" s="50">
        <f>IFERROR((d_DL/(Rad_Spec!AY89*d_Fam*d_Foffset*d_EF_res*(1/365)*acf!C89*((d_ET_res_o*d_GSF_s)+(d_ET_res_i*d_GSF_i))*(1/24)))*Rad_Spec!BF89,".")</f>
        <v>4535.1390330926242</v>
      </c>
      <c r="G89" s="50">
        <f t="shared" si="6"/>
        <v>9.3399187049004865E-4</v>
      </c>
      <c r="H89" s="50">
        <f t="shared" si="7"/>
        <v>1.3294656684559459E-6</v>
      </c>
      <c r="I89" s="56">
        <f>IFERROR((d_DL/(Rad_Spec!AV89*d_Fam*d_Foffset*Fsurf!C89*d_EF_res*(1/365)*((d_ET_res_o*d_GSF_s)+(d_ET_res_i*d_GSF_i))*(1/24)))*Rad_Spec!BF89,".")</f>
        <v>18790.787237121996</v>
      </c>
      <c r="J89" s="50">
        <f>IFERROR((d_DL/(Rad_Spec!AZ89*d_Fam*d_Foffset*Fsurf!C89*d_EF_res*(1/365)*((d_ET_res_o*d_GSF_s)+(d_ET_res_i*d_GSF_i))*(1/24)))*Rad_Spec!BF89,".")</f>
        <v>25778.744395598202</v>
      </c>
      <c r="K89" s="50">
        <f>IFERROR((d_DL/(Rad_Spec!BA89*d_Fam*d_Foffset*Fsurf!C89*d_EF_res*(1/365)*((d_ET_res_o*d_GSF_s)+(d_ET_res_i*d_GSF_i))*(1/24)))*Rad_Spec!BF89,".")</f>
        <v>20446.80985334318</v>
      </c>
      <c r="L89" s="50">
        <f>IFERROR((d_DL/(Rad_Spec!BB89*d_Fam*d_Foffset*Fsurf!C89*d_EF_res*(1/365)*((d_ET_res_o*d_GSF_s)+(d_ET_res_i*d_GSF_i))*(1/24)))*Rad_Spec!BF89,".")</f>
        <v>18947.377130764682</v>
      </c>
      <c r="M89" s="50">
        <f>IFERROR((d_DL/(Rad_Spec!AY89*d_Fam*d_Foffset*Fsurf!C89*d_EF_res*(1/365)*((d_ET_res_o*d_GSF_s)+(d_ET_res_i*d_GSF_i))*(1/24)))*Rad_Spec!BF89,".")</f>
        <v>3198.2644803191993</v>
      </c>
      <c r="N89" s="50">
        <f>IFERROR((d_DL/(Rad_Spec!AV89*d_Fam*d_Foffset*d_EF_res*(1/365)*acf!D89*((d_ET_res_o*d_GSF_s)+(d_ET_res_i*d_GSF_i))*(1/24)))*Rad_Spec!BF89,".")</f>
        <v>26645.336302238997</v>
      </c>
      <c r="O89" s="50">
        <f>IFERROR((d_DL/(Rad_Spec!AZ89*d_Fam*d_Foffset*d_EF_res*(1/365)*acf!E89*((d_ET_res_o*d_GSF_s)+(d_ET_res_i*d_GSF_i))*(1/24)))*Rad_Spec!BF89,".")</f>
        <v>36554.259552958254</v>
      </c>
      <c r="P89" s="50">
        <f>IFERROR((d_DL/(Rad_Spec!BA89*d_Fam*d_Foffset*d_EF_res*(1/365)*acf!F89*((d_ET_res_o*d_GSF_s)+(d_ET_res_i*d_GSF_i))*(1/24)))*Rad_Spec!BF89,".")</f>
        <v>28993.576372040628</v>
      </c>
      <c r="Q89" s="50">
        <f>IFERROR((d_DL/(Rad_Spec!BB89*d_Fam*d_Foffset*d_EF_res*(1/365)*acf!G89*((d_ET_res_o*d_GSF_s)+(d_ET_res_i*d_GSF_i))*(1/24)))*Rad_Spec!BF89,".")</f>
        <v>26867.380771424319</v>
      </c>
      <c r="R89" s="50">
        <f>IFERROR((d_DL/(Rad_Spec!AY89*d_Fam*d_Foffset*d_EF_res*(1/365)*acf!C89*((d_ET_res_o*d_GSF_s)+(d_ET_res_i*d_GSF_i))*(1/24)))*Rad_Spec!BF89,".")</f>
        <v>4535.1390330926242</v>
      </c>
    </row>
    <row r="90" spans="1:18">
      <c r="A90" s="51" t="s">
        <v>95</v>
      </c>
      <c r="B90" s="48" t="s">
        <v>7</v>
      </c>
      <c r="C90" s="50">
        <f>IFERROR((d_DL/(Rad_Spec!X90*d_IFDres_adj))*Rad_Spec!BF90,".")</f>
        <v>0.49043744372190229</v>
      </c>
      <c r="D90" s="50">
        <f>IFERROR((d_DL/(Rad_Spec!AN90*d_IFAres_adj*(1/d_PEFm_pp)*d_SLF*(d_ET_res_o+d_ET_res_i)*(1/24)))*Rad_Spec!BF90,".")</f>
        <v>3.2471893121451505E-4</v>
      </c>
      <c r="E90" s="50">
        <f>IFERROR((d_DL/(Rad_Spec!AN90*d_IFAres_adj*(1/d_PEF)*d_SLF*(d_ET_res_o+d_ET_res_i)*(1/24)))*Rad_Spec!BF90,".")</f>
        <v>0.23739963777742407</v>
      </c>
      <c r="F90" s="50">
        <f>IFERROR((d_DL/(Rad_Spec!AY90*d_Fam*d_Foffset*d_EF_res*(1/365)*acf!C90*((d_ET_res_o*d_GSF_s)+(d_ET_res_i*d_GSF_i))*(1/24)))*Rad_Spec!BF90,".")</f>
        <v>3975.2384097295308</v>
      </c>
      <c r="G90" s="50">
        <f t="shared" si="6"/>
        <v>0.1599602293150382</v>
      </c>
      <c r="H90" s="50">
        <f t="shared" si="7"/>
        <v>3.2450405037720028E-4</v>
      </c>
      <c r="I90" s="56">
        <f>IFERROR((d_DL/(Rad_Spec!AV90*d_Fam*d_Foffset*Fsurf!C90*d_EF_res*(1/365)*((d_ET_res_o*d_GSF_s)+(d_ET_res_i*d_GSF_i))*(1/24)))*Rad_Spec!BF90,".")</f>
        <v>4160.1679055446102</v>
      </c>
      <c r="J90" s="50">
        <f>IFERROR((d_DL/(Rad_Spec!AZ90*d_Fam*d_Foffset*Fsurf!C90*d_EF_res*(1/365)*((d_ET_res_o*d_GSF_s)+(d_ET_res_i*d_GSF_i))*(1/24)))*Rad_Spec!BF90,".")</f>
        <v>5735.2603784531193</v>
      </c>
      <c r="K90" s="50">
        <f>IFERROR((d_DL/(Rad_Spec!BA90*d_Fam*d_Foffset*Fsurf!C90*d_EF_res*(1/365)*((d_ET_res_o*d_GSF_s)+(d_ET_res_i*d_GSF_i))*(1/24)))*Rad_Spec!BF90,".")</f>
        <v>4177.6844019890086</v>
      </c>
      <c r="L90" s="50">
        <f>IFERROR((d_DL/(Rad_Spec!BB90*d_Fam*d_Foffset*Fsurf!C90*d_EF_res*(1/365)*((d_ET_res_o*d_GSF_s)+(d_ET_res_i*d_GSF_i))*(1/24)))*Rad_Spec!BF90,".")</f>
        <v>4160.1679055446102</v>
      </c>
      <c r="M90" s="50">
        <f>IFERROR((d_DL/(Rad_Spec!AY90*d_Fam*d_Foffset*Fsurf!C90*d_EF_res*(1/365)*((d_ET_res_o*d_GSF_s)+(d_ET_res_i*d_GSF_i))*(1/24)))*Rad_Spec!BF90,".")</f>
        <v>2882.6964537560043</v>
      </c>
      <c r="N90" s="50">
        <f>IFERROR((d_DL/(Rad_Spec!AV90*d_Fam*d_Foffset*d_EF_res*(1/365)*acf!D90*((d_ET_res_o*d_GSF_s)+(d_ET_res_i*d_GSF_i))*(1/24)))*Rad_Spec!BF90,".")</f>
        <v>5736.8715417460162</v>
      </c>
      <c r="O90" s="50">
        <f>IFERROR((d_DL/(Rad_Spec!AZ90*d_Fam*d_Foffset*d_EF_res*(1/365)*acf!E90*((d_ET_res_o*d_GSF_s)+(d_ET_res_i*d_GSF_i))*(1/24)))*Rad_Spec!BF90,".")</f>
        <v>7908.9240618868507</v>
      </c>
      <c r="P90" s="50">
        <f>IFERROR((d_DL/(Rad_Spec!BA90*d_Fam*d_Foffset*d_EF_res*(1/365)*acf!F90*((d_ET_res_o*d_GSF_s)+(d_ET_res_i*d_GSF_i))*(1/24)))*Rad_Spec!BF90,".")</f>
        <v>5761.0267903428421</v>
      </c>
      <c r="Q90" s="50">
        <f>IFERROR((d_DL/(Rad_Spec!BB90*d_Fam*d_Foffset*d_EF_res*(1/365)*acf!G90*((d_ET_res_o*d_GSF_s)+(d_ET_res_i*d_GSF_i))*(1/24)))*Rad_Spec!BF90,".")</f>
        <v>5736.8715417460162</v>
      </c>
      <c r="R90" s="50">
        <f>IFERROR((d_DL/(Rad_Spec!AY90*d_Fam*d_Foffset*d_EF_res*(1/365)*acf!C90*((d_ET_res_o*d_GSF_s)+(d_ET_res_i*d_GSF_i))*(1/24)))*Rad_Spec!BF90,".")</f>
        <v>3975.2384097295308</v>
      </c>
    </row>
    <row r="91" spans="1:18">
      <c r="A91" s="52" t="s">
        <v>96</v>
      </c>
      <c r="B91" s="53" t="s">
        <v>11</v>
      </c>
      <c r="C91" s="50">
        <f>IFERROR((d_DL/(Rad_Spec!X91*d_IFDres_adj))*Rad_Spec!BF91,".")</f>
        <v>1.5181566092157626E-2</v>
      </c>
      <c r="D91" s="50">
        <f>IFERROR((d_DL/(Rad_Spec!AN91*d_IFAres_adj*(1/d_PEFm_pp)*d_SLF*(d_ET_res_o+d_ET_res_i)*(1/24)))*Rad_Spec!BF91,".")</f>
        <v>1.562142252980562E-5</v>
      </c>
      <c r="E91" s="50">
        <f>IFERROR((d_DL/(Rad_Spec!AN91*d_IFAres_adj*(1/d_PEF)*d_SLF*(d_ET_res_o+d_ET_res_i)*(1/24)))*Rad_Spec!BF91,".")</f>
        <v>1.1420707860405069E-2</v>
      </c>
      <c r="F91" s="50">
        <f>IFERROR((d_DL/(Rad_Spec!AY91*d_Fam*d_Foffset*d_EF_res*(1/365)*acf!C91*((d_ET_res_o*d_GSF_s)+(d_ET_res_i*d_GSF_i))*(1/24)))*Rad_Spec!BF91,".")</f>
        <v>385.68575792904073</v>
      </c>
      <c r="G91" s="50">
        <f t="shared" si="6"/>
        <v>6.517536867937661E-3</v>
      </c>
      <c r="H91" s="50">
        <f t="shared" si="7"/>
        <v>1.5605364398171946E-5</v>
      </c>
      <c r="I91" s="56">
        <f>IFERROR((d_DL/(Rad_Spec!AV91*d_Fam*d_Foffset*Fsurf!C91*d_EF_res*(1/365)*((d_ET_res_o*d_GSF_s)+(d_ET_res_i*d_GSF_i))*(1/24)))*Rad_Spec!BF91,".")</f>
        <v>73.406796014834782</v>
      </c>
      <c r="J91" s="50">
        <f>IFERROR((d_DL/(Rad_Spec!AZ91*d_Fam*d_Foffset*Fsurf!C91*d_EF_res*(1/365)*((d_ET_res_o*d_GSF_s)+(d_ET_res_i*d_GSF_i))*(1/24)))*Rad_Spec!BF91,".")</f>
        <v>294.31970100287532</v>
      </c>
      <c r="K91" s="50">
        <f>IFERROR((d_DL/(Rad_Spec!BA91*d_Fam*d_Foffset*Fsurf!C91*d_EF_res*(1/365)*((d_ET_res_o*d_GSF_s)+(d_ET_res_i*d_GSF_i))*(1/24)))*Rad_Spec!BF91,".")</f>
        <v>106.65944720104196</v>
      </c>
      <c r="L91" s="50">
        <f>IFERROR((d_DL/(Rad_Spec!BB91*d_Fam*d_Foffset*Fsurf!C91*d_EF_res*(1/365)*((d_ET_res_o*d_GSF_s)+(d_ET_res_i*d_GSF_i))*(1/24)))*Rad_Spec!BF91,".")</f>
        <v>75.175634473023564</v>
      </c>
      <c r="M91" s="50">
        <f>IFERROR((d_DL/(Rad_Spec!AY91*d_Fam*d_Foffset*Fsurf!C91*d_EF_res*(1/365)*((d_ET_res_o*d_GSF_s)+(d_ET_res_i*d_GSF_i))*(1/24)))*Rad_Spec!BF91,".")</f>
        <v>298.51838848996954</v>
      </c>
      <c r="N91" s="50">
        <f>IFERROR((d_DL/(Rad_Spec!AV91*d_Fam*d_Foffset*d_EF_res*(1/365)*acf!D91*((d_ET_res_o*d_GSF_s)+(d_ET_res_i*d_GSF_i))*(1/24)))*Rad_Spec!BF91,".")</f>
        <v>94.84158045116655</v>
      </c>
      <c r="O91" s="50">
        <f>IFERROR((d_DL/(Rad_Spec!AZ91*d_Fam*d_Foffset*d_EF_res*(1/365)*acf!E91*((d_ET_res_o*d_GSF_s)+(d_ET_res_i*d_GSF_i))*(1/24)))*Rad_Spec!BF91,".")</f>
        <v>380.26105369571485</v>
      </c>
      <c r="P91" s="50">
        <f>IFERROR((d_DL/(Rad_Spec!BA91*d_Fam*d_Foffset*d_EF_res*(1/365)*acf!F91*((d_ET_res_o*d_GSF_s)+(d_ET_res_i*d_GSF_i))*(1/24)))*Rad_Spec!BF91,".")</f>
        <v>137.80400578374628</v>
      </c>
      <c r="Q91" s="50">
        <f>IFERROR((d_DL/(Rad_Spec!BB91*d_Fam*d_Foffset*d_EF_res*(1/365)*acf!G91*((d_ET_res_o*d_GSF_s)+(d_ET_res_i*d_GSF_i))*(1/24)))*Rad_Spec!BF91,".")</f>
        <v>97.126919739146444</v>
      </c>
      <c r="R91" s="50">
        <f>IFERROR((d_DL/(Rad_Spec!AY91*d_Fam*d_Foffset*d_EF_res*(1/365)*acf!C91*((d_ET_res_o*d_GSF_s)+(d_ET_res_i*d_GSF_i))*(1/24)))*Rad_Spec!BF91,".")</f>
        <v>385.68575792904073</v>
      </c>
    </row>
    <row r="92" spans="1:18">
      <c r="A92" s="48" t="s">
        <v>97</v>
      </c>
      <c r="B92" s="48"/>
      <c r="C92" s="50">
        <f>IFERROR((d_DL/(Rad_Spec!X92*d_IFDres_adj))*Rad_Spec!BF92,".")</f>
        <v>4.5615127476582341E-3</v>
      </c>
      <c r="D92" s="50">
        <f>IFERROR((d_DL/(Rad_Spec!AN92*d_IFAres_adj*(1/d_PEFm_pp)*d_SLF*(d_ET_res_o+d_ET_res_i)*(1/24)))*Rad_Spec!BF92,".")</f>
        <v>9.9856374184722884E-6</v>
      </c>
      <c r="E92" s="50">
        <f>IFERROR((d_DL/(Rad_Spec!AN92*d_IFAres_adj*(1/d_PEF)*d_SLF*(d_ET_res_o+d_ET_res_i)*(1/24)))*Rad_Spec!BF92,".")</f>
        <v>7.3004265481397537E-3</v>
      </c>
      <c r="F92" s="50">
        <f>IFERROR((d_DL/(Rad_Spec!AY92*d_Fam*d_Foffset*d_EF_res*(1/365)*acf!C92*((d_ET_res_o*d_GSF_s)+(d_ET_res_i*d_GSF_i))*(1/24)))*Rad_Spec!BF92,".")</f>
        <v>3725.0156665316131</v>
      </c>
      <c r="G92" s="50">
        <f t="shared" si="6"/>
        <v>2.8073793698301943E-3</v>
      </c>
      <c r="H92" s="50">
        <f t="shared" si="7"/>
        <v>9.9638255160954496E-6</v>
      </c>
      <c r="I92" s="56" t="str">
        <f>IFERROR((d_DL/(Rad_Spec!AV92*d_Fam*d_Foffset*Fsurf!C92*d_EF_res*(1/365)*((d_ET_res_o*d_GSF_s)+(d_ET_res_i*d_GSF_i))*(1/24)))*Rad_Spec!BF92,".")</f>
        <v>.</v>
      </c>
      <c r="J92" s="50" t="str">
        <f>IFERROR((d_DL/(Rad_Spec!AZ92*d_Fam*d_Foffset*Fsurf!C92*d_EF_res*(1/365)*((d_ET_res_o*d_GSF_s)+(d_ET_res_i*d_GSF_i))*(1/24)))*Rad_Spec!BF92,".")</f>
        <v>.</v>
      </c>
      <c r="K92" s="50" t="str">
        <f>IFERROR((d_DL/(Rad_Spec!BA92*d_Fam*d_Foffset*Fsurf!C92*d_EF_res*(1/365)*((d_ET_res_o*d_GSF_s)+(d_ET_res_i*d_GSF_i))*(1/24)))*Rad_Spec!BF92,".")</f>
        <v>.</v>
      </c>
      <c r="L92" s="50" t="str">
        <f>IFERROR((d_DL/(Rad_Spec!BB92*d_Fam*d_Foffset*Fsurf!C92*d_EF_res*(1/365)*((d_ET_res_o*d_GSF_s)+(d_ET_res_i*d_GSF_i))*(1/24)))*Rad_Spec!BF92,".")</f>
        <v>.</v>
      </c>
      <c r="M92" s="50" t="str">
        <f>IFERROR((d_DL/(Rad_Spec!AY92*d_Fam*d_Foffset*Fsurf!C92*d_EF_res*(1/365)*((d_ET_res_o*d_GSF_s)+(d_ET_res_i*d_GSF_i))*(1/24)))*Rad_Spec!BF92,".")</f>
        <v>.</v>
      </c>
      <c r="N92" s="50">
        <f>IFERROR((d_DL/(Rad_Spec!AV92*d_Fam*d_Foffset*d_EF_res*(1/365)*acf!D92*((d_ET_res_o*d_GSF_s)+(d_ET_res_i*d_GSF_i))*(1/24)))*Rad_Spec!BF92,".")</f>
        <v>48609.274512799057</v>
      </c>
      <c r="O92" s="50">
        <f>IFERROR((d_DL/(Rad_Spec!AZ92*d_Fam*d_Foffset*d_EF_res*(1/365)*acf!E92*((d_ET_res_o*d_GSF_s)+(d_ET_res_i*d_GSF_i))*(1/24)))*Rad_Spec!BF92,".")</f>
        <v>48471.571185567329</v>
      </c>
      <c r="P92" s="50">
        <f>IFERROR((d_DL/(Rad_Spec!BA92*d_Fam*d_Foffset*d_EF_res*(1/365)*acf!F92*((d_ET_res_o*d_GSF_s)+(d_ET_res_i*d_GSF_i))*(1/24)))*Rad_Spec!BF92,".")</f>
        <v>48609.274512799057</v>
      </c>
      <c r="Q92" s="50">
        <f>IFERROR((d_DL/(Rad_Spec!BB92*d_Fam*d_Foffset*d_EF_res*(1/365)*acf!G92*((d_ET_res_o*d_GSF_s)+(d_ET_res_i*d_GSF_i))*(1/24)))*Rad_Spec!BF92,".")</f>
        <v>48609.274512799057</v>
      </c>
      <c r="R92" s="50">
        <f>IFERROR((d_DL/(Rad_Spec!AY92*d_Fam*d_Foffset*d_EF_res*(1/365)*acf!C92*((d_ET_res_o*d_GSF_s)+(d_ET_res_i*d_GSF_i))*(1/24)))*Rad_Spec!BF92,".")</f>
        <v>3725.0156665316131</v>
      </c>
    </row>
    <row r="93" spans="1:18">
      <c r="A93" s="48" t="s">
        <v>98</v>
      </c>
      <c r="B93" s="48"/>
      <c r="C93" s="50">
        <f>IFERROR((d_DL/(Rad_Spec!X93*d_IFDres_adj))*Rad_Spec!BF93,".")</f>
        <v>1526521.4318739432</v>
      </c>
      <c r="D93" s="50">
        <f>IFERROR((d_DL/(Rad_Spec!AN93*d_IFAres_adj*(1/d_PEFm_pp)*d_SLF*(d_ET_res_o+d_ET_res_i)*(1/24)))*Rad_Spec!BF93,".")</f>
        <v>93461.617836132529</v>
      </c>
      <c r="E93" s="50">
        <f>IFERROR((d_DL/(Rad_Spec!AN93*d_IFAres_adj*(1/d_PEF)*d_SLF*(d_ET_res_o+d_ET_res_i)*(1/24)))*Rad_Spec!BF93,".")</f>
        <v>68329105.843638882</v>
      </c>
      <c r="F93" s="50">
        <f>IFERROR((d_DL/(Rad_Spec!AY93*d_Fam*d_Foffset*d_EF_res*(1/365)*acf!C93*((d_ET_res_o*d_GSF_s)+(d_ET_res_i*d_GSF_i))*(1/24)))*Rad_Spec!BF93,".")</f>
        <v>14475.975645518472</v>
      </c>
      <c r="G93" s="50">
        <f t="shared" si="6"/>
        <v>14336.980925072496</v>
      </c>
      <c r="H93" s="50">
        <f t="shared" si="7"/>
        <v>12432.455080998903</v>
      </c>
      <c r="I93" s="56" t="str">
        <f>IFERROR((d_DL/(Rad_Spec!AV93*d_Fam*d_Foffset*Fsurf!C93*d_EF_res*(1/365)*((d_ET_res_o*d_GSF_s)+(d_ET_res_i*d_GSF_i))*(1/24)))*Rad_Spec!BF93,".")</f>
        <v>.</v>
      </c>
      <c r="J93" s="50" t="str">
        <f>IFERROR((d_DL/(Rad_Spec!AZ93*d_Fam*d_Foffset*Fsurf!C93*d_EF_res*(1/365)*((d_ET_res_o*d_GSF_s)+(d_ET_res_i*d_GSF_i))*(1/24)))*Rad_Spec!BF93,".")</f>
        <v>.</v>
      </c>
      <c r="K93" s="50" t="str">
        <f>IFERROR((d_DL/(Rad_Spec!BA93*d_Fam*d_Foffset*Fsurf!C93*d_EF_res*(1/365)*((d_ET_res_o*d_GSF_s)+(d_ET_res_i*d_GSF_i))*(1/24)))*Rad_Spec!BF93,".")</f>
        <v>.</v>
      </c>
      <c r="L93" s="50" t="str">
        <f>IFERROR((d_DL/(Rad_Spec!BB93*d_Fam*d_Foffset*Fsurf!C93*d_EF_res*(1/365)*((d_ET_res_o*d_GSF_s)+(d_ET_res_i*d_GSF_i))*(1/24)))*Rad_Spec!BF93,".")</f>
        <v>.</v>
      </c>
      <c r="M93" s="50" t="str">
        <f>IFERROR((d_DL/(Rad_Spec!AY93*d_Fam*d_Foffset*Fsurf!C93*d_EF_res*(1/365)*((d_ET_res_o*d_GSF_s)+(d_ET_res_i*d_GSF_i))*(1/24)))*Rad_Spec!BF93,".")</f>
        <v>.</v>
      </c>
      <c r="N93" s="50">
        <f>IFERROR((d_DL/(Rad_Spec!AV93*d_Fam*d_Foffset*d_EF_res*(1/365)*acf!D93*((d_ET_res_o*d_GSF_s)+(d_ET_res_i*d_GSF_i))*(1/24)))*Rad_Spec!BF93,".")</f>
        <v>2391.8654581390756</v>
      </c>
      <c r="O93" s="50">
        <f>IFERROR((d_DL/(Rad_Spec!AZ93*d_Fam*d_Foffset*d_EF_res*(1/365)*acf!E93*((d_ET_res_o*d_GSF_s)+(d_ET_res_i*d_GSF_i))*(1/24)))*Rad_Spec!BF93,".")</f>
        <v>14208.089687236388</v>
      </c>
      <c r="P93" s="50">
        <f>IFERROR((d_DL/(Rad_Spec!BA93*d_Fam*d_Foffset*d_EF_res*(1/365)*acf!F93*((d_ET_res_o*d_GSF_s)+(d_ET_res_i*d_GSF_i))*(1/24)))*Rad_Spec!BF93,".")</f>
        <v>4903.6769717010538</v>
      </c>
      <c r="Q93" s="50">
        <f>IFERROR((d_DL/(Rad_Spec!BB93*d_Fam*d_Foffset*d_EF_res*(1/365)*acf!G93*((d_ET_res_o*d_GSF_s)+(d_ET_res_i*d_GSF_i))*(1/24)))*Rad_Spec!BF93,".")</f>
        <v>2968.4758810833168</v>
      </c>
      <c r="R93" s="50">
        <f>IFERROR((d_DL/(Rad_Spec!AY93*d_Fam*d_Foffset*d_EF_res*(1/365)*acf!C93*((d_ET_res_o*d_GSF_s)+(d_ET_res_i*d_GSF_i))*(1/24)))*Rad_Spec!BF93,".")</f>
        <v>14475.975645518472</v>
      </c>
    </row>
    <row r="94" spans="1:18">
      <c r="A94" s="48" t="s">
        <v>99</v>
      </c>
      <c r="B94" s="48"/>
      <c r="C94" s="50">
        <f>IFERROR((d_DL/(Rad_Spec!X94*d_IFDres_adj))*Rad_Spec!BF94,".")</f>
        <v>35.524850135677113</v>
      </c>
      <c r="D94" s="50">
        <f>IFERROR((d_DL/(Rad_Spec!AN94*d_IFAres_adj*(1/d_PEFm_pp)*d_SLF*(d_ET_res_o+d_ET_res_i)*(1/24)))*Rad_Spec!BF94,".")</f>
        <v>0.41718805866871755</v>
      </c>
      <c r="E94" s="50">
        <f>IFERROR((d_DL/(Rad_Spec!AN94*d_IFAres_adj*(1/d_PEF)*d_SLF*(d_ET_res_o+d_ET_res_i)*(1/24)))*Rad_Spec!BF94,".")</f>
        <v>305.00314115530421</v>
      </c>
      <c r="F94" s="50">
        <f>IFERROR((d_DL/(Rad_Spec!AY94*d_Fam*d_Foffset*d_EF_res*(1/365)*acf!C94*((d_ET_res_o*d_GSF_s)+(d_ET_res_i*d_GSF_i))*(1/24)))*Rad_Spec!BF94,".")</f>
        <v>20.560362967451379</v>
      </c>
      <c r="G94" s="50">
        <f t="shared" si="6"/>
        <v>12.489814888674788</v>
      </c>
      <c r="H94" s="50">
        <f t="shared" si="7"/>
        <v>0.40423850237917441</v>
      </c>
      <c r="I94" s="56">
        <f>IFERROR((d_DL/(Rad_Spec!AV94*d_Fam*d_Foffset*Fsurf!C94*d_EF_res*(1/365)*((d_ET_res_o*d_GSF_s)+(d_ET_res_i*d_GSF_i))*(1/24)))*Rad_Spec!BF94,".")</f>
        <v>3.453141691403911</v>
      </c>
      <c r="J94" s="50">
        <f>IFERROR((d_DL/(Rad_Spec!AZ94*d_Fam*d_Foffset*Fsurf!C94*d_EF_res*(1/365)*((d_ET_res_o*d_GSF_s)+(d_ET_res_i*d_GSF_i))*(1/24)))*Rad_Spec!BF94,".")</f>
        <v>17.29859552074721</v>
      </c>
      <c r="K94" s="50">
        <f>IFERROR((d_DL/(Rad_Spec!BA94*d_Fam*d_Foffset*Fsurf!C94*d_EF_res*(1/365)*((d_ET_res_o*d_GSF_s)+(d_ET_res_i*d_GSF_i))*(1/24)))*Rad_Spec!BF94,".")</f>
        <v>6.136326113778571</v>
      </c>
      <c r="L94" s="50">
        <f>IFERROR((d_DL/(Rad_Spec!BB94*d_Fam*d_Foffset*Fsurf!C94*d_EF_res*(1/365)*((d_ET_res_o*d_GSF_s)+(d_ET_res_i*d_GSF_i))*(1/24)))*Rad_Spec!BF94,".")</f>
        <v>3.9314989819880028</v>
      </c>
      <c r="M94" s="50">
        <f>IFERROR((d_DL/(Rad_Spec!AY94*d_Fam*d_Foffset*Fsurf!C94*d_EF_res*(1/365)*((d_ET_res_o*d_GSF_s)+(d_ET_res_i*d_GSF_i))*(1/24)))*Rad_Spec!BF94,".")</f>
        <v>17.379850352875213</v>
      </c>
      <c r="N94" s="50">
        <f>IFERROR((d_DL/(Rad_Spec!AV94*d_Fam*d_Foffset*d_EF_res*(1/365)*acf!D94*((d_ET_res_o*d_GSF_s)+(d_ET_res_i*d_GSF_i))*(1/24)))*Rad_Spec!BF94,".")</f>
        <v>4.0850666209308262</v>
      </c>
      <c r="O94" s="50">
        <f>IFERROR((d_DL/(Rad_Spec!AZ94*d_Fam*d_Foffset*d_EF_res*(1/365)*acf!E94*((d_ET_res_o*d_GSF_s)+(d_ET_res_i*d_GSF_i))*(1/24)))*Rad_Spec!BF94,".")</f>
        <v>20.464238501043951</v>
      </c>
      <c r="P94" s="50">
        <f>IFERROR((d_DL/(Rad_Spec!BA94*d_Fam*d_Foffset*d_EF_res*(1/365)*acf!F94*((d_ET_res_o*d_GSF_s)+(d_ET_res_i*d_GSF_i))*(1/24)))*Rad_Spec!BF94,".")</f>
        <v>7.259273792600049</v>
      </c>
      <c r="Q94" s="50">
        <f>IFERROR((d_DL/(Rad_Spec!BB94*d_Fam*d_Foffset*d_EF_res*(1/365)*acf!G94*((d_ET_res_o*d_GSF_s)+(d_ET_res_i*d_GSF_i))*(1/24)))*Rad_Spec!BF94,".")</f>
        <v>4.650963295691807</v>
      </c>
      <c r="R94" s="50">
        <f>IFERROR((d_DL/(Rad_Spec!AY94*d_Fam*d_Foffset*d_EF_res*(1/365)*acf!C94*((d_ET_res_o*d_GSF_s)+(d_ET_res_i*d_GSF_i))*(1/24)))*Rad_Spec!BF94,".")</f>
        <v>20.560362967451379</v>
      </c>
    </row>
    <row r="95" spans="1:18">
      <c r="A95" s="48" t="s">
        <v>100</v>
      </c>
      <c r="B95" s="48"/>
      <c r="C95" s="50">
        <f>IFERROR((d_DL/(Rad_Spec!X95*d_IFDres_adj))*Rad_Spec!BF95,".")</f>
        <v>2366.4584395716442</v>
      </c>
      <c r="D95" s="50">
        <f>IFERROR((d_DL/(Rad_Spec!AN95*d_IFAres_adj*(1/d_PEFm_pp)*d_SLF*(d_ET_res_o+d_ET_res_i)*(1/24)))*Rad_Spec!BF95,".")</f>
        <v>113.1330940492863</v>
      </c>
      <c r="E95" s="50">
        <f>IFERROR((d_DL/(Rad_Spec!AN95*d_IFAres_adj*(1/d_PEF)*d_SLF*(d_ET_res_o+d_ET_res_i)*(1/24)))*Rad_Spec!BF95,".")</f>
        <v>82710.778356797135</v>
      </c>
      <c r="F95" s="50">
        <f>IFERROR((d_DL/(Rad_Spec!AY95*d_Fam*d_Foffset*d_EF_res*(1/365)*acf!C95*((d_ET_res_o*d_GSF_s)+(d_ET_res_i*d_GSF_i))*(1/24)))*Rad_Spec!BF95,".")</f>
        <v>305.60110118709264</v>
      </c>
      <c r="G95" s="50">
        <f t="shared" si="6"/>
        <v>269.76702854754086</v>
      </c>
      <c r="H95" s="50">
        <f t="shared" si="7"/>
        <v>79.783254578104192</v>
      </c>
      <c r="I95" s="56">
        <f>IFERROR((d_DL/(Rad_Spec!AV95*d_Fam*d_Foffset*Fsurf!C95*d_EF_res*(1/365)*((d_ET_res_o*d_GSF_s)+(d_ET_res_i*d_GSF_i))*(1/24)))*Rad_Spec!BF95,".")</f>
        <v>44.69461684903159</v>
      </c>
      <c r="J95" s="50">
        <f>IFERROR((d_DL/(Rad_Spec!AZ95*d_Fam*d_Foffset*Fsurf!C95*d_EF_res*(1/365)*((d_ET_res_o*d_GSF_s)+(d_ET_res_i*d_GSF_i))*(1/24)))*Rad_Spec!BF95,".")</f>
        <v>255.51828123125608</v>
      </c>
      <c r="K95" s="50">
        <f>IFERROR((d_DL/(Rad_Spec!BA95*d_Fam*d_Foffset*Fsurf!C95*d_EF_res*(1/365)*((d_ET_res_o*d_GSF_s)+(d_ET_res_i*d_GSF_i))*(1/24)))*Rad_Spec!BF95,".")</f>
        <v>88.128864893209794</v>
      </c>
      <c r="L95" s="50">
        <f>IFERROR((d_DL/(Rad_Spec!BB95*d_Fam*d_Foffset*Fsurf!C95*d_EF_res*(1/365)*((d_ET_res_o*d_GSF_s)+(d_ET_res_i*d_GSF_i))*(1/24)))*Rad_Spec!BF95,".")</f>
        <v>54.169875621026293</v>
      </c>
      <c r="M95" s="50">
        <f>IFERROR((d_DL/(Rad_Spec!AY95*d_Fam*d_Foffset*Fsurf!C95*d_EF_res*(1/365)*((d_ET_res_o*d_GSF_s)+(d_ET_res_i*d_GSF_i))*(1/24)))*Rad_Spec!BF95,".")</f>
        <v>263.90423245862917</v>
      </c>
      <c r="N95" s="50">
        <f>IFERROR((d_DL/(Rad_Spec!AV95*d_Fam*d_Foffset*d_EF_res*(1/365)*acf!D95*((d_ET_res_o*d_GSF_s)+(d_ET_res_i*d_GSF_i))*(1/24)))*Rad_Spec!BF95,".")</f>
        <v>51.756366311178589</v>
      </c>
      <c r="O95" s="50">
        <f>IFERROR((d_DL/(Rad_Spec!AZ95*d_Fam*d_Foffset*d_EF_res*(1/365)*acf!E95*((d_ET_res_o*d_GSF_s)+(d_ET_res_i*d_GSF_i))*(1/24)))*Rad_Spec!BF95,".")</f>
        <v>295.89016966579453</v>
      </c>
      <c r="P95" s="50">
        <f>IFERROR((d_DL/(Rad_Spec!BA95*d_Fam*d_Foffset*d_EF_res*(1/365)*acf!F95*((d_ET_res_o*d_GSF_s)+(d_ET_res_i*d_GSF_i))*(1/24)))*Rad_Spec!BF95,".")</f>
        <v>102.05322554633695</v>
      </c>
      <c r="Q95" s="50">
        <f>IFERROR((d_DL/(Rad_Spec!BB95*d_Fam*d_Foffset*d_EF_res*(1/365)*acf!G95*((d_ET_res_o*d_GSF_s)+(d_ET_res_i*d_GSF_i))*(1/24)))*Rad_Spec!BF95,".")</f>
        <v>62.728715969148446</v>
      </c>
      <c r="R95" s="50">
        <f>IFERROR((d_DL/(Rad_Spec!AY95*d_Fam*d_Foffset*d_EF_res*(1/365)*acf!C95*((d_ET_res_o*d_GSF_s)+(d_ET_res_i*d_GSF_i))*(1/24)))*Rad_Spec!BF95,".")</f>
        <v>305.60110118709264</v>
      </c>
    </row>
    <row r="96" spans="1:18">
      <c r="A96" s="51" t="s">
        <v>101</v>
      </c>
      <c r="B96" s="53" t="s">
        <v>7</v>
      </c>
      <c r="C96" s="50" t="str">
        <f>IFERROR((d_DL/(Rad_Spec!X96*d_IFDres_adj))*Rad_Spec!BF96,".")</f>
        <v>.</v>
      </c>
      <c r="D96" s="50" t="str">
        <f>IFERROR((d_DL/(Rad_Spec!AN96*d_IFAres_adj*(1/d_PEFm_pp)*d_SLF*(d_ET_res_o+d_ET_res_i)*(1/24)))*Rad_Spec!BF96,".")</f>
        <v>.</v>
      </c>
      <c r="E96" s="50" t="str">
        <f>IFERROR((d_DL/(Rad_Spec!AN96*d_IFAres_adj*(1/d_PEF)*d_SLF*(d_ET_res_o+d_ET_res_i)*(1/24)))*Rad_Spec!BF96,".")</f>
        <v>.</v>
      </c>
      <c r="F96" s="50">
        <f>IFERROR((d_DL/(Rad_Spec!AY96*d_Fam*d_Foffset*d_EF_res*(1/365)*acf!C96*((d_ET_res_o*d_GSF_s)+(d_ET_res_i*d_GSF_i))*(1/24)))*Rad_Spec!BF96,".")</f>
        <v>2221514985159.7563</v>
      </c>
      <c r="G96" s="50">
        <f t="shared" si="6"/>
        <v>2221514985159.7563</v>
      </c>
      <c r="H96" s="50">
        <f t="shared" si="7"/>
        <v>2221514985159.7563</v>
      </c>
      <c r="I96" s="56">
        <f>IFERROR((d_DL/(Rad_Spec!AV96*d_Fam*d_Foffset*Fsurf!C96*d_EF_res*(1/365)*((d_ET_res_o*d_GSF_s)+(d_ET_res_i*d_GSF_i))*(1/24)))*Rad_Spec!BF96,".")</f>
        <v>370041269227.90851</v>
      </c>
      <c r="J96" s="50">
        <f>IFERROR((d_DL/(Rad_Spec!AZ96*d_Fam*d_Foffset*Fsurf!C96*d_EF_res*(1/365)*((d_ET_res_o*d_GSF_s)+(d_ET_res_i*d_GSF_i))*(1/24)))*Rad_Spec!BF96,".")</f>
        <v>1838113494203.9902</v>
      </c>
      <c r="K96" s="50">
        <f>IFERROR((d_DL/(Rad_Spec!BA96*d_Fam*d_Foffset*Fsurf!C96*d_EF_res*(1/365)*((d_ET_res_o*d_GSF_s)+(d_ET_res_i*d_GSF_i))*(1/24)))*Rad_Spec!BF96,".")</f>
        <v>644041293007.35229</v>
      </c>
      <c r="L96" s="50">
        <f>IFERROR((d_DL/(Rad_Spec!BB96*d_Fam*d_Foffset*Fsurf!C96*d_EF_res*(1/365)*((d_ET_res_o*d_GSF_s)+(d_ET_res_i*d_GSF_i))*(1/24)))*Rad_Spec!BF96,".")</f>
        <v>413575536195.89783</v>
      </c>
      <c r="M96" s="50">
        <f>IFERROR((d_DL/(Rad_Spec!AY96*d_Fam*d_Foffset*Fsurf!C96*d_EF_res*(1/365)*((d_ET_res_o*d_GSF_s)+(d_ET_res_i*d_GSF_i))*(1/24)))*Rad_Spec!BF96,".")</f>
        <v>1862124882782.6958</v>
      </c>
      <c r="N96" s="50">
        <f>IFERROR((d_DL/(Rad_Spec!AV96*d_Fam*d_Foffset*d_EF_res*(1/365)*acf!D96*((d_ET_res_o*d_GSF_s)+(d_ET_res_i*d_GSF_i))*(1/24)))*Rad_Spec!BF96,".")</f>
        <v>441459234188.8949</v>
      </c>
      <c r="O96" s="50">
        <f>IFERROR((d_DL/(Rad_Spec!AZ96*d_Fam*d_Foffset*d_EF_res*(1/365)*acf!E96*((d_ET_res_o*d_GSF_s)+(d_ET_res_i*d_GSF_i))*(1/24)))*Rad_Spec!BF96,".")</f>
        <v>2192869398585.3608</v>
      </c>
      <c r="P96" s="50">
        <f>IFERROR((d_DL/(Rad_Spec!BA96*d_Fam*d_Foffset*d_EF_res*(1/365)*acf!F96*((d_ET_res_o*d_GSF_s)+(d_ET_res_i*d_GSF_i))*(1/24)))*Rad_Spec!BF96,".")</f>
        <v>768341262557.77124</v>
      </c>
      <c r="Q96" s="50">
        <f>IFERROR((d_DL/(Rad_Spec!BB96*d_Fam*d_Foffset*d_EF_res*(1/365)*acf!G96*((d_ET_res_o*d_GSF_s)+(d_ET_res_i*d_GSF_i))*(1/24)))*Rad_Spec!BF96,".")</f>
        <v>493395614681.70612</v>
      </c>
      <c r="R96" s="50">
        <f>IFERROR((d_DL/(Rad_Spec!AY96*d_Fam*d_Foffset*d_EF_res*(1/365)*acf!C96*((d_ET_res_o*d_GSF_s)+(d_ET_res_i*d_GSF_i))*(1/24)))*Rad_Spec!BF96,".")</f>
        <v>2221514985159.7563</v>
      </c>
    </row>
    <row r="97" spans="1:18">
      <c r="A97" s="48" t="s">
        <v>102</v>
      </c>
      <c r="B97" s="48"/>
      <c r="C97" s="50" t="str">
        <f>IFERROR((d_DL/(Rad_Spec!X97*d_IFDres_adj))*Rad_Spec!BF97,".")</f>
        <v>.</v>
      </c>
      <c r="D97" s="50">
        <f>IFERROR((d_DL/(Rad_Spec!AN97*d_IFAres_adj*(1/d_PEFm_pp)*d_SLF*(d_ET_res_o+d_ET_res_i)*(1/24)))*Rad_Spec!BF97,".")</f>
        <v>286007.3710124144</v>
      </c>
      <c r="E97" s="50">
        <f>IFERROR((d_DL/(Rad_Spec!AN97*d_IFAres_adj*(1/d_PEF)*d_SLF*(d_ET_res_o+d_ET_res_i)*(1/24)))*Rad_Spec!BF97,".")</f>
        <v>209097898.99242386</v>
      </c>
      <c r="F97" s="50">
        <f>IFERROR((d_DL/(Rad_Spec!AY97*d_Fam*d_Foffset*d_EF_res*(1/365)*acf!C97*((d_ET_res_o*d_GSF_s)+(d_ET_res_i*d_GSF_i))*(1/24)))*Rad_Spec!BF97,".")</f>
        <v>1684638005.1218045</v>
      </c>
      <c r="G97" s="50">
        <f t="shared" si="6"/>
        <v>186010238.63383955</v>
      </c>
      <c r="H97" s="50">
        <f t="shared" si="7"/>
        <v>285958.82270064077</v>
      </c>
      <c r="I97" s="56">
        <f>IFERROR((d_DL/(Rad_Spec!AV97*d_Fam*d_Foffset*Fsurf!C97*d_EF_res*(1/365)*((d_ET_res_o*d_GSF_s)+(d_ET_res_i*d_GSF_i))*(1/24)))*Rad_Spec!BF97,".")</f>
        <v>284347191.49345648</v>
      </c>
      <c r="J97" s="50">
        <f>IFERROR((d_DL/(Rad_Spec!AZ97*d_Fam*d_Foffset*Fsurf!C97*d_EF_res*(1/365)*((d_ET_res_o*d_GSF_s)+(d_ET_res_i*d_GSF_i))*(1/24)))*Rad_Spec!BF97,".")</f>
        <v>1384517738.6854167</v>
      </c>
      <c r="K97" s="50">
        <f>IFERROR((d_DL/(Rad_Spec!BA97*d_Fam*d_Foffset*Fsurf!C97*d_EF_res*(1/365)*((d_ET_res_o*d_GSF_s)+(d_ET_res_i*d_GSF_i))*(1/24)))*Rad_Spec!BF97,".")</f>
        <v>485216308.42002672</v>
      </c>
      <c r="L97" s="50">
        <f>IFERROR((d_DL/(Rad_Spec!BB97*d_Fam*d_Foffset*Fsurf!C97*d_EF_res*(1/365)*((d_ET_res_o*d_GSF_s)+(d_ET_res_i*d_GSF_i))*(1/24)))*Rad_Spec!BF97,".")</f>
        <v>314812962.01061255</v>
      </c>
      <c r="M97" s="50">
        <f>IFERROR((d_DL/(Rad_Spec!AY97*d_Fam*d_Foffset*Fsurf!C97*d_EF_res*(1/365)*((d_ET_res_o*d_GSF_s)+(d_ET_res_i*d_GSF_i))*(1/24)))*Rad_Spec!BF97,".")</f>
        <v>1406208685.4105217</v>
      </c>
      <c r="N97" s="50">
        <f>IFERROR((d_DL/(Rad_Spec!AV97*d_Fam*d_Foffset*d_EF_res*(1/365)*acf!D97*((d_ET_res_o*d_GSF_s)+(d_ET_res_i*d_GSF_i))*(1/24)))*Rad_Spec!BF97,".")</f>
        <v>340647935.40916097</v>
      </c>
      <c r="O97" s="50">
        <f>IFERROR((d_DL/(Rad_Spec!AZ97*d_Fam*d_Foffset*d_EF_res*(1/365)*acf!E97*((d_ET_res_o*d_GSF_s)+(d_ET_res_i*d_GSF_i))*(1/24)))*Rad_Spec!BF97,".")</f>
        <v>1658652250.9451287</v>
      </c>
      <c r="P97" s="50">
        <f>IFERROR((d_DL/(Rad_Spec!BA97*d_Fam*d_Foffset*d_EF_res*(1/365)*acf!F97*((d_ET_res_o*d_GSF_s)+(d_ET_res_i*d_GSF_i))*(1/24)))*Rad_Spec!BF97,".")</f>
        <v>581289137.48719168</v>
      </c>
      <c r="Q97" s="50">
        <f>IFERROR((d_DL/(Rad_Spec!BB97*d_Fam*d_Foffset*d_EF_res*(1/365)*acf!G97*((d_ET_res_o*d_GSF_s)+(d_ET_res_i*d_GSF_i))*(1/24)))*Rad_Spec!BF97,".")</f>
        <v>377145928.48871386</v>
      </c>
      <c r="R97" s="50">
        <f>IFERROR((d_DL/(Rad_Spec!AY97*d_Fam*d_Foffset*d_EF_res*(1/365)*acf!C97*((d_ET_res_o*d_GSF_s)+(d_ET_res_i*d_GSF_i))*(1/24)))*Rad_Spec!BF97,".")</f>
        <v>1684638005.1218045</v>
      </c>
    </row>
    <row r="98" spans="1:18">
      <c r="A98" s="52" t="s">
        <v>103</v>
      </c>
      <c r="B98" s="53" t="s">
        <v>11</v>
      </c>
      <c r="C98" s="50" t="str">
        <f>IFERROR((d_DL/(Rad_Spec!X98*d_IFDres_adj))*Rad_Spec!BF98,".")</f>
        <v>.</v>
      </c>
      <c r="D98" s="50">
        <f>IFERROR((d_DL/(Rad_Spec!AN98*d_IFAres_adj*(1/d_PEFm_pp)*d_SLF*(d_ET_res_o+d_ET_res_i)*(1/24)))*Rad_Spec!BF98,".")</f>
        <v>6.0115876587897228</v>
      </c>
      <c r="E98" s="50">
        <f>IFERROR((d_DL/(Rad_Spec!AN98*d_IFAres_adj*(1/d_PEF)*d_SLF*(d_ET_res_o+d_ET_res_i)*(1/24)))*Rad_Spec!BF98,".")</f>
        <v>4395.0278085915252</v>
      </c>
      <c r="F98" s="50">
        <f>IFERROR((d_DL/(Rad_Spec!AY98*d_Fam*d_Foffset*d_EF_res*(1/365)*acf!C98*((d_ET_res_o*d_GSF_s)+(d_ET_res_i*d_GSF_i))*(1/24)))*Rad_Spec!BF98,".")</f>
        <v>458076.572111969</v>
      </c>
      <c r="G98" s="50">
        <f t="shared" si="6"/>
        <v>4353.2603369422159</v>
      </c>
      <c r="H98" s="50">
        <f t="shared" si="7"/>
        <v>6.0115087664950462</v>
      </c>
      <c r="I98" s="56">
        <f>IFERROR((d_DL/(Rad_Spec!AV98*d_Fam*d_Foffset*Fsurf!C98*d_EF_res*(1/365)*((d_ET_res_o*d_GSF_s)+(d_ET_res_i*d_GSF_i))*(1/24)))*Rad_Spec!BF98,".")</f>
        <v>77888.044650259239</v>
      </c>
      <c r="J98" s="50">
        <f>IFERROR((d_DL/(Rad_Spec!AZ98*d_Fam*d_Foffset*Fsurf!C98*d_EF_res*(1/365)*((d_ET_res_o*d_GSF_s)+(d_ET_res_i*d_GSF_i))*(1/24)))*Rad_Spec!BF98,".")</f>
        <v>376238.85975125228</v>
      </c>
      <c r="K98" s="50">
        <f>IFERROR((d_DL/(Rad_Spec!BA98*d_Fam*d_Foffset*Fsurf!C98*d_EF_res*(1/365)*((d_ET_res_o*d_GSF_s)+(d_ET_res_i*d_GSF_i))*(1/24)))*Rad_Spec!BF98,".")</f>
        <v>131935.17221589232</v>
      </c>
      <c r="L98" s="50">
        <f>IFERROR((d_DL/(Rad_Spec!BB98*d_Fam*d_Foffset*Fsurf!C98*d_EF_res*(1/365)*((d_ET_res_o*d_GSF_s)+(d_ET_res_i*d_GSF_i))*(1/24)))*Rad_Spec!BF98,".")</f>
        <v>85377.279712784162</v>
      </c>
      <c r="M98" s="50">
        <f>IFERROR((d_DL/(Rad_Spec!AY98*d_Fam*d_Foffset*Fsurf!C98*d_EF_res*(1/365)*((d_ET_res_o*d_GSF_s)+(d_ET_res_i*d_GSF_i))*(1/24)))*Rad_Spec!BF98,".")</f>
        <v>381412.63289922482</v>
      </c>
      <c r="N98" s="50">
        <f>IFERROR((d_DL/(Rad_Spec!AV98*d_Fam*d_Foffset*d_EF_res*(1/365)*acf!D98*((d_ET_res_o*d_GSF_s)+(d_ET_res_i*d_GSF_i))*(1/24)))*Rad_Spec!BF98,".")</f>
        <v>93543.541624961348</v>
      </c>
      <c r="O98" s="50">
        <f>IFERROR((d_DL/(Rad_Spec!AZ98*d_Fam*d_Foffset*d_EF_res*(1/365)*acf!E98*((d_ET_res_o*d_GSF_s)+(d_ET_res_i*d_GSF_i))*(1/24)))*Rad_Spec!BF98,".")</f>
        <v>451862.87056125409</v>
      </c>
      <c r="P98" s="50">
        <f>IFERROR((d_DL/(Rad_Spec!BA98*d_Fam*d_Foffset*d_EF_res*(1/365)*acf!F98*((d_ET_res_o*d_GSF_s)+(d_ET_res_i*d_GSF_i))*(1/24)))*Rad_Spec!BF98,".")</f>
        <v>158454.14183128669</v>
      </c>
      <c r="Q98" s="50">
        <f>IFERROR((d_DL/(Rad_Spec!BB98*d_Fam*d_Foffset*d_EF_res*(1/365)*acf!G98*((d_ET_res_o*d_GSF_s)+(d_ET_res_i*d_GSF_i))*(1/24)))*Rad_Spec!BF98,".")</f>
        <v>102538.11293505381</v>
      </c>
      <c r="R98" s="50">
        <f>IFERROR((d_DL/(Rad_Spec!AY98*d_Fam*d_Foffset*d_EF_res*(1/365)*acf!C98*((d_ET_res_o*d_GSF_s)+(d_ET_res_i*d_GSF_i))*(1/24)))*Rad_Spec!BF98,".")</f>
        <v>458076.572111969</v>
      </c>
    </row>
    <row r="99" spans="1:18">
      <c r="A99" s="48" t="s">
        <v>104</v>
      </c>
      <c r="B99" s="48"/>
      <c r="C99" s="50">
        <f>IFERROR((d_DL/(Rad_Spec!X99*d_IFDres_adj))*Rad_Spec!BF99,".")</f>
        <v>120.93749752453857</v>
      </c>
      <c r="D99" s="50">
        <f>IFERROR((d_DL/(Rad_Spec!AN99*d_IFAres_adj*(1/d_PEFm_pp)*d_SLF*(d_ET_res_o+d_ET_res_i)*(1/24)))*Rad_Spec!BF99,".")</f>
        <v>0.24133654228950063</v>
      </c>
      <c r="E99" s="50">
        <f>IFERROR((d_DL/(Rad_Spec!AN99*d_IFAres_adj*(1/d_PEF)*d_SLF*(d_ET_res_o+d_ET_res_i)*(1/24)))*Rad_Spec!BF99,".")</f>
        <v>176.43938253829282</v>
      </c>
      <c r="F99" s="50">
        <f>IFERROR((d_DL/(Rad_Spec!AY99*d_Fam*d_Foffset*d_EF_res*(1/365)*acf!C99*((d_ET_res_o*d_GSF_s)+(d_ET_res_i*d_GSF_i))*(1/24)))*Rad_Spec!BF99,".")</f>
        <v>658584.28535124718</v>
      </c>
      <c r="G99" s="50">
        <f t="shared" si="6"/>
        <v>71.746710068142775</v>
      </c>
      <c r="H99" s="50">
        <f t="shared" si="7"/>
        <v>0.2408558147667639</v>
      </c>
      <c r="I99" s="56">
        <f>IFERROR((d_DL/(Rad_Spec!AV99*d_Fam*d_Foffset*Fsurf!C99*d_EF_res*(1/365)*((d_ET_res_o*d_GSF_s)+(d_ET_res_i*d_GSF_i))*(1/24)))*Rad_Spec!BF99,".")</f>
        <v>602465.85148432804</v>
      </c>
      <c r="J99" s="50">
        <f>IFERROR((d_DL/(Rad_Spec!AZ99*d_Fam*d_Foffset*Fsurf!C99*d_EF_res*(1/365)*((d_ET_res_o*d_GSF_s)+(d_ET_res_i*d_GSF_i))*(1/24)))*Rad_Spec!BF99,".")</f>
        <v>1054719.0375851642</v>
      </c>
      <c r="K99" s="50">
        <f>IFERROR((d_DL/(Rad_Spec!BA99*d_Fam*d_Foffset*Fsurf!C99*d_EF_res*(1/365)*((d_ET_res_o*d_GSF_s)+(d_ET_res_i*d_GSF_i))*(1/24)))*Rad_Spec!BF99,".")</f>
        <v>648122.24220636953</v>
      </c>
      <c r="L99" s="50">
        <f>IFERROR((d_DL/(Rad_Spec!BB99*d_Fam*d_Foffset*Fsurf!C99*d_EF_res*(1/365)*((d_ET_res_o*d_GSF_s)+(d_ET_res_i*d_GSF_i))*(1/24)))*Rad_Spec!BF99,".")</f>
        <v>602465.85148432804</v>
      </c>
      <c r="M99" s="50">
        <f>IFERROR((d_DL/(Rad_Spec!AY99*d_Fam*d_Foffset*Fsurf!C99*d_EF_res*(1/365)*((d_ET_res_o*d_GSF_s)+(d_ET_res_i*d_GSF_i))*(1/24)))*Rad_Spec!BF99,".")</f>
        <v>472668.14738127793</v>
      </c>
      <c r="N99" s="50">
        <f>IFERROR((d_DL/(Rad_Spec!AV99*d_Fam*d_Foffset*d_EF_res*(1/365)*acf!D99*((d_ET_res_o*d_GSF_s)+(d_ET_res_i*d_GSF_i))*(1/24)))*Rad_Spec!BF99,".")</f>
        <v>839435.75306816399</v>
      </c>
      <c r="O99" s="50">
        <f>IFERROR((d_DL/(Rad_Spec!AZ99*d_Fam*d_Foffset*d_EF_res*(1/365)*acf!E99*((d_ET_res_o*d_GSF_s)+(d_ET_res_i*d_GSF_i))*(1/24)))*Rad_Spec!BF99,".")</f>
        <v>1469575.1923686622</v>
      </c>
      <c r="P99" s="50">
        <f>IFERROR((d_DL/(Rad_Spec!BA99*d_Fam*d_Foffset*d_EF_res*(1/365)*acf!F99*((d_ET_res_o*d_GSF_s)+(d_ET_res_i*d_GSF_i))*(1/24)))*Rad_Spec!BF99,".")</f>
        <v>903050.3241408749</v>
      </c>
      <c r="Q99" s="50">
        <f>IFERROR((d_DL/(Rad_Spec!BB99*d_Fam*d_Foffset*d_EF_res*(1/365)*acf!G99*((d_ET_res_o*d_GSF_s)+(d_ET_res_i*d_GSF_i))*(1/24)))*Rad_Spec!BF99,".")</f>
        <v>839435.75306816399</v>
      </c>
      <c r="R99" s="50">
        <f>IFERROR((d_DL/(Rad_Spec!AY99*d_Fam*d_Foffset*d_EF_res*(1/365)*acf!C99*((d_ET_res_o*d_GSF_s)+(d_ET_res_i*d_GSF_i))*(1/24)))*Rad_Spec!BF99,".")</f>
        <v>658584.28535124718</v>
      </c>
    </row>
    <row r="100" spans="1:18">
      <c r="A100" s="48" t="s">
        <v>105</v>
      </c>
      <c r="B100" s="48"/>
      <c r="C100" s="50">
        <f>IFERROR((d_DL/(Rad_Spec!X100*d_IFDres_adj))*Rad_Spec!BF100,".")</f>
        <v>2476815.9347598501</v>
      </c>
      <c r="D100" s="50">
        <f>IFERROR((d_DL/(Rad_Spec!AN100*d_IFAres_adj*(1/d_PEFm_pp)*d_SLF*(d_ET_res_o+d_ET_res_i)*(1/24)))*Rad_Spec!BF100,".")</f>
        <v>111984.96276973072</v>
      </c>
      <c r="E100" s="50">
        <f>IFERROR((d_DL/(Rad_Spec!AN100*d_IFAres_adj*(1/d_PEF)*d_SLF*(d_ET_res_o+d_ET_res_i)*(1/24)))*Rad_Spec!BF100,".")</f>
        <v>81871387.9681063</v>
      </c>
      <c r="F100" s="50">
        <f>IFERROR((d_DL/(Rad_Spec!AY100*d_Fam*d_Foffset*d_EF_res*(1/365)*acf!C100*((d_ET_res_o*d_GSF_s)+(d_ET_res_i*d_GSF_i))*(1/24)))*Rad_Spec!BF100,".")</f>
        <v>33518.385375849073</v>
      </c>
      <c r="G100" s="50">
        <f t="shared" si="6"/>
        <v>33057.489406149914</v>
      </c>
      <c r="H100" s="50">
        <f t="shared" si="7"/>
        <v>25531.119296399123</v>
      </c>
      <c r="I100" s="56">
        <f>IFERROR((d_DL/(Rad_Spec!AV100*d_Fam*d_Foffset*Fsurf!C100*d_EF_res*(1/365)*((d_ET_res_o*d_GSF_s)+(d_ET_res_i*d_GSF_i))*(1/24)))*Rad_Spec!BF100,".")</f>
        <v>5851.0011026365783</v>
      </c>
      <c r="J100" s="50">
        <f>IFERROR((d_DL/(Rad_Spec!AZ100*d_Fam*d_Foffset*Fsurf!C100*d_EF_res*(1/365)*((d_ET_res_o*d_GSF_s)+(d_ET_res_i*d_GSF_i))*(1/24)))*Rad_Spec!BF100,".")</f>
        <v>28325.407207156521</v>
      </c>
      <c r="K100" s="50">
        <f>IFERROR((d_DL/(Rad_Spec!BA100*d_Fam*d_Foffset*Fsurf!C100*d_EF_res*(1/365)*((d_ET_res_o*d_GSF_s)+(d_ET_res_i*d_GSF_i))*(1/24)))*Rad_Spec!BF100,".")</f>
        <v>9969.7979314662753</v>
      </c>
      <c r="L100" s="50">
        <f>IFERROR((d_DL/(Rad_Spec!BB100*d_Fam*d_Foffset*Fsurf!C100*d_EF_res*(1/365)*((d_ET_res_o*d_GSF_s)+(d_ET_res_i*d_GSF_i))*(1/24)))*Rad_Spec!BF100,".")</f>
        <v>6476.1080580464686</v>
      </c>
      <c r="M100" s="50">
        <f>IFERROR((d_DL/(Rad_Spec!AY100*d_Fam*d_Foffset*Fsurf!C100*d_EF_res*(1/365)*((d_ET_res_o*d_GSF_s)+(d_ET_res_i*d_GSF_i))*(1/24)))*Rad_Spec!BF100,".")</f>
        <v>27769.99616888904</v>
      </c>
      <c r="N100" s="50">
        <f>IFERROR((d_DL/(Rad_Spec!AV100*d_Fam*d_Foffset*d_EF_res*(1/365)*acf!D100*((d_ET_res_o*d_GSF_s)+(d_ET_res_i*d_GSF_i))*(1/24)))*Rad_Spec!BF100,".")</f>
        <v>7062.1583308823519</v>
      </c>
      <c r="O100" s="50">
        <f>IFERROR((d_DL/(Rad_Spec!AZ100*d_Fam*d_Foffset*d_EF_res*(1/365)*acf!E100*((d_ET_res_o*d_GSF_s)+(d_ET_res_i*d_GSF_i))*(1/24)))*Rad_Spec!BF100,".")</f>
        <v>34188.766499037927</v>
      </c>
      <c r="P100" s="50">
        <f>IFERROR((d_DL/(Rad_Spec!BA100*d_Fam*d_Foffset*d_EF_res*(1/365)*acf!F100*((d_ET_res_o*d_GSF_s)+(d_ET_res_i*d_GSF_i))*(1/24)))*Rad_Spec!BF100,".")</f>
        <v>12033.546103279796</v>
      </c>
      <c r="Q100" s="50">
        <f>IFERROR((d_DL/(Rad_Spec!BB100*d_Fam*d_Foffset*d_EF_res*(1/365)*acf!G100*((d_ET_res_o*d_GSF_s)+(d_ET_res_i*d_GSF_i))*(1/24)))*Rad_Spec!BF100,".")</f>
        <v>7816.6624260620893</v>
      </c>
      <c r="R100" s="50">
        <f>IFERROR((d_DL/(Rad_Spec!AY100*d_Fam*d_Foffset*d_EF_res*(1/365)*acf!C100*((d_ET_res_o*d_GSF_s)+(d_ET_res_i*d_GSF_i))*(1/24)))*Rad_Spec!BF100,".")</f>
        <v>33518.385375849073</v>
      </c>
    </row>
    <row r="101" spans="1:18">
      <c r="A101" s="48" t="s">
        <v>106</v>
      </c>
      <c r="B101" s="48"/>
      <c r="C101" s="50">
        <f>IFERROR((d_DL/(Rad_Spec!X101*d_IFDres_adj))*Rad_Spec!BF101,".")</f>
        <v>22275.402670740572</v>
      </c>
      <c r="D101" s="50">
        <f>IFERROR((d_DL/(Rad_Spec!AN101*d_IFAres_adj*(1/d_PEFm_pp)*d_SLF*(d_ET_res_o+d_ET_res_i)*(1/24)))*Rad_Spec!BF101,".")</f>
        <v>1103.0767390331521</v>
      </c>
      <c r="E101" s="50">
        <f>IFERROR((d_DL/(Rad_Spec!AN101*d_IFAres_adj*(1/d_PEF)*d_SLF*(d_ET_res_o+d_ET_res_i)*(1/24)))*Rad_Spec!BF101,".")</f>
        <v>806451.34334399609</v>
      </c>
      <c r="F101" s="50">
        <f>IFERROR((d_DL/(Rad_Spec!AY101*d_Fam*d_Foffset*d_EF_res*(1/365)*acf!C101*((d_ET_res_o*d_GSF_s)+(d_ET_res_i*d_GSF_i))*(1/24)))*Rad_Spec!BF101,".")</f>
        <v>1893.649140857048</v>
      </c>
      <c r="G101" s="50">
        <f t="shared" si="6"/>
        <v>1741.5125288486267</v>
      </c>
      <c r="H101" s="50">
        <f t="shared" si="7"/>
        <v>675.89089261567926</v>
      </c>
      <c r="I101" s="56">
        <f>IFERROR((d_DL/(Rad_Spec!AV101*d_Fam*d_Foffset*Fsurf!C101*d_EF_res*(1/365)*((d_ET_res_o*d_GSF_s)+(d_ET_res_i*d_GSF_i))*(1/24)))*Rad_Spec!BF101,".")</f>
        <v>314.18176111862471</v>
      </c>
      <c r="J101" s="50">
        <f>IFERROR((d_DL/(Rad_Spec!AZ101*d_Fam*d_Foffset*Fsurf!C101*d_EF_res*(1/365)*((d_ET_res_o*d_GSF_s)+(d_ET_res_i*d_GSF_i))*(1/24)))*Rad_Spec!BF101,".")</f>
        <v>1634.7269758203447</v>
      </c>
      <c r="K101" s="50">
        <f>IFERROR((d_DL/(Rad_Spec!BA101*d_Fam*d_Foffset*Fsurf!C101*d_EF_res*(1/365)*((d_ET_res_o*d_GSF_s)+(d_ET_res_i*d_GSF_i))*(1/24)))*Rad_Spec!BF101,".")</f>
        <v>568.60068724185885</v>
      </c>
      <c r="L101" s="50">
        <f>IFERROR((d_DL/(Rad_Spec!BB101*d_Fam*d_Foffset*Fsurf!C101*d_EF_res*(1/365)*((d_ET_res_o*d_GSF_s)+(d_ET_res_i*d_GSF_i))*(1/24)))*Rad_Spec!BF101,".")</f>
        <v>360.14639054217571</v>
      </c>
      <c r="M101" s="50">
        <f>IFERROR((d_DL/(Rad_Spec!AY101*d_Fam*d_Foffset*Fsurf!C101*d_EF_res*(1/365)*((d_ET_res_o*d_GSF_s)+(d_ET_res_i*d_GSF_i))*(1/24)))*Rad_Spec!BF101,".")</f>
        <v>1607.5120041231314</v>
      </c>
      <c r="N101" s="50">
        <f>IFERROR((d_DL/(Rad_Spec!AV101*d_Fam*d_Foffset*d_EF_res*(1/365)*acf!D101*((d_ET_res_o*d_GSF_s)+(d_ET_res_i*d_GSF_i))*(1/24)))*Rad_Spec!BF101,".")</f>
        <v>370.10611459773992</v>
      </c>
      <c r="O101" s="50">
        <f>IFERROR((d_DL/(Rad_Spec!AZ101*d_Fam*d_Foffset*d_EF_res*(1/365)*acf!E101*((d_ET_res_o*d_GSF_s)+(d_ET_res_i*d_GSF_i))*(1/24)))*Rad_Spec!BF101,".")</f>
        <v>1925.7083775163658</v>
      </c>
      <c r="P101" s="50">
        <f>IFERROR((d_DL/(Rad_Spec!BA101*d_Fam*d_Foffset*d_EF_res*(1/365)*acf!F101*((d_ET_res_o*d_GSF_s)+(d_ET_res_i*d_GSF_i))*(1/24)))*Rad_Spec!BF101,".")</f>
        <v>669.81160957090981</v>
      </c>
      <c r="Q101" s="50">
        <f>IFERROR((d_DL/(Rad_Spec!BB101*d_Fam*d_Foffset*d_EF_res*(1/365)*acf!G101*((d_ET_res_o*d_GSF_s)+(d_ET_res_i*d_GSF_i))*(1/24)))*Rad_Spec!BF101,".")</f>
        <v>424.252448058683</v>
      </c>
      <c r="R101" s="50">
        <f>IFERROR((d_DL/(Rad_Spec!AY101*d_Fam*d_Foffset*d_EF_res*(1/365)*acf!C101*((d_ET_res_o*d_GSF_s)+(d_ET_res_i*d_GSF_i))*(1/24)))*Rad_Spec!BF101,".")</f>
        <v>1893.649140857048</v>
      </c>
    </row>
    <row r="102" spans="1:18">
      <c r="A102" s="48" t="s">
        <v>107</v>
      </c>
      <c r="B102" s="48"/>
      <c r="C102" s="50">
        <f>IFERROR((d_DL/(Rad_Spec!X102*d_IFDres_adj))*Rad_Spec!BF102,".")</f>
        <v>487480.76543696946</v>
      </c>
      <c r="D102" s="50">
        <f>IFERROR((d_DL/(Rad_Spec!AN102*d_IFAres_adj*(1/d_PEFm_pp)*d_SLF*(d_ET_res_o+d_ET_res_i)*(1/24)))*Rad_Spec!BF102,".")</f>
        <v>17535.57371245437</v>
      </c>
      <c r="E102" s="50">
        <f>IFERROR((d_DL/(Rad_Spec!AN102*d_IFAres_adj*(1/d_PEF)*d_SLF*(d_ET_res_o+d_ET_res_i)*(1/24)))*Rad_Spec!BF102,".")</f>
        <v>12820129.802675027</v>
      </c>
      <c r="F102" s="50">
        <f>IFERROR((d_DL/(Rad_Spec!AY102*d_Fam*d_Foffset*d_EF_res*(1/365)*acf!C102*((d_ET_res_o*d_GSF_s)+(d_ET_res_i*d_GSF_i))*(1/24)))*Rad_Spec!BF102,".")</f>
        <v>32798.46703905773</v>
      </c>
      <c r="G102" s="50">
        <f t="shared" si="6"/>
        <v>30657.359554434424</v>
      </c>
      <c r="H102" s="50">
        <f t="shared" si="7"/>
        <v>11164.760694136459</v>
      </c>
      <c r="I102" s="56">
        <f>IFERROR((d_DL/(Rad_Spec!AV102*d_Fam*d_Foffset*Fsurf!C102*d_EF_res*(1/365)*((d_ET_res_o*d_GSF_s)+(d_ET_res_i*d_GSF_i))*(1/24)))*Rad_Spec!BF102,".")</f>
        <v>5671.2997462245958</v>
      </c>
      <c r="J102" s="50">
        <f>IFERROR((d_DL/(Rad_Spec!AZ102*d_Fam*d_Foffset*Fsurf!C102*d_EF_res*(1/365)*((d_ET_res_o*d_GSF_s)+(d_ET_res_i*d_GSF_i))*(1/24)))*Rad_Spec!BF102,".")</f>
        <v>26766.414690125428</v>
      </c>
      <c r="K102" s="50">
        <f>IFERROR((d_DL/(Rad_Spec!BA102*d_Fam*d_Foffset*Fsurf!C102*d_EF_res*(1/365)*((d_ET_res_o*d_GSF_s)+(d_ET_res_i*d_GSF_i))*(1/24)))*Rad_Spec!BF102,".")</f>
        <v>9467.7896589865159</v>
      </c>
      <c r="L102" s="50">
        <f>IFERROR((d_DL/(Rad_Spec!BB102*d_Fam*d_Foffset*Fsurf!C102*d_EF_res*(1/365)*((d_ET_res_o*d_GSF_s)+(d_ET_res_i*d_GSF_i))*(1/24)))*Rad_Spec!BF102,".")</f>
        <v>6226.1008083552624</v>
      </c>
      <c r="M102" s="50">
        <f>IFERROR((d_DL/(Rad_Spec!AY102*d_Fam*d_Foffset*Fsurf!C102*d_EF_res*(1/365)*((d_ET_res_o*d_GSF_s)+(d_ET_res_i*d_GSF_i))*(1/24)))*Rad_Spec!BF102,".")</f>
        <v>26301.89818689473</v>
      </c>
      <c r="N102" s="50">
        <f>IFERROR((d_DL/(Rad_Spec!AV102*d_Fam*d_Foffset*d_EF_res*(1/365)*acf!D102*((d_ET_res_o*d_GSF_s)+(d_ET_res_i*d_GSF_i))*(1/24)))*Rad_Spec!BF102,".")</f>
        <v>7072.1107835420717</v>
      </c>
      <c r="O102" s="50">
        <f>IFERROR((d_DL/(Rad_Spec!AZ102*d_Fam*d_Foffset*d_EF_res*(1/365)*acf!E102*((d_ET_res_o*d_GSF_s)+(d_ET_res_i*d_GSF_i))*(1/24)))*Rad_Spec!BF102,".")</f>
        <v>33377.719118586414</v>
      </c>
      <c r="P102" s="50">
        <f>IFERROR((d_DL/(Rad_Spec!BA102*d_Fam*d_Foffset*d_EF_res*(1/365)*acf!F102*((d_ET_res_o*d_GSF_s)+(d_ET_res_i*d_GSF_i))*(1/24)))*Rad_Spec!BF102,".")</f>
        <v>11806.333704756187</v>
      </c>
      <c r="Q102" s="50">
        <f>IFERROR((d_DL/(Rad_Spec!BB102*d_Fam*d_Foffset*d_EF_res*(1/365)*acf!G102*((d_ET_res_o*d_GSF_s)+(d_ET_res_i*d_GSF_i))*(1/24)))*Rad_Spec!BF102,".")</f>
        <v>7763.9477080190136</v>
      </c>
      <c r="R102" s="50">
        <f>IFERROR((d_DL/(Rad_Spec!AY102*d_Fam*d_Foffset*d_EF_res*(1/365)*acf!C102*((d_ET_res_o*d_GSF_s)+(d_ET_res_i*d_GSF_i))*(1/24)))*Rad_Spec!BF102,".")</f>
        <v>32798.46703905773</v>
      </c>
    </row>
    <row r="103" spans="1:18">
      <c r="A103" s="48" t="s">
        <v>108</v>
      </c>
      <c r="B103" s="48"/>
      <c r="C103" s="50">
        <f>IFERROR((d_DL/(Rad_Spec!X103*d_IFDres_adj))*Rad_Spec!BF103,".")</f>
        <v>8.6280662878111674</v>
      </c>
      <c r="D103" s="50">
        <f>IFERROR((d_DL/(Rad_Spec!AN103*d_IFAres_adj*(1/d_PEFm_pp)*d_SLF*(d_ET_res_o+d_ET_res_i)*(1/24)))*Rad_Spec!BF103,".")</f>
        <v>1.3904177093520861E-3</v>
      </c>
      <c r="E103" s="50">
        <f>IFERROR((d_DL/(Rad_Spec!AN103*d_IFAres_adj*(1/d_PEF)*d_SLF*(d_ET_res_o+d_ET_res_i)*(1/24)))*Rad_Spec!BF103,".")</f>
        <v>1.0165242270443455</v>
      </c>
      <c r="F103" s="50">
        <f>IFERROR((d_DL/(Rad_Spec!AY103*d_Fam*d_Foffset*d_EF_res*(1/365)*acf!C103*((d_ET_res_o*d_GSF_s)+(d_ET_res_i*d_GSF_i))*(1/24)))*Rad_Spec!BF103,".")</f>
        <v>99984.144318064253</v>
      </c>
      <c r="G103" s="50">
        <f t="shared" si="6"/>
        <v>0.90937594808934108</v>
      </c>
      <c r="H103" s="50">
        <f t="shared" si="7"/>
        <v>1.3901936595335281E-3</v>
      </c>
      <c r="I103" s="56">
        <f>IFERROR((d_DL/(Rad_Spec!AV103*d_Fam*d_Foffset*Fsurf!C103*d_EF_res*(1/365)*((d_ET_res_o*d_GSF_s)+(d_ET_res_i*d_GSF_i))*(1/24)))*Rad_Spec!BF103,".")</f>
        <v>67126.563514840396</v>
      </c>
      <c r="J103" s="50">
        <f>IFERROR((d_DL/(Rad_Spec!AZ103*d_Fam*d_Foffset*Fsurf!C103*d_EF_res*(1/365)*((d_ET_res_o*d_GSF_s)+(d_ET_res_i*d_GSF_i))*(1/24)))*Rad_Spec!BF103,".")</f>
        <v>135666.31784051956</v>
      </c>
      <c r="K103" s="50">
        <f>IFERROR((d_DL/(Rad_Spec!BA103*d_Fam*d_Foffset*Fsurf!C103*d_EF_res*(1/365)*((d_ET_res_o*d_GSF_s)+(d_ET_res_i*d_GSF_i))*(1/24)))*Rad_Spec!BF103,".")</f>
        <v>74931.977877031153</v>
      </c>
      <c r="L103" s="50">
        <f>IFERROR((d_DL/(Rad_Spec!BB103*d_Fam*d_Foffset*Fsurf!C103*d_EF_res*(1/365)*((d_ET_res_o*d_GSF_s)+(d_ET_res_i*d_GSF_i))*(1/24)))*Rad_Spec!BF103,".")</f>
        <v>67126.563514840396</v>
      </c>
      <c r="M103" s="50">
        <f>IFERROR((d_DL/(Rad_Spec!AY103*d_Fam*d_Foffset*Fsurf!C103*d_EF_res*(1/365)*((d_ET_res_o*d_GSF_s)+(d_ET_res_i*d_GSF_i))*(1/24)))*Rad_Spec!BF103,".")</f>
        <v>71758.955252199245</v>
      </c>
      <c r="N103" s="50">
        <f>IFERROR((d_DL/(Rad_Spec!AV103*d_Fam*d_Foffset*d_EF_res*(1/365)*acf!D103*((d_ET_res_o*d_GSF_s)+(d_ET_res_i*d_GSF_i))*(1/24)))*Rad_Spec!BF103,".")</f>
        <v>93529.678497344299</v>
      </c>
      <c r="O103" s="50">
        <f>IFERROR((d_DL/(Rad_Spec!AZ103*d_Fam*d_Foffset*d_EF_res*(1/365)*acf!E103*((d_ET_res_o*d_GSF_s)+(d_ET_res_i*d_GSF_i))*(1/24)))*Rad_Spec!BF103,".")</f>
        <v>189028.40285779058</v>
      </c>
      <c r="P103" s="50">
        <f>IFERROR((d_DL/(Rad_Spec!BA103*d_Fam*d_Foffset*d_EF_res*(1/365)*acf!F103*((d_ET_res_o*d_GSF_s)+(d_ET_res_i*d_GSF_i))*(1/24)))*Rad_Spec!BF103,".")</f>
        <v>104405.22250866341</v>
      </c>
      <c r="Q103" s="50">
        <f>IFERROR((d_DL/(Rad_Spec!BB103*d_Fam*d_Foffset*d_EF_res*(1/365)*acf!G103*((d_ET_res_o*d_GSF_s)+(d_ET_res_i*d_GSF_i))*(1/24)))*Rad_Spec!BF103,".")</f>
        <v>93529.678497344299</v>
      </c>
      <c r="R103" s="50">
        <f>IFERROR((d_DL/(Rad_Spec!AY103*d_Fam*d_Foffset*d_EF_res*(1/365)*acf!C103*((d_ET_res_o*d_GSF_s)+(d_ET_res_i*d_GSF_i))*(1/24)))*Rad_Spec!BF103,".")</f>
        <v>99984.144318064253</v>
      </c>
    </row>
    <row r="104" spans="1:18">
      <c r="A104" s="48" t="s">
        <v>109</v>
      </c>
      <c r="B104" s="48"/>
      <c r="C104" s="50" t="str">
        <f>IFERROR((d_DL/(Rad_Spec!X104*d_IFDres_adj))*Rad_Spec!BF104,".")</f>
        <v>.</v>
      </c>
      <c r="D104" s="50" t="str">
        <f>IFERROR((d_DL/(Rad_Spec!AN104*d_IFAres_adj*(1/d_PEFm_pp)*d_SLF*(d_ET_res_o+d_ET_res_i)*(1/24)))*Rad_Spec!BF104,".")</f>
        <v>.</v>
      </c>
      <c r="E104" s="50" t="str">
        <f>IFERROR((d_DL/(Rad_Spec!AN104*d_IFAres_adj*(1/d_PEF)*d_SLF*(d_ET_res_o+d_ET_res_i)*(1/24)))*Rad_Spec!BF104,".")</f>
        <v>.</v>
      </c>
      <c r="F104" s="50">
        <f>IFERROR((d_DL/(Rad_Spec!AY104*d_Fam*d_Foffset*d_EF_res*(1/365)*acf!C104*((d_ET_res_o*d_GSF_s)+(d_ET_res_i*d_GSF_i))*(1/24)))*Rad_Spec!BF104,".")</f>
        <v>191132.12706543834</v>
      </c>
      <c r="G104" s="50">
        <f t="shared" si="6"/>
        <v>191132.12706543834</v>
      </c>
      <c r="H104" s="50">
        <f t="shared" si="7"/>
        <v>191132.12706543834</v>
      </c>
      <c r="I104" s="56" t="str">
        <f>IFERROR((d_DL/(Rad_Spec!AV104*d_Fam*d_Foffset*Fsurf!C104*d_EF_res*(1/365)*((d_ET_res_o*d_GSF_s)+(d_ET_res_i*d_GSF_i))*(1/24)))*Rad_Spec!BF104,".")</f>
        <v>.</v>
      </c>
      <c r="J104" s="50" t="str">
        <f>IFERROR((d_DL/(Rad_Spec!AZ104*d_Fam*d_Foffset*Fsurf!C104*d_EF_res*(1/365)*((d_ET_res_o*d_GSF_s)+(d_ET_res_i*d_GSF_i))*(1/24)))*Rad_Spec!BF104,".")</f>
        <v>.</v>
      </c>
      <c r="K104" s="50" t="str">
        <f>IFERROR((d_DL/(Rad_Spec!BA104*d_Fam*d_Foffset*Fsurf!C104*d_EF_res*(1/365)*((d_ET_res_o*d_GSF_s)+(d_ET_res_i*d_GSF_i))*(1/24)))*Rad_Spec!BF104,".")</f>
        <v>.</v>
      </c>
      <c r="L104" s="50" t="str">
        <f>IFERROR((d_DL/(Rad_Spec!BB104*d_Fam*d_Foffset*Fsurf!C104*d_EF_res*(1/365)*((d_ET_res_o*d_GSF_s)+(d_ET_res_i*d_GSF_i))*(1/24)))*Rad_Spec!BF104,".")</f>
        <v>.</v>
      </c>
      <c r="M104" s="50" t="str">
        <f>IFERROR((d_DL/(Rad_Spec!AY104*d_Fam*d_Foffset*Fsurf!C104*d_EF_res*(1/365)*((d_ET_res_o*d_GSF_s)+(d_ET_res_i*d_GSF_i))*(1/24)))*Rad_Spec!BF104,".")</f>
        <v>.</v>
      </c>
      <c r="N104" s="50">
        <f>IFERROR((d_DL/(Rad_Spec!AV104*d_Fam*d_Foffset*d_EF_res*(1/365)*acf!D104*((d_ET_res_o*d_GSF_s)+(d_ET_res_i*d_GSF_i))*(1/24)))*Rad_Spec!BF104,".")</f>
        <v>43572.599738124693</v>
      </c>
      <c r="O104" s="50">
        <f>IFERROR((d_DL/(Rad_Spec!AZ104*d_Fam*d_Foffset*d_EF_res*(1/365)*acf!E104*((d_ET_res_o*d_GSF_s)+(d_ET_res_i*d_GSF_i))*(1/24)))*Rad_Spec!BF104,".")</f>
        <v>208390.69439972678</v>
      </c>
      <c r="P104" s="50">
        <f>IFERROR((d_DL/(Rad_Spec!BA104*d_Fam*d_Foffset*d_EF_res*(1/365)*acf!F104*((d_ET_res_o*d_GSF_s)+(d_ET_res_i*d_GSF_i))*(1/24)))*Rad_Spec!BF104,".")</f>
        <v>74474.809763276382</v>
      </c>
      <c r="Q104" s="50">
        <f>IFERROR((d_DL/(Rad_Spec!BB104*d_Fam*d_Foffset*d_EF_res*(1/365)*acf!G104*((d_ET_res_o*d_GSF_s)+(d_ET_res_i*d_GSF_i))*(1/24)))*Rad_Spec!BF104,".")</f>
        <v>48274.67884655542</v>
      </c>
      <c r="R104" s="50">
        <f>IFERROR((d_DL/(Rad_Spec!AY104*d_Fam*d_Foffset*d_EF_res*(1/365)*acf!C104*((d_ET_res_o*d_GSF_s)+(d_ET_res_i*d_GSF_i))*(1/24)))*Rad_Spec!BF104,".")</f>
        <v>191132.12706543834</v>
      </c>
    </row>
    <row r="105" spans="1:18">
      <c r="A105" s="48" t="s">
        <v>110</v>
      </c>
      <c r="B105" s="48"/>
      <c r="C105" s="50">
        <f>IFERROR((d_DL/(Rad_Spec!X105*d_IFDres_adj))*Rad_Spec!BF105,".")</f>
        <v>20684.01075343557</v>
      </c>
      <c r="D105" s="50">
        <f>IFERROR((d_DL/(Rad_Spec!AN105*d_IFAres_adj*(1/d_PEFm_pp)*d_SLF*(d_ET_res_o+d_ET_res_i)*(1/24)))*Rad_Spec!BF105,".")</f>
        <v>1164.7403127635134</v>
      </c>
      <c r="E105" s="50">
        <f>IFERROR((d_DL/(Rad_Spec!AN105*d_IFAres_adj*(1/d_PEF)*d_SLF*(d_ET_res_o+d_ET_res_i)*(1/24)))*Rad_Spec!BF105,".")</f>
        <v>851533.13150120887</v>
      </c>
      <c r="F105" s="50">
        <f>IFERROR((d_DL/(Rad_Spec!AY105*d_Fam*d_Foffset*d_EF_res*(1/365)*acf!C105*((d_ET_res_o*d_GSF_s)+(d_ET_res_i*d_GSF_i))*(1/24)))*Rad_Spec!BF105,".")</f>
        <v>14196.351404965288</v>
      </c>
      <c r="G105" s="50">
        <f t="shared" si="6"/>
        <v>8336.0071208061763</v>
      </c>
      <c r="H105" s="50">
        <f t="shared" si="7"/>
        <v>1023.1773869492844</v>
      </c>
      <c r="I105" s="56">
        <f>IFERROR((d_DL/(Rad_Spec!AV105*d_Fam*d_Foffset*Fsurf!C105*d_EF_res*(1/365)*((d_ET_res_o*d_GSF_s)+(d_ET_res_i*d_GSF_i))*(1/24)))*Rad_Spec!BF105,".")</f>
        <v>2578.9059416883815</v>
      </c>
      <c r="J105" s="50">
        <f>IFERROR((d_DL/(Rad_Spec!AZ105*d_Fam*d_Foffset*Fsurf!C105*d_EF_res*(1/365)*((d_ET_res_o*d_GSF_s)+(d_ET_res_i*d_GSF_i))*(1/24)))*Rad_Spec!BF105,".")</f>
        <v>11465.256535939912</v>
      </c>
      <c r="K105" s="50">
        <f>IFERROR((d_DL/(Rad_Spec!BA105*d_Fam*d_Foffset*Fsurf!C105*d_EF_res*(1/365)*((d_ET_res_o*d_GSF_s)+(d_ET_res_i*d_GSF_i))*(1/24)))*Rad_Spec!BF105,".")</f>
        <v>4040.8335137282907</v>
      </c>
      <c r="L105" s="50">
        <f>IFERROR((d_DL/(Rad_Spec!BB105*d_Fam*d_Foffset*Fsurf!C105*d_EF_res*(1/365)*((d_ET_res_o*d_GSF_s)+(d_ET_res_i*d_GSF_i))*(1/24)))*Rad_Spec!BF105,".")</f>
        <v>2726.6942478023284</v>
      </c>
      <c r="M105" s="50">
        <f>IFERROR((d_DL/(Rad_Spec!AY105*d_Fam*d_Foffset*Fsurf!C105*d_EF_res*(1/365)*((d_ET_res_o*d_GSF_s)+(d_ET_res_i*d_GSF_i))*(1/24)))*Rad_Spec!BF105,".")</f>
        <v>11348.002721794794</v>
      </c>
      <c r="N105" s="50">
        <f>IFERROR((d_DL/(Rad_Spec!AV105*d_Fam*d_Foffset*d_EF_res*(1/365)*acf!D105*((d_ET_res_o*d_GSF_s)+(d_ET_res_i*d_GSF_i))*(1/24)))*Rad_Spec!BF105,".")</f>
        <v>3226.2113330521647</v>
      </c>
      <c r="O105" s="50">
        <f>IFERROR((d_DL/(Rad_Spec!AZ105*d_Fam*d_Foffset*d_EF_res*(1/365)*acf!E105*((d_ET_res_o*d_GSF_s)+(d_ET_res_i*d_GSF_i))*(1/24)))*Rad_Spec!BF105,".")</f>
        <v>14343.035926460827</v>
      </c>
      <c r="P105" s="50">
        <f>IFERROR((d_DL/(Rad_Spec!BA105*d_Fam*d_Foffset*d_EF_res*(1/365)*acf!F105*((d_ET_res_o*d_GSF_s)+(d_ET_res_i*d_GSF_i))*(1/24)))*Rad_Spec!BF105,".")</f>
        <v>5055.0827256740922</v>
      </c>
      <c r="Q105" s="50">
        <f>IFERROR((d_DL/(Rad_Spec!BB105*d_Fam*d_Foffset*d_EF_res*(1/365)*acf!G105*((d_ET_res_o*d_GSF_s)+(d_ET_res_i*d_GSF_i))*(1/24)))*Rad_Spec!BF105,".")</f>
        <v>3411.0945040007132</v>
      </c>
      <c r="R105" s="50">
        <f>IFERROR((d_DL/(Rad_Spec!AY105*d_Fam*d_Foffset*d_EF_res*(1/365)*acf!C105*((d_ET_res_o*d_GSF_s)+(d_ET_res_i*d_GSF_i))*(1/24)))*Rad_Spec!BF105,".")</f>
        <v>14196.351404965288</v>
      </c>
    </row>
    <row r="106" spans="1:18">
      <c r="A106" s="48" t="s">
        <v>111</v>
      </c>
      <c r="B106" s="48"/>
      <c r="C106" s="50" t="str">
        <f>IFERROR((d_DL/(Rad_Spec!X106*d_IFDres_adj))*Rad_Spec!BF106,".")</f>
        <v>.</v>
      </c>
      <c r="D106" s="50" t="str">
        <f>IFERROR((d_DL/(Rad_Spec!AN106*d_IFAres_adj*(1/d_PEFm_pp)*d_SLF*(d_ET_res_o+d_ET_res_i)*(1/24)))*Rad_Spec!BF106,".")</f>
        <v>.</v>
      </c>
      <c r="E106" s="50" t="str">
        <f>IFERROR((d_DL/(Rad_Spec!AN106*d_IFAres_adj*(1/d_PEF)*d_SLF*(d_ET_res_o+d_ET_res_i)*(1/24)))*Rad_Spec!BF106,".")</f>
        <v>.</v>
      </c>
      <c r="F106" s="50">
        <f>IFERROR((d_DL/(Rad_Spec!AY106*d_Fam*d_Foffset*d_EF_res*(1/365)*acf!C106*((d_ET_res_o*d_GSF_s)+(d_ET_res_i*d_GSF_i))*(1/24)))*Rad_Spec!BF106,".")</f>
        <v>320758.91580597282</v>
      </c>
      <c r="G106" s="50">
        <f t="shared" si="6"/>
        <v>320758.91580597282</v>
      </c>
      <c r="H106" s="50">
        <f t="shared" si="7"/>
        <v>320758.91580597282</v>
      </c>
      <c r="I106" s="56" t="str">
        <f>IFERROR((d_DL/(Rad_Spec!AV106*d_Fam*d_Foffset*Fsurf!C106*d_EF_res*(1/365)*((d_ET_res_o*d_GSF_s)+(d_ET_res_i*d_GSF_i))*(1/24)))*Rad_Spec!BF106,".")</f>
        <v>.</v>
      </c>
      <c r="J106" s="50" t="str">
        <f>IFERROR((d_DL/(Rad_Spec!AZ106*d_Fam*d_Foffset*Fsurf!C106*d_EF_res*(1/365)*((d_ET_res_o*d_GSF_s)+(d_ET_res_i*d_GSF_i))*(1/24)))*Rad_Spec!BF106,".")</f>
        <v>.</v>
      </c>
      <c r="K106" s="50" t="str">
        <f>IFERROR((d_DL/(Rad_Spec!BA106*d_Fam*d_Foffset*Fsurf!C106*d_EF_res*(1/365)*((d_ET_res_o*d_GSF_s)+(d_ET_res_i*d_GSF_i))*(1/24)))*Rad_Spec!BF106,".")</f>
        <v>.</v>
      </c>
      <c r="L106" s="50" t="str">
        <f>IFERROR((d_DL/(Rad_Spec!BB106*d_Fam*d_Foffset*Fsurf!C106*d_EF_res*(1/365)*((d_ET_res_o*d_GSF_s)+(d_ET_res_i*d_GSF_i))*(1/24)))*Rad_Spec!BF106,".")</f>
        <v>.</v>
      </c>
      <c r="M106" s="50" t="str">
        <f>IFERROR((d_DL/(Rad_Spec!AY106*d_Fam*d_Foffset*Fsurf!C106*d_EF_res*(1/365)*((d_ET_res_o*d_GSF_s)+(d_ET_res_i*d_GSF_i))*(1/24)))*Rad_Spec!BF106,".")</f>
        <v>.</v>
      </c>
      <c r="N106" s="50">
        <f>IFERROR((d_DL/(Rad_Spec!AV106*d_Fam*d_Foffset*d_EF_res*(1/365)*acf!D106*((d_ET_res_o*d_GSF_s)+(d_ET_res_i*d_GSF_i))*(1/24)))*Rad_Spec!BF106,".")</f>
        <v>75638.103893234162</v>
      </c>
      <c r="O106" s="50">
        <f>IFERROR((d_DL/(Rad_Spec!AZ106*d_Fam*d_Foffset*d_EF_res*(1/365)*acf!E106*((d_ET_res_o*d_GSF_s)+(d_ET_res_i*d_GSF_i))*(1/24)))*Rad_Spec!BF106,".")</f>
        <v>348865.58613858005</v>
      </c>
      <c r="P106" s="50">
        <f>IFERROR((d_DL/(Rad_Spec!BA106*d_Fam*d_Foffset*d_EF_res*(1/365)*acf!F106*((d_ET_res_o*d_GSF_s)+(d_ET_res_i*d_GSF_i))*(1/24)))*Rad_Spec!BF106,".")</f>
        <v>126063.50648872362</v>
      </c>
      <c r="Q106" s="50">
        <f>IFERROR((d_DL/(Rad_Spec!BB106*d_Fam*d_Foffset*d_EF_res*(1/365)*acf!G106*((d_ET_res_o*d_GSF_s)+(d_ET_res_i*d_GSF_i))*(1/24)))*Rad_Spec!BF106,".")</f>
        <v>82841.73283544695</v>
      </c>
      <c r="R106" s="50">
        <f>IFERROR((d_DL/(Rad_Spec!AY106*d_Fam*d_Foffset*d_EF_res*(1/365)*acf!C106*((d_ET_res_o*d_GSF_s)+(d_ET_res_i*d_GSF_i))*(1/24)))*Rad_Spec!BF106,".")</f>
        <v>320758.91580597282</v>
      </c>
    </row>
    <row r="107" spans="1:18">
      <c r="A107" s="48" t="s">
        <v>112</v>
      </c>
      <c r="B107" s="48"/>
      <c r="C107" s="50">
        <f>IFERROR((d_DL/(Rad_Spec!X107*d_IFDres_adj))*Rad_Spec!BF107,".")</f>
        <v>0.19330125028031478</v>
      </c>
      <c r="D107" s="50">
        <f>IFERROR((d_DL/(Rad_Spec!AN107*d_IFAres_adj*(1/d_PEFm_pp)*d_SLF*(d_ET_res_o+d_ET_res_i)*(1/24)))*Rad_Spec!BF107,".")</f>
        <v>9.9274187951067078E-4</v>
      </c>
      <c r="E107" s="50">
        <f>IFERROR((d_DL/(Rad_Spec!AN107*d_IFAres_adj*(1/d_PEF)*d_SLF*(d_ET_res_o+d_ET_res_i)*(1/24)))*Rad_Spec!BF107,".")</f>
        <v>0.72578633380207891</v>
      </c>
      <c r="F107" s="50">
        <f>IFERROR((d_DL/(Rad_Spec!AY107*d_Fam*d_Foffset*d_EF_res*(1/365)*acf!C107*((d_ET_res_o*d_GSF_s)+(d_ET_res_i*d_GSF_i))*(1/24)))*Rad_Spec!BF107,".")</f>
        <v>1766.2252711278582</v>
      </c>
      <c r="G107" s="50">
        <f t="shared" si="6"/>
        <v>0.1526332029476121</v>
      </c>
      <c r="H107" s="50">
        <f t="shared" si="7"/>
        <v>9.8766892930044425E-4</v>
      </c>
      <c r="I107" s="56">
        <f>IFERROR((d_DL/(Rad_Spec!AV107*d_Fam*d_Foffset*Fsurf!C107*d_EF_res*(1/365)*((d_ET_res_o*d_GSF_s)+(d_ET_res_i*d_GSF_i))*(1/24)))*Rad_Spec!BF107,".")</f>
        <v>3760.0745514440878</v>
      </c>
      <c r="J107" s="50">
        <f>IFERROR((d_DL/(Rad_Spec!AZ107*d_Fam*d_Foffset*Fsurf!C107*d_EF_res*(1/365)*((d_ET_res_o*d_GSF_s)+(d_ET_res_i*d_GSF_i))*(1/24)))*Rad_Spec!BF107,".")</f>
        <v>10325.284085711544</v>
      </c>
      <c r="K107" s="50">
        <f>IFERROR((d_DL/(Rad_Spec!BA107*d_Fam*d_Foffset*Fsurf!C107*d_EF_res*(1/365)*((d_ET_res_o*d_GSF_s)+(d_ET_res_i*d_GSF_i))*(1/24)))*Rad_Spec!BF107,".")</f>
        <v>4783.036010292848</v>
      </c>
      <c r="L107" s="50">
        <f>IFERROR((d_DL/(Rad_Spec!BB107*d_Fam*d_Foffset*Fsurf!C107*d_EF_res*(1/365)*((d_ET_res_o*d_GSF_s)+(d_ET_res_i*d_GSF_i))*(1/24)))*Rad_Spec!BF107,".")</f>
        <v>3804.0520315779372</v>
      </c>
      <c r="M107" s="50">
        <f>IFERROR((d_DL/(Rad_Spec!AY107*d_Fam*d_Foffset*Fsurf!C107*d_EF_res*(1/365)*((d_ET_res_o*d_GSF_s)+(d_ET_res_i*d_GSF_i))*(1/24)))*Rad_Spec!BF107,".")</f>
        <v>1267.6257926754963</v>
      </c>
      <c r="N107" s="50">
        <f>IFERROR((d_DL/(Rad_Spec!AV107*d_Fam*d_Foffset*d_EF_res*(1/365)*acf!D107*((d_ET_res_o*d_GSF_s)+(d_ET_res_i*d_GSF_i))*(1/24)))*Rad_Spec!BF107,".")</f>
        <v>5239.0372083454286</v>
      </c>
      <c r="O107" s="50">
        <f>IFERROR((d_DL/(Rad_Spec!AZ107*d_Fam*d_Foffset*d_EF_res*(1/365)*acf!E107*((d_ET_res_o*d_GSF_s)+(d_ET_res_i*d_GSF_i))*(1/24)))*Rad_Spec!BF107,".")</f>
        <v>14386.562492758083</v>
      </c>
      <c r="P107" s="50">
        <f>IFERROR((d_DL/(Rad_Spec!BA107*d_Fam*d_Foffset*d_EF_res*(1/365)*acf!F107*((d_ET_res_o*d_GSF_s)+(d_ET_res_i*d_GSF_i))*(1/24)))*Rad_Spec!BF107,".")</f>
        <v>6664.3635076747014</v>
      </c>
      <c r="Q107" s="50">
        <f>IFERROR((d_DL/(Rad_Spec!BB107*d_Fam*d_Foffset*d_EF_res*(1/365)*acf!G107*((d_ET_res_o*d_GSF_s)+(d_ET_res_i*d_GSF_i))*(1/24)))*Rad_Spec!BF107,".")</f>
        <v>5300.3124973319245</v>
      </c>
      <c r="R107" s="50">
        <f>IFERROR((d_DL/(Rad_Spec!AY107*d_Fam*d_Foffset*d_EF_res*(1/365)*acf!C107*((d_ET_res_o*d_GSF_s)+(d_ET_res_i*d_GSF_i))*(1/24)))*Rad_Spec!BF107,".")</f>
        <v>1766.2252711278582</v>
      </c>
    </row>
    <row r="108" spans="1:18">
      <c r="A108" s="48" t="s">
        <v>113</v>
      </c>
      <c r="B108" s="48"/>
      <c r="C108" s="50">
        <f>IFERROR((d_DL/(Rad_Spec!X108*d_IFDres_adj))*Rad_Spec!BF108,".")</f>
        <v>13076.610445031498</v>
      </c>
      <c r="D108" s="50">
        <f>IFERROR((d_DL/(Rad_Spec!AN108*d_IFAres_adj*(1/d_PEFm_pp)*d_SLF*(d_ET_res_o+d_ET_res_i)*(1/24)))*Rad_Spec!BF108,".")</f>
        <v>519.58758597150347</v>
      </c>
      <c r="E108" s="50">
        <f>IFERROR((d_DL/(Rad_Spec!AN108*d_IFAres_adj*(1/d_PEF)*d_SLF*(d_ET_res_o+d_ET_res_i)*(1/24)))*Rad_Spec!BF108,".")</f>
        <v>379866.68729761837</v>
      </c>
      <c r="F108" s="50">
        <f>IFERROR((d_DL/(Rad_Spec!AY108*d_Fam*d_Foffset*d_EF_res*(1/365)*acf!C108*((d_ET_res_o*d_GSF_s)+(d_ET_res_i*d_GSF_i))*(1/24)))*Rad_Spec!BF108,".")</f>
        <v>1474.4928944404689</v>
      </c>
      <c r="G108" s="50">
        <f t="shared" si="6"/>
        <v>1320.473356309881</v>
      </c>
      <c r="H108" s="50">
        <f t="shared" si="7"/>
        <v>373.23529451877454</v>
      </c>
      <c r="I108" s="56">
        <f>IFERROR((d_DL/(Rad_Spec!AV108*d_Fam*d_Foffset*Fsurf!C108*d_EF_res*(1/365)*((d_ET_res_o*d_GSF_s)+(d_ET_res_i*d_GSF_i))*(1/24)))*Rad_Spec!BF108,".")</f>
        <v>236.26224304341545</v>
      </c>
      <c r="J108" s="50">
        <f>IFERROR((d_DL/(Rad_Spec!AZ108*d_Fam*d_Foffset*Fsurf!C108*d_EF_res*(1/365)*((d_ET_res_o*d_GSF_s)+(d_ET_res_i*d_GSF_i))*(1/24)))*Rad_Spec!BF108,".")</f>
        <v>1242.3178976930765</v>
      </c>
      <c r="K108" s="50">
        <f>IFERROR((d_DL/(Rad_Spec!BA108*d_Fam*d_Foffset*Fsurf!C108*d_EF_res*(1/365)*((d_ET_res_o*d_GSF_s)+(d_ET_res_i*d_GSF_i))*(1/24)))*Rad_Spec!BF108,".")</f>
        <v>438.58626332921318</v>
      </c>
      <c r="L108" s="50">
        <f>IFERROR((d_DL/(Rad_Spec!BB108*d_Fam*d_Foffset*Fsurf!C108*d_EF_res*(1/365)*((d_ET_res_o*d_GSF_s)+(d_ET_res_i*d_GSF_i))*(1/24)))*Rad_Spec!BF108,".")</f>
        <v>277.56683098806843</v>
      </c>
      <c r="M108" s="50">
        <f>IFERROR((d_DL/(Rad_Spec!AY108*d_Fam*d_Foffset*Fsurf!C108*d_EF_res*(1/365)*((d_ET_res_o*d_GSF_s)+(d_ET_res_i*d_GSF_i))*(1/24)))*Rad_Spec!BF108,".")</f>
        <v>1255.9564688590028</v>
      </c>
      <c r="N108" s="50">
        <f>IFERROR((d_DL/(Rad_Spec!AV108*d_Fam*d_Foffset*d_EF_res*(1/365)*acf!D108*((d_ET_res_o*d_GSF_s)+(d_ET_res_i*d_GSF_i))*(1/24)))*Rad_Spec!BF108,".")</f>
        <v>277.37187333296964</v>
      </c>
      <c r="O108" s="50">
        <f>IFERROR((d_DL/(Rad_Spec!AZ108*d_Fam*d_Foffset*d_EF_res*(1/365)*acf!E108*((d_ET_res_o*d_GSF_s)+(d_ET_res_i*d_GSF_i))*(1/24)))*Rad_Spec!BF108,".")</f>
        <v>1458.4812118916714</v>
      </c>
      <c r="P108" s="50">
        <f>IFERROR((d_DL/(Rad_Spec!BA108*d_Fam*d_Foffset*d_EF_res*(1/365)*acf!F108*((d_ET_res_o*d_GSF_s)+(d_ET_res_i*d_GSF_i))*(1/24)))*Rad_Spec!BF108,".")</f>
        <v>514.90027314849624</v>
      </c>
      <c r="Q108" s="50">
        <f>IFERROR((d_DL/(Rad_Spec!BB108*d_Fam*d_Foffset*d_EF_res*(1/365)*acf!G108*((d_ET_res_o*d_GSF_s)+(d_ET_res_i*d_GSF_i))*(1/24)))*Rad_Spec!BF108,".")</f>
        <v>325.86345957999237</v>
      </c>
      <c r="R108" s="50">
        <f>IFERROR((d_DL/(Rad_Spec!AY108*d_Fam*d_Foffset*d_EF_res*(1/365)*acf!C108*((d_ET_res_o*d_GSF_s)+(d_ET_res_i*d_GSF_i))*(1/24)))*Rad_Spec!BF108,".")</f>
        <v>1474.4928944404689</v>
      </c>
    </row>
    <row r="109" spans="1:18">
      <c r="A109" s="48" t="s">
        <v>114</v>
      </c>
      <c r="B109" s="48"/>
      <c r="C109" s="50">
        <f>IFERROR((d_DL/(Rad_Spec!X109*d_IFDres_adj))*Rad_Spec!BF109,".")</f>
        <v>42684.72669503474</v>
      </c>
      <c r="D109" s="50">
        <f>IFERROR((d_DL/(Rad_Spec!AN109*d_IFAres_adj*(1/d_PEFm_pp)*d_SLF*(d_ET_res_o+d_ET_res_i)*(1/24)))*Rad_Spec!BF109,".")</f>
        <v>2175.3650268053134</v>
      </c>
      <c r="E109" s="50">
        <f>IFERROR((d_DL/(Rad_Spec!AN109*d_IFAres_adj*(1/d_PEF)*d_SLF*(d_ET_res_o+d_ET_res_i)*(1/24)))*Rad_Spec!BF109,".")</f>
        <v>1590393.4749529413</v>
      </c>
      <c r="F109" s="50">
        <f>IFERROR((d_DL/(Rad_Spec!AY109*d_Fam*d_Foffset*d_EF_res*(1/365)*acf!C109*((d_ET_res_o*d_GSF_s)+(d_ET_res_i*d_GSF_i))*(1/24)))*Rad_Spec!BF109,".")</f>
        <v>2033.2081377153461</v>
      </c>
      <c r="G109" s="50">
        <f t="shared" si="6"/>
        <v>1938.3980194625467</v>
      </c>
      <c r="H109" s="50">
        <f t="shared" si="7"/>
        <v>1025.6893007828883</v>
      </c>
      <c r="I109" s="56">
        <f>IFERROR((d_DL/(Rad_Spec!AV109*d_Fam*d_Foffset*Fsurf!C109*d_EF_res*(1/365)*((d_ET_res_o*d_GSF_s)+(d_ET_res_i*d_GSF_i))*(1/24)))*Rad_Spec!BF109,".")</f>
        <v>297.26988592808118</v>
      </c>
      <c r="J109" s="50">
        <f>IFERROR((d_DL/(Rad_Spec!AZ109*d_Fam*d_Foffset*Fsurf!C109*d_EF_res*(1/365)*((d_ET_res_o*d_GSF_s)+(d_ET_res_i*d_GSF_i))*(1/24)))*Rad_Spec!BF109,".")</f>
        <v>1692.9625418457395</v>
      </c>
      <c r="K109" s="50">
        <f>IFERROR((d_DL/(Rad_Spec!BA109*d_Fam*d_Foffset*Fsurf!C109*d_EF_res*(1/365)*((d_ET_res_o*d_GSF_s)+(d_ET_res_i*d_GSF_i))*(1/24)))*Rad_Spec!BF109,".")</f>
        <v>586.50545061486298</v>
      </c>
      <c r="L109" s="50">
        <f>IFERROR((d_DL/(Rad_Spec!BB109*d_Fam*d_Foffset*Fsurf!C109*d_EF_res*(1/365)*((d_ET_res_o*d_GSF_s)+(d_ET_res_i*d_GSF_i))*(1/24)))*Rad_Spec!BF109,".")</f>
        <v>361.13119273865237</v>
      </c>
      <c r="M109" s="50">
        <f>IFERROR((d_DL/(Rad_Spec!AY109*d_Fam*d_Foffset*Fsurf!C109*d_EF_res*(1/365)*((d_ET_res_o*d_GSF_s)+(d_ET_res_i*d_GSF_i))*(1/24)))*Rad_Spec!BF109,".")</f>
        <v>1725.9831389773742</v>
      </c>
      <c r="N109" s="50">
        <f>IFERROR((d_DL/(Rad_Spec!AV109*d_Fam*d_Foffset*d_EF_res*(1/365)*acf!D109*((d_ET_res_o*d_GSF_s)+(d_ET_res_i*d_GSF_i))*(1/24)))*Rad_Spec!BF109,".")</f>
        <v>350.18392562327961</v>
      </c>
      <c r="O109" s="50">
        <f>IFERROR((d_DL/(Rad_Spec!AZ109*d_Fam*d_Foffset*d_EF_res*(1/365)*acf!E109*((d_ET_res_o*d_GSF_s)+(d_ET_res_i*d_GSF_i))*(1/24)))*Rad_Spec!BF109,".")</f>
        <v>1994.3098742942805</v>
      </c>
      <c r="P109" s="50">
        <f>IFERROR((d_DL/(Rad_Spec!BA109*d_Fam*d_Foffset*d_EF_res*(1/365)*acf!F109*((d_ET_res_o*d_GSF_s)+(d_ET_res_i*d_GSF_i))*(1/24)))*Rad_Spec!BF109,".")</f>
        <v>690.90342082430857</v>
      </c>
      <c r="Q109" s="50">
        <f>IFERROR((d_DL/(Rad_Spec!BB109*d_Fam*d_Foffset*d_EF_res*(1/365)*acf!G109*((d_ET_res_o*d_GSF_s)+(d_ET_res_i*d_GSF_i))*(1/24)))*Rad_Spec!BF109,".")</f>
        <v>425.41254504613261</v>
      </c>
      <c r="R109" s="50">
        <f>IFERROR((d_DL/(Rad_Spec!AY109*d_Fam*d_Foffset*d_EF_res*(1/365)*acf!C109*((d_ET_res_o*d_GSF_s)+(d_ET_res_i*d_GSF_i))*(1/24)))*Rad_Spec!BF109,".")</f>
        <v>2033.2081377153461</v>
      </c>
    </row>
    <row r="110" spans="1:18">
      <c r="A110" s="48" t="s">
        <v>115</v>
      </c>
      <c r="B110" s="48"/>
      <c r="C110" s="50" t="str">
        <f>IFERROR((d_DL/(Rad_Spec!X110*d_IFDres_adj))*Rad_Spec!BF110,".")</f>
        <v>.</v>
      </c>
      <c r="D110" s="50" t="str">
        <f>IFERROR((d_DL/(Rad_Spec!AN110*d_IFAres_adj*(1/d_PEFm_pp)*d_SLF*(d_ET_res_o+d_ET_res_i)*(1/24)))*Rad_Spec!BF110,".")</f>
        <v>.</v>
      </c>
      <c r="E110" s="50" t="str">
        <f>IFERROR((d_DL/(Rad_Spec!AN110*d_IFAres_adj*(1/d_PEF)*d_SLF*(d_ET_res_o+d_ET_res_i)*(1/24)))*Rad_Spec!BF110,".")</f>
        <v>.</v>
      </c>
      <c r="F110" s="50">
        <f>IFERROR((d_DL/(Rad_Spec!AY110*d_Fam*d_Foffset*d_EF_res*(1/365)*acf!C110*((d_ET_res_o*d_GSF_s)+(d_ET_res_i*d_GSF_i))*(1/24)))*Rad_Spec!BF110,".")</f>
        <v>123981.79410794594</v>
      </c>
      <c r="G110" s="50">
        <f t="shared" si="6"/>
        <v>123981.79410794594</v>
      </c>
      <c r="H110" s="50">
        <f t="shared" si="7"/>
        <v>123981.79410794594</v>
      </c>
      <c r="I110" s="56" t="str">
        <f>IFERROR((d_DL/(Rad_Spec!AV110*d_Fam*d_Foffset*Fsurf!C110*d_EF_res*(1/365)*((d_ET_res_o*d_GSF_s)+(d_ET_res_i*d_GSF_i))*(1/24)))*Rad_Spec!BF110,".")</f>
        <v>.</v>
      </c>
      <c r="J110" s="50" t="str">
        <f>IFERROR((d_DL/(Rad_Spec!AZ110*d_Fam*d_Foffset*Fsurf!C110*d_EF_res*(1/365)*((d_ET_res_o*d_GSF_s)+(d_ET_res_i*d_GSF_i))*(1/24)))*Rad_Spec!BF110,".")</f>
        <v>.</v>
      </c>
      <c r="K110" s="50" t="str">
        <f>IFERROR((d_DL/(Rad_Spec!BA110*d_Fam*d_Foffset*Fsurf!C110*d_EF_res*(1/365)*((d_ET_res_o*d_GSF_s)+(d_ET_res_i*d_GSF_i))*(1/24)))*Rad_Spec!BF110,".")</f>
        <v>.</v>
      </c>
      <c r="L110" s="50" t="str">
        <f>IFERROR((d_DL/(Rad_Spec!BB110*d_Fam*d_Foffset*Fsurf!C110*d_EF_res*(1/365)*((d_ET_res_o*d_GSF_s)+(d_ET_res_i*d_GSF_i))*(1/24)))*Rad_Spec!BF110,".")</f>
        <v>.</v>
      </c>
      <c r="M110" s="50" t="str">
        <f>IFERROR((d_DL/(Rad_Spec!AY110*d_Fam*d_Foffset*Fsurf!C110*d_EF_res*(1/365)*((d_ET_res_o*d_GSF_s)+(d_ET_res_i*d_GSF_i))*(1/24)))*Rad_Spec!BF110,".")</f>
        <v>.</v>
      </c>
      <c r="N110" s="50">
        <f>IFERROR((d_DL/(Rad_Spec!AV110*d_Fam*d_Foffset*d_EF_res*(1/365)*acf!D110*((d_ET_res_o*d_GSF_s)+(d_ET_res_i*d_GSF_i))*(1/24)))*Rad_Spec!BF110,".")</f>
        <v>22831.197804967607</v>
      </c>
      <c r="O110" s="50">
        <f>IFERROR((d_DL/(Rad_Spec!AZ110*d_Fam*d_Foffset*d_EF_res*(1/365)*acf!E110*((d_ET_res_o*d_GSF_s)+(d_ET_res_i*d_GSF_i))*(1/24)))*Rad_Spec!BF110,".")</f>
        <v>126342.91217748963</v>
      </c>
      <c r="P110" s="50">
        <f>IFERROR((d_DL/(Rad_Spec!BA110*d_Fam*d_Foffset*d_EF_res*(1/365)*acf!F110*((d_ET_res_o*d_GSF_s)+(d_ET_res_i*d_GSF_i))*(1/24)))*Rad_Spec!BF110,".")</f>
        <v>43997.06118180816</v>
      </c>
      <c r="Q110" s="50">
        <f>IFERROR((d_DL/(Rad_Spec!BB110*d_Fam*d_Foffset*d_EF_res*(1/365)*acf!G110*((d_ET_res_o*d_GSF_s)+(d_ET_res_i*d_GSF_i))*(1/24)))*Rad_Spec!BF110,".")</f>
        <v>27337.355266474373</v>
      </c>
      <c r="R110" s="50">
        <f>IFERROR((d_DL/(Rad_Spec!AY110*d_Fam*d_Foffset*d_EF_res*(1/365)*acf!C110*((d_ET_res_o*d_GSF_s)+(d_ET_res_i*d_GSF_i))*(1/24)))*Rad_Spec!BF110,".")</f>
        <v>123981.79410794594</v>
      </c>
    </row>
    <row r="111" spans="1:18">
      <c r="A111" s="48" t="s">
        <v>116</v>
      </c>
      <c r="B111" s="48"/>
      <c r="C111" s="50">
        <f>IFERROR((d_DL/(Rad_Spec!X111*d_IFDres_adj))*Rad_Spec!BF111,".")</f>
        <v>7.6397462069090381</v>
      </c>
      <c r="D111" s="50">
        <f>IFERROR((d_DL/(Rad_Spec!AN111*d_IFAres_adj*(1/d_PEFm_pp)*d_SLF*(d_ET_res_o+d_ET_res_i)*(1/24)))*Rad_Spec!BF111,".")</f>
        <v>1.1328596907266845E-2</v>
      </c>
      <c r="E111" s="50">
        <f>IFERROR((d_DL/(Rad_Spec!AN111*d_IFAres_adj*(1/d_PEF)*d_SLF*(d_ET_res_o+d_ET_res_i)*(1/24)))*Rad_Spec!BF111,".")</f>
        <v>8.2822544169281169</v>
      </c>
      <c r="F111" s="50">
        <f>IFERROR((d_DL/(Rad_Spec!AY111*d_Fam*d_Foffset*d_EF_res*(1/365)*acf!C111*((d_ET_res_o*d_GSF_s)+(d_ET_res_i*d_GSF_i))*(1/24)))*Rad_Spec!BF111,".")</f>
        <v>39325.606472655549</v>
      </c>
      <c r="G111" s="50">
        <f t="shared" si="6"/>
        <v>3.9736167439179004</v>
      </c>
      <c r="H111" s="50">
        <f t="shared" si="7"/>
        <v>1.1311819917604937E-2</v>
      </c>
      <c r="I111" s="56">
        <f>IFERROR((d_DL/(Rad_Spec!AV111*d_Fam*d_Foffset*Fsurf!C111*d_EF_res*(1/365)*((d_ET_res_o*d_GSF_s)+(d_ET_res_i*d_GSF_i))*(1/24)))*Rad_Spec!BF111,".")</f>
        <v>21750.505303090831</v>
      </c>
      <c r="J111" s="50">
        <f>IFERROR((d_DL/(Rad_Spec!AZ111*d_Fam*d_Foffset*Fsurf!C111*d_EF_res*(1/365)*((d_ET_res_o*d_GSF_s)+(d_ET_res_i*d_GSF_i))*(1/24)))*Rad_Spec!BF111,".")</f>
        <v>50808.492625006627</v>
      </c>
      <c r="K111" s="50">
        <f>IFERROR((d_DL/(Rad_Spec!BA111*d_Fam*d_Foffset*Fsurf!C111*d_EF_res*(1/365)*((d_ET_res_o*d_GSF_s)+(d_ET_res_i*d_GSF_i))*(1/24)))*Rad_Spec!BF111,".")</f>
        <v>25555.762692100758</v>
      </c>
      <c r="L111" s="50">
        <f>IFERROR((d_DL/(Rad_Spec!BB111*d_Fam*d_Foffset*Fsurf!C111*d_EF_res*(1/365)*((d_ET_res_o*d_GSF_s)+(d_ET_res_i*d_GSF_i))*(1/24)))*Rad_Spec!BF111,".")</f>
        <v>21824.361008704036</v>
      </c>
      <c r="M111" s="50">
        <f>IFERROR((d_DL/(Rad_Spec!AY111*d_Fam*d_Foffset*Fsurf!C111*d_EF_res*(1/365)*((d_ET_res_o*d_GSF_s)+(d_ET_res_i*d_GSF_i))*(1/24)))*Rad_Spec!BF111,".")</f>
        <v>31360.132753313832</v>
      </c>
      <c r="N111" s="50">
        <f>IFERROR((d_DL/(Rad_Spec!AV111*d_Fam*d_Foffset*d_EF_res*(1/365)*acf!D111*((d_ET_res_o*d_GSF_s)+(d_ET_res_i*d_GSF_i))*(1/24)))*Rad_Spec!BF111,".")</f>
        <v>27275.133650075895</v>
      </c>
      <c r="O111" s="50">
        <f>IFERROR((d_DL/(Rad_Spec!AZ111*d_Fam*d_Foffset*d_EF_res*(1/365)*acf!E111*((d_ET_res_o*d_GSF_s)+(d_ET_res_i*d_GSF_i))*(1/24)))*Rad_Spec!BF111,".")</f>
        <v>63713.849751758324</v>
      </c>
      <c r="P111" s="50">
        <f>IFERROR((d_DL/(Rad_Spec!BA111*d_Fam*d_Foffset*d_EF_res*(1/365)*acf!F111*((d_ET_res_o*d_GSF_s)+(d_ET_res_i*d_GSF_i))*(1/24)))*Rad_Spec!BF111,".")</f>
        <v>32046.926415894348</v>
      </c>
      <c r="Q111" s="50">
        <f>IFERROR((d_DL/(Rad_Spec!BB111*d_Fam*d_Foffset*d_EF_res*(1/365)*acf!G111*((d_ET_res_o*d_GSF_s)+(d_ET_res_i*d_GSF_i))*(1/24)))*Rad_Spec!BF111,".")</f>
        <v>27367.748704914862</v>
      </c>
      <c r="R111" s="50">
        <f>IFERROR((d_DL/(Rad_Spec!AY111*d_Fam*d_Foffset*d_EF_res*(1/365)*acf!C111*((d_ET_res_o*d_GSF_s)+(d_ET_res_i*d_GSF_i))*(1/24)))*Rad_Spec!BF111,".")</f>
        <v>39325.606472655549</v>
      </c>
    </row>
    <row r="112" spans="1:18">
      <c r="A112" s="48" t="s">
        <v>117</v>
      </c>
      <c r="B112" s="48"/>
      <c r="C112" s="50">
        <f>IFERROR((d_DL/(Rad_Spec!X112*d_IFDres_adj))*Rad_Spec!BF112,".")</f>
        <v>1891679.5821744774</v>
      </c>
      <c r="D112" s="50">
        <f>IFERROR((d_DL/(Rad_Spec!AN112*d_IFAres_adj*(1/d_PEFm_pp)*d_SLF*(d_ET_res_o+d_ET_res_i)*(1/24)))*Rad_Spec!BF112,".")</f>
        <v>100912.60001034458</v>
      </c>
      <c r="E112" s="50">
        <f>IFERROR((d_DL/(Rad_Spec!AN112*d_IFAres_adj*(1/d_PEF)*d_SLF*(d_ET_res_o+d_ET_res_i)*(1/24)))*Rad_Spec!BF112,".")</f>
        <v>73776464.464302257</v>
      </c>
      <c r="F112" s="50">
        <f>IFERROR((d_DL/(Rad_Spec!AY112*d_Fam*d_Foffset*d_EF_res*(1/365)*acf!C112*((d_ET_res_o*d_GSF_s)+(d_ET_res_i*d_GSF_i))*(1/24)))*Rad_Spec!BF112,".")</f>
        <v>52309.312485084243</v>
      </c>
      <c r="G112" s="50">
        <f t="shared" si="6"/>
        <v>50866.665903526882</v>
      </c>
      <c r="H112" s="50">
        <f t="shared" si="7"/>
        <v>33834.935135222287</v>
      </c>
      <c r="I112" s="56" t="str">
        <f>IFERROR((d_DL/(Rad_Spec!AV112*d_Fam*d_Foffset*Fsurf!C112*d_EF_res*(1/365)*((d_ET_res_o*d_GSF_s)+(d_ET_res_i*d_GSF_i))*(1/24)))*Rad_Spec!BF112,".")</f>
        <v>.</v>
      </c>
      <c r="J112" s="50" t="str">
        <f>IFERROR((d_DL/(Rad_Spec!AZ112*d_Fam*d_Foffset*Fsurf!C112*d_EF_res*(1/365)*((d_ET_res_o*d_GSF_s)+(d_ET_res_i*d_GSF_i))*(1/24)))*Rad_Spec!BF112,".")</f>
        <v>.</v>
      </c>
      <c r="K112" s="50" t="str">
        <f>IFERROR((d_DL/(Rad_Spec!BA112*d_Fam*d_Foffset*Fsurf!C112*d_EF_res*(1/365)*((d_ET_res_o*d_GSF_s)+(d_ET_res_i*d_GSF_i))*(1/24)))*Rad_Spec!BF112,".")</f>
        <v>.</v>
      </c>
      <c r="L112" s="50" t="str">
        <f>IFERROR((d_DL/(Rad_Spec!BB112*d_Fam*d_Foffset*Fsurf!C112*d_EF_res*(1/365)*((d_ET_res_o*d_GSF_s)+(d_ET_res_i*d_GSF_i))*(1/24)))*Rad_Spec!BF112,".")</f>
        <v>.</v>
      </c>
      <c r="M112" s="50" t="str">
        <f>IFERROR((d_DL/(Rad_Spec!AY112*d_Fam*d_Foffset*Fsurf!C112*d_EF_res*(1/365)*((d_ET_res_o*d_GSF_s)+(d_ET_res_i*d_GSF_i))*(1/24)))*Rad_Spec!BF112,".")</f>
        <v>.</v>
      </c>
      <c r="N112" s="50">
        <f>IFERROR((d_DL/(Rad_Spec!AV112*d_Fam*d_Foffset*d_EF_res*(1/365)*acf!D112*((d_ET_res_o*d_GSF_s)+(d_ET_res_i*d_GSF_i))*(1/24)))*Rad_Spec!BF112,".")</f>
        <v>9608.8763660518216</v>
      </c>
      <c r="O112" s="50">
        <f>IFERROR((d_DL/(Rad_Spec!AZ112*d_Fam*d_Foffset*d_EF_res*(1/365)*acf!E112*((d_ET_res_o*d_GSF_s)+(d_ET_res_i*d_GSF_i))*(1/24)))*Rad_Spec!BF112,".")</f>
        <v>52058.871956237635</v>
      </c>
      <c r="P112" s="50">
        <f>IFERROR((d_DL/(Rad_Spec!BA112*d_Fam*d_Foffset*d_EF_res*(1/365)*acf!F112*((d_ET_res_o*d_GSF_s)+(d_ET_res_i*d_GSF_i))*(1/24)))*Rad_Spec!BF112,".")</f>
        <v>18135.062437337237</v>
      </c>
      <c r="Q112" s="50">
        <f>IFERROR((d_DL/(Rad_Spec!BB112*d_Fam*d_Foffset*d_EF_res*(1/365)*acf!G112*((d_ET_res_o*d_GSF_s)+(d_ET_res_i*d_GSF_i))*(1/24)))*Rad_Spec!BF112,".")</f>
        <v>11327.766273175461</v>
      </c>
      <c r="R112" s="50">
        <f>IFERROR((d_DL/(Rad_Spec!AY112*d_Fam*d_Foffset*d_EF_res*(1/365)*acf!C112*((d_ET_res_o*d_GSF_s)+(d_ET_res_i*d_GSF_i))*(1/24)))*Rad_Spec!BF112,".")</f>
        <v>52309.312485084243</v>
      </c>
    </row>
    <row r="113" spans="1:18">
      <c r="A113" s="48" t="s">
        <v>118</v>
      </c>
      <c r="B113" s="48"/>
      <c r="C113" s="50">
        <f>IFERROR((d_DL/(Rad_Spec!X113*d_IFDres_adj))*Rad_Spec!BF113,".")</f>
        <v>7.0665614583557051E-2</v>
      </c>
      <c r="D113" s="50">
        <f>IFERROR((d_DL/(Rad_Spec!AN113*d_IFAres_adj*(1/d_PEFm_pp)*d_SLF*(d_ET_res_o+d_ET_res_i)*(1/24)))*Rad_Spec!BF113,".")</f>
        <v>4.408794945951704E-6</v>
      </c>
      <c r="E113" s="50">
        <f>IFERROR((d_DL/(Rad_Spec!AN113*d_IFAres_adj*(1/d_PEF)*d_SLF*(d_ET_res_o+d_ET_res_i)*(1/24)))*Rad_Spec!BF113,".")</f>
        <v>3.2232377683961981E-3</v>
      </c>
      <c r="F113" s="50">
        <f>IFERROR((d_DL/(Rad_Spec!AY113*d_Fam*d_Foffset*d_EF_res*(1/365)*acf!C113*((d_ET_res_o*d_GSF_s)+(d_ET_res_i*d_GSF_i))*(1/24)))*Rad_Spec!BF113,".")</f>
        <v>1421.6990279321674</v>
      </c>
      <c r="G113" s="50">
        <f t="shared" si="6"/>
        <v>3.082624465417458E-3</v>
      </c>
      <c r="H113" s="50">
        <f t="shared" si="7"/>
        <v>4.4085198867678182E-6</v>
      </c>
      <c r="I113" s="56">
        <f>IFERROR((d_DL/(Rad_Spec!AV113*d_Fam*d_Foffset*Fsurf!C113*d_EF_res*(1/365)*((d_ET_res_o*d_GSF_s)+(d_ET_res_i*d_GSF_i))*(1/24)))*Rad_Spec!BF113,".")</f>
        <v>345.15600231018618</v>
      </c>
      <c r="J113" s="50">
        <f>IFERROR((d_DL/(Rad_Spec!AZ113*d_Fam*d_Foffset*Fsurf!C113*d_EF_res*(1/365)*((d_ET_res_o*d_GSF_s)+(d_ET_res_i*d_GSF_i))*(1/24)))*Rad_Spec!BF113,".")</f>
        <v>1174.7414815469494</v>
      </c>
      <c r="K113" s="50">
        <f>IFERROR((d_DL/(Rad_Spec!BA113*d_Fam*d_Foffset*Fsurf!C113*d_EF_res*(1/365)*((d_ET_res_o*d_GSF_s)+(d_ET_res_i*d_GSF_i))*(1/24)))*Rad_Spec!BF113,".")</f>
        <v>461.79492722880093</v>
      </c>
      <c r="L113" s="50">
        <f>IFERROR((d_DL/(Rad_Spec!BB113*d_Fam*d_Foffset*Fsurf!C113*d_EF_res*(1/365)*((d_ET_res_o*d_GSF_s)+(d_ET_res_i*d_GSF_i))*(1/24)))*Rad_Spec!BF113,".")</f>
        <v>351.49745117152821</v>
      </c>
      <c r="M113" s="50">
        <f>IFERROR((d_DL/(Rad_Spec!AY113*d_Fam*d_Foffset*Fsurf!C113*d_EF_res*(1/365)*((d_ET_res_o*d_GSF_s)+(d_ET_res_i*d_GSF_i))*(1/24)))*Rad_Spec!BF113,".")</f>
        <v>990.73102991788653</v>
      </c>
      <c r="N113" s="50">
        <f>IFERROR((d_DL/(Rad_Spec!AV113*d_Fam*d_Foffset*d_EF_res*(1/365)*acf!D113*((d_ET_res_o*d_GSF_s)+(d_ET_res_i*d_GSF_i))*(1/24)))*Rad_Spec!BF113,".")</f>
        <v>495.29886331511722</v>
      </c>
      <c r="O113" s="50">
        <f>IFERROR((d_DL/(Rad_Spec!AZ113*d_Fam*d_Foffset*d_EF_res*(1/365)*acf!E113*((d_ET_res_o*d_GSF_s)+(d_ET_res_i*d_GSF_i))*(1/24)))*Rad_Spec!BF113,".")</f>
        <v>1685.7540260198725</v>
      </c>
      <c r="P113" s="50">
        <f>IFERROR((d_DL/(Rad_Spec!BA113*d_Fam*d_Foffset*d_EF_res*(1/365)*acf!F113*((d_ET_res_o*d_GSF_s)+(d_ET_res_i*d_GSF_i))*(1/24)))*Rad_Spec!BF113,".")</f>
        <v>662.67572057332939</v>
      </c>
      <c r="Q113" s="50">
        <f>IFERROR((d_DL/(Rad_Spec!BB113*d_Fam*d_Foffset*d_EF_res*(1/365)*acf!G113*((d_ET_res_o*d_GSF_s)+(d_ET_res_i*d_GSF_i))*(1/24)))*Rad_Spec!BF113,".")</f>
        <v>504.39884243114307</v>
      </c>
      <c r="R113" s="50">
        <f>IFERROR((d_DL/(Rad_Spec!AY113*d_Fam*d_Foffset*d_EF_res*(1/365)*acf!C113*((d_ET_res_o*d_GSF_s)+(d_ET_res_i*d_GSF_i))*(1/24)))*Rad_Spec!BF113,".")</f>
        <v>1421.6990279321674</v>
      </c>
    </row>
    <row r="114" spans="1:18">
      <c r="A114" s="51" t="s">
        <v>119</v>
      </c>
      <c r="B114" s="48" t="s">
        <v>7</v>
      </c>
      <c r="C114" s="50">
        <f>IFERROR((d_DL/(Rad_Spec!X114*d_IFDres_adj))*Rad_Spec!BF114,".")</f>
        <v>1.1290779786732312E-2</v>
      </c>
      <c r="D114" s="50">
        <f>IFERROR((d_DL/(Rad_Spec!AN114*d_IFAres_adj*(1/d_PEFm_pp)*d_SLF*(d_ET_res_o+d_ET_res_i)*(1/24)))*Rad_Spec!BF114,".")</f>
        <v>2.1307735915914696E-6</v>
      </c>
      <c r="E114" s="50">
        <f>IFERROR((d_DL/(Rad_Spec!AN114*d_IFAres_adj*(1/d_PEF)*d_SLF*(d_ET_res_o+d_ET_res_i)*(1/24)))*Rad_Spec!BF114,".")</f>
        <v>1.5577930025131351E-3</v>
      </c>
      <c r="F114" s="50">
        <f>IFERROR((d_DL/(Rad_Spec!AY114*d_Fam*d_Foffset*d_EF_res*(1/365)*acf!C114*((d_ET_res_o*d_GSF_s)+(d_ET_res_i*d_GSF_i))*(1/24)))*Rad_Spec!BF114,".")</f>
        <v>33.237994774663775</v>
      </c>
      <c r="G114" s="50">
        <f t="shared" si="6"/>
        <v>1.3688659171962846E-3</v>
      </c>
      <c r="H114" s="50">
        <f t="shared" si="7"/>
        <v>2.1303714155479191E-6</v>
      </c>
      <c r="I114" s="56">
        <f>IFERROR((d_DL/(Rad_Spec!AV114*d_Fam*d_Foffset*Fsurf!C114*d_EF_res*(1/365)*((d_ET_res_o*d_GSF_s)+(d_ET_res_i*d_GSF_i))*(1/24)))*Rad_Spec!BF114,".")</f>
        <v>7.4876625694017855</v>
      </c>
      <c r="J114" s="50">
        <f>IFERROR((d_DL/(Rad_Spec!AZ114*d_Fam*d_Foffset*Fsurf!C114*d_EF_res*(1/365)*((d_ET_res_o*d_GSF_s)+(d_ET_res_i*d_GSF_i))*(1/24)))*Rad_Spec!BF114,".")</f>
        <v>25.122005134812092</v>
      </c>
      <c r="K114" s="50">
        <f>IFERROR((d_DL/(Rad_Spec!BA114*d_Fam*d_Foffset*Fsurf!C114*d_EF_res*(1/365)*((d_ET_res_o*d_GSF_s)+(d_ET_res_i*d_GSF_i))*(1/24)))*Rad_Spec!BF114,".")</f>
        <v>9.8555558605801306</v>
      </c>
      <c r="L114" s="50">
        <f>IFERROR((d_DL/(Rad_Spec!BB114*d_Fam*d_Foffset*Fsurf!C114*d_EF_res*(1/365)*((d_ET_res_o*d_GSF_s)+(d_ET_res_i*d_GSF_i))*(1/24)))*Rad_Spec!BF114,".")</f>
        <v>7.5861844453149674</v>
      </c>
      <c r="M114" s="50">
        <f>IFERROR((d_DL/(Rad_Spec!AY114*d_Fam*d_Foffset*Fsurf!C114*d_EF_res*(1/365)*((d_ET_res_o*d_GSF_s)+(d_ET_res_i*d_GSF_i))*(1/24)))*Rad_Spec!BF114,".")</f>
        <v>23.775389681447624</v>
      </c>
      <c r="N114" s="50">
        <f>IFERROR((d_DL/(Rad_Spec!AV114*d_Fam*d_Foffset*d_EF_res*(1/365)*acf!D114*((d_ET_res_o*d_GSF_s)+(d_ET_res_i*d_GSF_i))*(1/24)))*Rad_Spec!BF114,".")</f>
        <v>10.467752272023697</v>
      </c>
      <c r="O114" s="50">
        <f>IFERROR((d_DL/(Rad_Spec!AZ114*d_Fam*d_Foffset*d_EF_res*(1/365)*acf!E114*((d_ET_res_o*d_GSF_s)+(d_ET_res_i*d_GSF_i))*(1/24)))*Rad_Spec!BF114,".")</f>
        <v>35.120563178467307</v>
      </c>
      <c r="P114" s="50">
        <f>IFERROR((d_DL/(Rad_Spec!BA114*d_Fam*d_Foffset*d_EF_res*(1/365)*acf!F114*((d_ET_res_o*d_GSF_s)+(d_ET_res_i*d_GSF_i))*(1/24)))*Rad_Spec!BF114,".")</f>
        <v>13.778067093091018</v>
      </c>
      <c r="Q114" s="50">
        <f>IFERROR((d_DL/(Rad_Spec!BB114*d_Fam*d_Foffset*d_EF_res*(1/365)*acf!G114*((d_ET_res_o*d_GSF_s)+(d_ET_res_i*d_GSF_i))*(1/24)))*Rad_Spec!BF114,".")</f>
        <v>10.605485854550325</v>
      </c>
      <c r="R114" s="50">
        <f>IFERROR((d_DL/(Rad_Spec!AY114*d_Fam*d_Foffset*d_EF_res*(1/365)*acf!C114*((d_ET_res_o*d_GSF_s)+(d_ET_res_i*d_GSF_i))*(1/24)))*Rad_Spec!BF114,".")</f>
        <v>33.237994774663775</v>
      </c>
    </row>
    <row r="115" spans="1:18">
      <c r="A115" s="48" t="s">
        <v>120</v>
      </c>
      <c r="B115" s="48"/>
      <c r="C115" s="50">
        <f>IFERROR((d_DL/(Rad_Spec!X115*d_IFDres_adj))*Rad_Spec!BF115,".")</f>
        <v>2.7177043108031932E-2</v>
      </c>
      <c r="D115" s="50">
        <f>IFERROR((d_DL/(Rad_Spec!AN115*d_IFAres_adj*(1/d_PEFm_pp)*d_SLF*(d_ET_res_o+d_ET_res_i)*(1/24)))*Rad_Spec!BF115,".")</f>
        <v>1.5467937643665753E-6</v>
      </c>
      <c r="E115" s="50">
        <f>IFERROR((d_DL/(Rad_Spec!AN115*d_IFAres_adj*(1/d_PEF)*d_SLF*(d_ET_res_o+d_ET_res_i)*(1/24)))*Rad_Spec!BF115,".")</f>
        <v>1.1308496181715343E-3</v>
      </c>
      <c r="F115" s="50">
        <f>IFERROR((d_DL/(Rad_Spec!AY115*d_Fam*d_Foffset*d_EF_res*(1/365)*acf!C115*((d_ET_res_o*d_GSF_s)+(d_ET_res_i*d_GSF_i))*(1/24)))*Rad_Spec!BF115,".")</f>
        <v>4018.4630832385251</v>
      </c>
      <c r="G115" s="50">
        <f t="shared" si="6"/>
        <v>1.0856739078314412E-3</v>
      </c>
      <c r="H115" s="50">
        <f t="shared" si="7"/>
        <v>1.54670573231126E-6</v>
      </c>
      <c r="I115" s="56">
        <f>IFERROR((d_DL/(Rad_Spec!AV115*d_Fam*d_Foffset*Fsurf!C115*d_EF_res*(1/365)*((d_ET_res_o*d_GSF_s)+(d_ET_res_i*d_GSF_i))*(1/24)))*Rad_Spec!BF115,".")</f>
        <v>1881.7651181619026</v>
      </c>
      <c r="J115" s="50">
        <f>IFERROR((d_DL/(Rad_Spec!AZ115*d_Fam*d_Foffset*Fsurf!C115*d_EF_res*(1/365)*((d_ET_res_o*d_GSF_s)+(d_ET_res_i*d_GSF_i))*(1/24)))*Rad_Spec!BF115,".")</f>
        <v>5279.6443125679907</v>
      </c>
      <c r="K115" s="50">
        <f>IFERROR((d_DL/(Rad_Spec!BA115*d_Fam*d_Foffset*Fsurf!C115*d_EF_res*(1/365)*((d_ET_res_o*d_GSF_s)+(d_ET_res_i*d_GSF_i))*(1/24)))*Rad_Spec!BF115,".")</f>
        <v>2345.2735788459918</v>
      </c>
      <c r="L115" s="50">
        <f>IFERROR((d_DL/(Rad_Spec!BB115*d_Fam*d_Foffset*Fsurf!C115*d_EF_res*(1/365)*((d_ET_res_o*d_GSF_s)+(d_ET_res_i*d_GSF_i))*(1/24)))*Rad_Spec!BF115,".")</f>
        <v>1907.5427225202848</v>
      </c>
      <c r="M115" s="50">
        <f>IFERROR((d_DL/(Rad_Spec!AY115*d_Fam*d_Foffset*Fsurf!C115*d_EF_res*(1/365)*((d_ET_res_o*d_GSF_s)+(d_ET_res_i*d_GSF_i))*(1/24)))*Rad_Spec!BF115,".")</f>
        <v>2777.0995737653943</v>
      </c>
      <c r="N115" s="50">
        <f>IFERROR((d_DL/(Rad_Spec!AV115*d_Fam*d_Foffset*d_EF_res*(1/365)*acf!D115*((d_ET_res_o*d_GSF_s)+(d_ET_res_i*d_GSF_i))*(1/24)))*Rad_Spec!BF115,".")</f>
        <v>2722.9141259802732</v>
      </c>
      <c r="O115" s="50">
        <f>IFERROR((d_DL/(Rad_Spec!AZ115*d_Fam*d_Foffset*d_EF_res*(1/365)*acf!E115*((d_ET_res_o*d_GSF_s)+(d_ET_res_i*d_GSF_i))*(1/24)))*Rad_Spec!BF115,".")</f>
        <v>7639.6453202858856</v>
      </c>
      <c r="P115" s="50">
        <f>IFERROR((d_DL/(Rad_Spec!BA115*d_Fam*d_Foffset*d_EF_res*(1/365)*acf!F115*((d_ET_res_o*d_GSF_s)+(d_ET_res_i*d_GSF_i))*(1/24)))*Rad_Spec!BF115,".")</f>
        <v>3393.6108685901499</v>
      </c>
      <c r="Q115" s="50">
        <f>IFERROR((d_DL/(Rad_Spec!BB115*d_Fam*d_Foffset*d_EF_res*(1/365)*acf!G115*((d_ET_res_o*d_GSF_s)+(d_ET_res_i*d_GSF_i))*(1/24)))*Rad_Spec!BF115,".")</f>
        <v>2760.2143194868522</v>
      </c>
      <c r="R115" s="50">
        <f>IFERROR((d_DL/(Rad_Spec!AY115*d_Fam*d_Foffset*d_EF_res*(1/365)*acf!C115*((d_ET_res_o*d_GSF_s)+(d_ET_res_i*d_GSF_i))*(1/24)))*Rad_Spec!BF115,".")</f>
        <v>4018.4630832385251</v>
      </c>
    </row>
    <row r="116" spans="1:18">
      <c r="A116" s="48" t="s">
        <v>121</v>
      </c>
      <c r="B116" s="48"/>
      <c r="C116" s="50">
        <f>IFERROR((d_DL/(Rad_Spec!X116*d_IFDres_adj))*Rad_Spec!BF116,".")</f>
        <v>2.4732933221358031E-2</v>
      </c>
      <c r="D116" s="50">
        <f>IFERROR((d_DL/(Rad_Spec!AN116*d_IFAres_adj*(1/d_PEFm_pp)*d_SLF*(d_ET_res_o+d_ET_res_i)*(1/24)))*Rad_Spec!BF116,".")</f>
        <v>6.2838163367435508E-6</v>
      </c>
      <c r="E116" s="50">
        <f>IFERROR((d_DL/(Rad_Spec!AN116*d_IFAres_adj*(1/d_PEF)*d_SLF*(d_ET_res_o+d_ET_res_i)*(1/24)))*Rad_Spec!BF116,".")</f>
        <v>4.5940522057744924E-3</v>
      </c>
      <c r="F116" s="50">
        <f>IFERROR((d_DL/(Rad_Spec!AY116*d_Fam*d_Foffset*d_EF_res*(1/365)*acf!C116*((d_ET_res_o*d_GSF_s)+(d_ET_res_i*d_GSF_i))*(1/24)))*Rad_Spec!BF116,".")</f>
        <v>5686.1394559175915</v>
      </c>
      <c r="G116" s="50">
        <f t="shared" si="6"/>
        <v>3.8743944304241904E-3</v>
      </c>
      <c r="H116" s="50">
        <f t="shared" si="7"/>
        <v>6.2822202264299777E-6</v>
      </c>
      <c r="I116" s="56">
        <f>IFERROR((d_DL/(Rad_Spec!AV116*d_Fam*d_Foffset*Fsurf!C116*d_EF_res*(1/365)*((d_ET_res_o*d_GSF_s)+(d_ET_res_i*d_GSF_i))*(1/24)))*Rad_Spec!BF116,".")</f>
        <v>4342.5555289421782</v>
      </c>
      <c r="J116" s="50">
        <f>IFERROR((d_DL/(Rad_Spec!AZ116*d_Fam*d_Foffset*Fsurf!C116*d_EF_res*(1/365)*((d_ET_res_o*d_GSF_s)+(d_ET_res_i*d_GSF_i))*(1/24)))*Rad_Spec!BF116,".")</f>
        <v>10106.311049174521</v>
      </c>
      <c r="K116" s="50">
        <f>IFERROR((d_DL/(Rad_Spec!BA116*d_Fam*d_Foffset*Fsurf!C116*d_EF_res*(1/365)*((d_ET_res_o*d_GSF_s)+(d_ET_res_i*d_GSF_i))*(1/24)))*Rad_Spec!BF116,".")</f>
        <v>5007.6316009423308</v>
      </c>
      <c r="L116" s="50">
        <f>IFERROR((d_DL/(Rad_Spec!BB116*d_Fam*d_Foffset*Fsurf!C116*d_EF_res*(1/365)*((d_ET_res_o*d_GSF_s)+(d_ET_res_i*d_GSF_i))*(1/24)))*Rad_Spec!BF116,".")</f>
        <v>4359.5851584674401</v>
      </c>
      <c r="M116" s="50">
        <f>IFERROR((d_DL/(Rad_Spec!AY116*d_Fam*d_Foffset*Fsurf!C116*d_EF_res*(1/365)*((d_ET_res_o*d_GSF_s)+(d_ET_res_i*d_GSF_i))*(1/24)))*Rad_Spec!BF116,".")</f>
        <v>3921.4754868397185</v>
      </c>
      <c r="N116" s="50">
        <f>IFERROR((d_DL/(Rad_Spec!AV116*d_Fam*d_Foffset*d_EF_res*(1/365)*acf!D116*((d_ET_res_o*d_GSF_s)+(d_ET_res_i*d_GSF_i))*(1/24)))*Rad_Spec!BF116,".")</f>
        <v>6296.705516966158</v>
      </c>
      <c r="O116" s="50">
        <f>IFERROR((d_DL/(Rad_Spec!AZ116*d_Fam*d_Foffset*d_EF_res*(1/365)*acf!E116*((d_ET_res_o*d_GSF_s)+(d_ET_res_i*d_GSF_i))*(1/24)))*Rad_Spec!BF116,".")</f>
        <v>14654.151021303058</v>
      </c>
      <c r="P116" s="50">
        <f>IFERROR((d_DL/(Rad_Spec!BA116*d_Fam*d_Foffset*d_EF_res*(1/365)*acf!F116*((d_ET_res_o*d_GSF_s)+(d_ET_res_i*d_GSF_i))*(1/24)))*Rad_Spec!BF116,".")</f>
        <v>7261.0658213663801</v>
      </c>
      <c r="Q116" s="50">
        <f>IFERROR((d_DL/(Rad_Spec!BB116*d_Fam*d_Foffset*d_EF_res*(1/365)*acf!G116*((d_ET_res_o*d_GSF_s)+(d_ET_res_i*d_GSF_i))*(1/24)))*Rad_Spec!BF116,".")</f>
        <v>6321.3984797777894</v>
      </c>
      <c r="R116" s="50">
        <f>IFERROR((d_DL/(Rad_Spec!AY116*d_Fam*d_Foffset*d_EF_res*(1/365)*acf!C116*((d_ET_res_o*d_GSF_s)+(d_ET_res_i*d_GSF_i))*(1/24)))*Rad_Spec!BF116,".")</f>
        <v>5686.1394559175915</v>
      </c>
    </row>
    <row r="117" spans="1:18">
      <c r="A117" s="48" t="s">
        <v>122</v>
      </c>
      <c r="B117" s="48"/>
      <c r="C117" s="50">
        <f>IFERROR((d_DL/(Rad_Spec!X117*d_IFDres_adj))*Rad_Spec!BF117,".")</f>
        <v>0.93327182900817818</v>
      </c>
      <c r="D117" s="50">
        <f>IFERROR((d_DL/(Rad_Spec!AN117*d_IFAres_adj*(1/d_PEFm_pp)*d_SLF*(d_ET_res_o+d_ET_res_i)*(1/24)))*Rad_Spec!BF117,".")</f>
        <v>1.2165157926723544E-3</v>
      </c>
      <c r="E117" s="50">
        <f>IFERROR((d_DL/(Rad_Spec!AN117*d_IFAres_adj*(1/d_PEF)*d_SLF*(d_ET_res_o+d_ET_res_i)*(1/24)))*Rad_Spec!BF117,".")</f>
        <v>0.88938580652122856</v>
      </c>
      <c r="F117" s="50">
        <f>IFERROR((d_DL/(Rad_Spec!AY117*d_Fam*d_Foffset*d_EF_res*(1/365)*acf!C117*((d_ET_res_o*d_GSF_s)+(d_ET_res_i*d_GSF_i))*(1/24)))*Rad_Spec!BF117,".")</f>
        <v>21.062821210333123</v>
      </c>
      <c r="G117" s="50">
        <f t="shared" si="6"/>
        <v>0.44576238724025763</v>
      </c>
      <c r="H117" s="50">
        <f t="shared" si="7"/>
        <v>1.2148620589969325E-3</v>
      </c>
      <c r="I117" s="56">
        <f>IFERROR((d_DL/(Rad_Spec!AV117*d_Fam*d_Foffset*Fsurf!C117*d_EF_res*(1/365)*((d_ET_res_o*d_GSF_s)+(d_ET_res_i*d_GSF_i))*(1/24)))*Rad_Spec!BF117,".")</f>
        <v>7.4185735082403852</v>
      </c>
      <c r="J117" s="50">
        <f>IFERROR((d_DL/(Rad_Spec!AZ117*d_Fam*d_Foffset*Fsurf!C117*d_EF_res*(1/365)*((d_ET_res_o*d_GSF_s)+(d_ET_res_i*d_GSF_i))*(1/24)))*Rad_Spec!BF117,".")</f>
        <v>18.653638590084206</v>
      </c>
      <c r="K117" s="50">
        <f>IFERROR((d_DL/(Rad_Spec!BA117*d_Fam*d_Foffset*Fsurf!C117*d_EF_res*(1/365)*((d_ET_res_o*d_GSF_s)+(d_ET_res_i*d_GSF_i))*(1/24)))*Rad_Spec!BF117,".")</f>
        <v>8.4923144107488628</v>
      </c>
      <c r="L117" s="50">
        <f>IFERROR((d_DL/(Rad_Spec!BB117*d_Fam*d_Foffset*Fsurf!C117*d_EF_res*(1/365)*((d_ET_res_o*d_GSF_s)+(d_ET_res_i*d_GSF_i))*(1/24)))*Rad_Spec!BF117,".")</f>
        <v>7.4185735082403852</v>
      </c>
      <c r="M117" s="50">
        <f>IFERROR((d_DL/(Rad_Spec!AY117*d_Fam*d_Foffset*Fsurf!C117*d_EF_res*(1/365)*((d_ET_res_o*d_GSF_s)+(d_ET_res_i*d_GSF_i))*(1/24)))*Rad_Spec!BF117,".")</f>
        <v>16.769762110137837</v>
      </c>
      <c r="N117" s="50">
        <f>IFERROR((d_DL/(Rad_Spec!AV117*d_Fam*d_Foffset*d_EF_res*(1/365)*acf!D117*((d_ET_res_o*d_GSF_s)+(d_ET_res_i*d_GSF_i))*(1/24)))*Rad_Spec!BF117,".")</f>
        <v>9.3177283263499238</v>
      </c>
      <c r="O117" s="50">
        <f>IFERROR((d_DL/(Rad_Spec!AZ117*d_Fam*d_Foffset*d_EF_res*(1/365)*acf!E117*((d_ET_res_o*d_GSF_s)+(d_ET_res_i*d_GSF_i))*(1/24)))*Rad_Spec!BF117,".")</f>
        <v>23.428970069145763</v>
      </c>
      <c r="P117" s="50">
        <f>IFERROR((d_DL/(Rad_Spec!BA117*d_Fam*d_Foffset*d_EF_res*(1/365)*acf!F117*((d_ET_res_o*d_GSF_s)+(d_ET_res_i*d_GSF_i))*(1/24)))*Rad_Spec!BF117,".")</f>
        <v>10.666346899900571</v>
      </c>
      <c r="Q117" s="50">
        <f>IFERROR((d_DL/(Rad_Spec!BB117*d_Fam*d_Foffset*d_EF_res*(1/365)*acf!G117*((d_ET_res_o*d_GSF_s)+(d_ET_res_i*d_GSF_i))*(1/24)))*Rad_Spec!BF117,".")</f>
        <v>9.3177283263499238</v>
      </c>
      <c r="R117" s="50">
        <f>IFERROR((d_DL/(Rad_Spec!AY117*d_Fam*d_Foffset*d_EF_res*(1/365)*acf!C117*((d_ET_res_o*d_GSF_s)+(d_ET_res_i*d_GSF_i))*(1/24)))*Rad_Spec!BF117,".")</f>
        <v>21.062821210333123</v>
      </c>
    </row>
    <row r="118" spans="1:18">
      <c r="A118" s="48" t="s">
        <v>123</v>
      </c>
      <c r="B118" s="48"/>
      <c r="C118" s="50">
        <f>IFERROR((d_DL/(Rad_Spec!X118*d_IFDres_adj))*Rad_Spec!BF118,".")</f>
        <v>6474.7142787070234</v>
      </c>
      <c r="D118" s="50">
        <f>IFERROR((d_DL/(Rad_Spec!AN118*d_IFAres_adj*(1/d_PEFm_pp)*d_SLF*(d_ET_res_o+d_ET_res_i)*(1/24)))*Rad_Spec!BF118,".")</f>
        <v>174.84242271519341</v>
      </c>
      <c r="E118" s="50">
        <f>IFERROR((d_DL/(Rad_Spec!AN118*d_IFAres_adj*(1/d_PEF)*d_SLF*(d_ET_res_o+d_ET_res_i)*(1/24)))*Rad_Spec!BF118,".")</f>
        <v>127826.01761304015</v>
      </c>
      <c r="F118" s="50">
        <f>IFERROR((d_DL/(Rad_Spec!AY118*d_Fam*d_Foffset*d_EF_res*(1/365)*acf!C118*((d_ET_res_o*d_GSF_s)+(d_ET_res_i*d_GSF_i))*(1/24)))*Rad_Spec!BF118,".")</f>
        <v>491.08087260665735</v>
      </c>
      <c r="G118" s="50">
        <f t="shared" si="6"/>
        <v>454.83601661043133</v>
      </c>
      <c r="H118" s="50">
        <f t="shared" si="7"/>
        <v>126.41893918169946</v>
      </c>
      <c r="I118" s="56">
        <f>IFERROR((d_DL/(Rad_Spec!AV118*d_Fam*d_Foffset*Fsurf!C118*d_EF_res*(1/365)*((d_ET_res_o*d_GSF_s)+(d_ET_res_i*d_GSF_i))*(1/24)))*Rad_Spec!BF118,".")</f>
        <v>79.62973914122459</v>
      </c>
      <c r="J118" s="50">
        <f>IFERROR((d_DL/(Rad_Spec!AZ118*d_Fam*d_Foffset*Fsurf!C118*d_EF_res*(1/365)*((d_ET_res_o*d_GSF_s)+(d_ET_res_i*d_GSF_i))*(1/24)))*Rad_Spec!BF118,".")</f>
        <v>408.96515445105001</v>
      </c>
      <c r="K118" s="50">
        <f>IFERROR((d_DL/(Rad_Spec!BA118*d_Fam*d_Foffset*Fsurf!C118*d_EF_res*(1/365)*((d_ET_res_o*d_GSF_s)+(d_ET_res_i*d_GSF_i))*(1/24)))*Rad_Spec!BF118,".")</f>
        <v>143.69548381393713</v>
      </c>
      <c r="L118" s="50">
        <f>IFERROR((d_DL/(Rad_Spec!BB118*d_Fam*d_Foffset*Fsurf!C118*d_EF_res*(1/365)*((d_ET_res_o*d_GSF_s)+(d_ET_res_i*d_GSF_i))*(1/24)))*Rad_Spec!BF118,".")</f>
        <v>91.367070633139235</v>
      </c>
      <c r="M118" s="50">
        <f>IFERROR((d_DL/(Rad_Spec!AY118*d_Fam*d_Foffset*Fsurf!C118*d_EF_res*(1/365)*((d_ET_res_o*d_GSF_s)+(d_ET_res_i*d_GSF_i))*(1/24)))*Rad_Spec!BF118,".")</f>
        <v>414.06481670038573</v>
      </c>
      <c r="N118" s="50">
        <f>IFERROR((d_DL/(Rad_Spec!AV118*d_Fam*d_Foffset*d_EF_res*(1/365)*acf!D118*((d_ET_res_o*d_GSF_s)+(d_ET_res_i*d_GSF_i))*(1/24)))*Rad_Spec!BF118,".")</f>
        <v>94.440870621492365</v>
      </c>
      <c r="O118" s="50">
        <f>IFERROR((d_DL/(Rad_Spec!AZ118*d_Fam*d_Foffset*d_EF_res*(1/365)*acf!E118*((d_ET_res_o*d_GSF_s)+(d_ET_res_i*d_GSF_i))*(1/24)))*Rad_Spec!BF118,".")</f>
        <v>485.03267317894546</v>
      </c>
      <c r="P118" s="50">
        <f>IFERROR((d_DL/(Rad_Spec!BA118*d_Fam*d_Foffset*d_EF_res*(1/365)*acf!F118*((d_ET_res_o*d_GSF_s)+(d_ET_res_i*d_GSF_i))*(1/24)))*Rad_Spec!BF118,".")</f>
        <v>170.42284380332941</v>
      </c>
      <c r="Q118" s="50">
        <f>IFERROR((d_DL/(Rad_Spec!BB118*d_Fam*d_Foffset*d_EF_res*(1/365)*acf!G118*((d_ET_res_o*d_GSF_s)+(d_ET_res_i*d_GSF_i))*(1/24)))*Rad_Spec!BF118,".")</f>
        <v>108.36134577090311</v>
      </c>
      <c r="R118" s="50">
        <f>IFERROR((d_DL/(Rad_Spec!AY118*d_Fam*d_Foffset*d_EF_res*(1/365)*acf!C118*((d_ET_res_o*d_GSF_s)+(d_ET_res_i*d_GSF_i))*(1/24)))*Rad_Spec!BF118,".")</f>
        <v>491.08087260665735</v>
      </c>
    </row>
    <row r="119" spans="1:18">
      <c r="A119" s="51" t="s">
        <v>124</v>
      </c>
      <c r="B119" s="53" t="s">
        <v>7</v>
      </c>
      <c r="C119" s="50" t="str">
        <f>IFERROR((d_DL/(Rad_Spec!X119*d_IFDres_adj))*Rad_Spec!BF119,".")</f>
        <v>.</v>
      </c>
      <c r="D119" s="50" t="str">
        <f>IFERROR((d_DL/(Rad_Spec!AN119*d_IFAres_adj*(1/d_PEFm_pp)*d_SLF*(d_ET_res_o+d_ET_res_i)*(1/24)))*Rad_Spec!BF119,".")</f>
        <v>.</v>
      </c>
      <c r="E119" s="50" t="str">
        <f>IFERROR((d_DL/(Rad_Spec!AN119*d_IFAres_adj*(1/d_PEF)*d_SLF*(d_ET_res_o+d_ET_res_i)*(1/24)))*Rad_Spec!BF119,".")</f>
        <v>.</v>
      </c>
      <c r="F119" s="50">
        <f>IFERROR((d_DL/(Rad_Spec!AY119*d_Fam*d_Foffset*d_EF_res*(1/365)*acf!C119*((d_ET_res_o*d_GSF_s)+(d_ET_res_i*d_GSF_i))*(1/24)))*Rad_Spec!BF119,".")</f>
        <v>3650092.7043746905</v>
      </c>
      <c r="G119" s="50">
        <f t="shared" si="6"/>
        <v>3650092.704374691</v>
      </c>
      <c r="H119" s="50">
        <f t="shared" si="7"/>
        <v>3650092.704374691</v>
      </c>
      <c r="I119" s="56">
        <f>IFERROR((d_DL/(Rad_Spec!AV119*d_Fam*d_Foffset*Fsurf!C119*d_EF_res*(1/365)*((d_ET_res_o*d_GSF_s)+(d_ET_res_i*d_GSF_i))*(1/24)))*Rad_Spec!BF119,".")</f>
        <v>15309308.99531471</v>
      </c>
      <c r="J119" s="50">
        <f>IFERROR((d_DL/(Rad_Spec!AZ119*d_Fam*d_Foffset*Fsurf!C119*d_EF_res*(1/365)*((d_ET_res_o*d_GSF_s)+(d_ET_res_i*d_GSF_i))*(1/24)))*Rad_Spec!BF119,".")</f>
        <v>25792037.814766649</v>
      </c>
      <c r="K119" s="50">
        <f>IFERROR((d_DL/(Rad_Spec!BA119*d_Fam*d_Foffset*Fsurf!C119*d_EF_res*(1/365)*((d_ET_res_o*d_GSF_s)+(d_ET_res_i*d_GSF_i))*(1/24)))*Rad_Spec!BF119,".")</f>
        <v>18501002.390097637</v>
      </c>
      <c r="L119" s="50">
        <f>IFERROR((d_DL/(Rad_Spec!BB119*d_Fam*d_Foffset*Fsurf!C119*d_EF_res*(1/365)*((d_ET_res_o*d_GSF_s)+(d_ET_res_i*d_GSF_i))*(1/24)))*Rad_Spec!BF119,".")</f>
        <v>15699501.278553611</v>
      </c>
      <c r="M119" s="50">
        <f>IFERROR((d_DL/(Rad_Spec!AY119*d_Fam*d_Foffset*Fsurf!C119*d_EF_res*(1/365)*((d_ET_res_o*d_GSF_s)+(d_ET_res_i*d_GSF_i))*(1/24)))*Rad_Spec!BF119,".")</f>
        <v>2734151.8384829145</v>
      </c>
      <c r="N119" s="50">
        <f>IFERROR((d_DL/(Rad_Spec!AV119*d_Fam*d_Foffset*d_EF_res*(1/365)*acf!D119*((d_ET_res_o*d_GSF_s)+(d_ET_res_i*d_GSF_i))*(1/24)))*Rad_Spec!BF119,".")</f>
        <v>20437927.508745134</v>
      </c>
      <c r="O119" s="50">
        <f>IFERROR((d_DL/(Rad_Spec!AZ119*d_Fam*d_Foffset*d_EF_res*(1/365)*acf!E119*((d_ET_res_o*d_GSF_s)+(d_ET_res_i*d_GSF_i))*(1/24)))*Rad_Spec!BF119,".")</f>
        <v>34432370.482713483</v>
      </c>
      <c r="P119" s="50">
        <f>IFERROR((d_DL/(Rad_Spec!BA119*d_Fam*d_Foffset*d_EF_res*(1/365)*acf!F119*((d_ET_res_o*d_GSF_s)+(d_ET_res_i*d_GSF_i))*(1/24)))*Rad_Spec!BF119,".")</f>
        <v>24698838.190780342</v>
      </c>
      <c r="Q119" s="50">
        <f>IFERROR((d_DL/(Rad_Spec!BB119*d_Fam*d_Foffset*d_EF_res*(1/365)*acf!G119*((d_ET_res_o*d_GSF_s)+(d_ET_res_i*d_GSF_i))*(1/24)))*Rad_Spec!BF119,".")</f>
        <v>20958834.206869077</v>
      </c>
      <c r="R119" s="50">
        <f>IFERROR((d_DL/(Rad_Spec!AY119*d_Fam*d_Foffset*d_EF_res*(1/365)*acf!C119*((d_ET_res_o*d_GSF_s)+(d_ET_res_i*d_GSF_i))*(1/24)))*Rad_Spec!BF119,".")</f>
        <v>3650092.7043746905</v>
      </c>
    </row>
    <row r="120" spans="1:18">
      <c r="A120" s="51" t="s">
        <v>125</v>
      </c>
      <c r="B120" s="48" t="s">
        <v>7</v>
      </c>
      <c r="C120" s="50" t="str">
        <f>IFERROR((d_DL/(Rad_Spec!X120*d_IFDres_adj))*Rad_Spec!BF120,".")</f>
        <v>.</v>
      </c>
      <c r="D120" s="50" t="str">
        <f>IFERROR((d_DL/(Rad_Spec!AN120*d_IFAres_adj*(1/d_PEFm_pp)*d_SLF*(d_ET_res_o+d_ET_res_i)*(1/24)))*Rad_Spec!BF120,".")</f>
        <v>.</v>
      </c>
      <c r="E120" s="50" t="str">
        <f>IFERROR((d_DL/(Rad_Spec!AN120*d_IFAres_adj*(1/d_PEF)*d_SLF*(d_ET_res_o+d_ET_res_i)*(1/24)))*Rad_Spec!BF120,".")</f>
        <v>.</v>
      </c>
      <c r="F120" s="50">
        <f>IFERROR((d_DL/(Rad_Spec!AY120*d_Fam*d_Foffset*d_EF_res*(1/365)*acf!C120*((d_ET_res_o*d_GSF_s)+(d_ET_res_i*d_GSF_i))*(1/24)))*Rad_Spec!BF120,".")</f>
        <v>214930.70881478424</v>
      </c>
      <c r="G120" s="50">
        <f t="shared" si="6"/>
        <v>214930.70881478427</v>
      </c>
      <c r="H120" s="50">
        <f t="shared" si="7"/>
        <v>214930.70881478427</v>
      </c>
      <c r="I120" s="56">
        <f>IFERROR((d_DL/(Rad_Spec!AV120*d_Fam*d_Foffset*Fsurf!C120*d_EF_res*(1/365)*((d_ET_res_o*d_GSF_s)+(d_ET_res_i*d_GSF_i))*(1/24)))*Rad_Spec!BF120,".")</f>
        <v>33965.345606238348</v>
      </c>
      <c r="J120" s="50">
        <f>IFERROR((d_DL/(Rad_Spec!AZ120*d_Fam*d_Foffset*Fsurf!C120*d_EF_res*(1/365)*((d_ET_res_o*d_GSF_s)+(d_ET_res_i*d_GSF_i))*(1/24)))*Rad_Spec!BF120,".")</f>
        <v>185731.13589443034</v>
      </c>
      <c r="K120" s="50">
        <f>IFERROR((d_DL/(Rad_Spec!BA120*d_Fam*d_Foffset*Fsurf!C120*d_EF_res*(1/365)*((d_ET_res_o*d_GSF_s)+(d_ET_res_i*d_GSF_i))*(1/24)))*Rad_Spec!BF120,".")</f>
        <v>64646.748957729906</v>
      </c>
      <c r="L120" s="50">
        <f>IFERROR((d_DL/(Rad_Spec!BB120*d_Fam*d_Foffset*Fsurf!C120*d_EF_res*(1/365)*((d_ET_res_o*d_GSF_s)+(d_ET_res_i*d_GSF_i))*(1/24)))*Rad_Spec!BF120,".")</f>
        <v>40418.174650601424</v>
      </c>
      <c r="M120" s="50">
        <f>IFERROR((d_DL/(Rad_Spec!AY120*d_Fam*d_Foffset*Fsurf!C120*d_EF_res*(1/365)*((d_ET_res_o*d_GSF_s)+(d_ET_res_i*d_GSF_i))*(1/24)))*Rad_Spec!BF120,".")</f>
        <v>185125.50285511132</v>
      </c>
      <c r="N120" s="50">
        <f>IFERROR((d_DL/(Rad_Spec!AV120*d_Fam*d_Foffset*d_EF_res*(1/365)*acf!D120*((d_ET_res_o*d_GSF_s)+(d_ET_res_i*d_GSF_i))*(1/24)))*Rad_Spec!BF120,".")</f>
        <v>39433.766248842723</v>
      </c>
      <c r="O120" s="50">
        <f>IFERROR((d_DL/(Rad_Spec!AZ120*d_Fam*d_Foffset*d_EF_res*(1/365)*acf!E120*((d_ET_res_o*d_GSF_s)+(d_ET_res_i*d_GSF_i))*(1/24)))*Rad_Spec!BF120,".")</f>
        <v>215633.84877343359</v>
      </c>
      <c r="P120" s="50">
        <f>IFERROR((d_DL/(Rad_Spec!BA120*d_Fam*d_Foffset*d_EF_res*(1/365)*acf!F120*((d_ET_res_o*d_GSF_s)+(d_ET_res_i*d_GSF_i))*(1/24)))*Rad_Spec!BF120,".")</f>
        <v>75054.875539924426</v>
      </c>
      <c r="Q120" s="50">
        <f>IFERROR((d_DL/(Rad_Spec!BB120*d_Fam*d_Foffset*d_EF_res*(1/365)*acf!G120*((d_ET_res_o*d_GSF_s)+(d_ET_res_i*d_GSF_i))*(1/24)))*Rad_Spec!BF120,".")</f>
        <v>46925.500769348248</v>
      </c>
      <c r="R120" s="50">
        <f>IFERROR((d_DL/(Rad_Spec!AY120*d_Fam*d_Foffset*d_EF_res*(1/365)*acf!C120*((d_ET_res_o*d_GSF_s)+(d_ET_res_i*d_GSF_i))*(1/24)))*Rad_Spec!BF120,".")</f>
        <v>214930.70881478424</v>
      </c>
    </row>
    <row r="121" spans="1:18">
      <c r="A121" s="51" t="s">
        <v>126</v>
      </c>
      <c r="B121" s="53" t="s">
        <v>7</v>
      </c>
      <c r="C121" s="50" t="str">
        <f>IFERROR((d_DL/(Rad_Spec!X121*d_IFDres_adj))*Rad_Spec!BF121,".")</f>
        <v>.</v>
      </c>
      <c r="D121" s="50" t="str">
        <f>IFERROR((d_DL/(Rad_Spec!AN121*d_IFAres_adj*(1/d_PEFm_pp)*d_SLF*(d_ET_res_o+d_ET_res_i)*(1/24)))*Rad_Spec!BF121,".")</f>
        <v>.</v>
      </c>
      <c r="E121" s="50" t="str">
        <f>IFERROR((d_DL/(Rad_Spec!AN121*d_IFAres_adj*(1/d_PEF)*d_SLF*(d_ET_res_o+d_ET_res_i)*(1/24)))*Rad_Spec!BF121,".")</f>
        <v>.</v>
      </c>
      <c r="F121" s="50">
        <f>IFERROR((d_DL/(Rad_Spec!AY121*d_Fam*d_Foffset*d_EF_res*(1/365)*acf!C121*((d_ET_res_o*d_GSF_s)+(d_ET_res_i*d_GSF_i))*(1/24)))*Rad_Spec!BF121,".")</f>
        <v>273374.07597099984</v>
      </c>
      <c r="G121" s="50">
        <f t="shared" si="6"/>
        <v>273374.07597099984</v>
      </c>
      <c r="H121" s="50">
        <f t="shared" si="7"/>
        <v>273374.07597099984</v>
      </c>
      <c r="I121" s="56" t="str">
        <f>IFERROR((d_DL/(Rad_Spec!AV121*d_Fam*d_Foffset*Fsurf!C121*d_EF_res*(1/365)*((d_ET_res_o*d_GSF_s)+(d_ET_res_i*d_GSF_i))*(1/24)))*Rad_Spec!BF121,".")</f>
        <v>.</v>
      </c>
      <c r="J121" s="50" t="str">
        <f>IFERROR((d_DL/(Rad_Spec!AZ121*d_Fam*d_Foffset*Fsurf!C121*d_EF_res*(1/365)*((d_ET_res_o*d_GSF_s)+(d_ET_res_i*d_GSF_i))*(1/24)))*Rad_Spec!BF121,".")</f>
        <v>.</v>
      </c>
      <c r="K121" s="50" t="str">
        <f>IFERROR((d_DL/(Rad_Spec!BA121*d_Fam*d_Foffset*Fsurf!C121*d_EF_res*(1/365)*((d_ET_res_o*d_GSF_s)+(d_ET_res_i*d_GSF_i))*(1/24)))*Rad_Spec!BF121,".")</f>
        <v>.</v>
      </c>
      <c r="L121" s="50" t="str">
        <f>IFERROR((d_DL/(Rad_Spec!BB121*d_Fam*d_Foffset*Fsurf!C121*d_EF_res*(1/365)*((d_ET_res_o*d_GSF_s)+(d_ET_res_i*d_GSF_i))*(1/24)))*Rad_Spec!BF121,".")</f>
        <v>.</v>
      </c>
      <c r="M121" s="50" t="str">
        <f>IFERROR((d_DL/(Rad_Spec!AY121*d_Fam*d_Foffset*Fsurf!C121*d_EF_res*(1/365)*((d_ET_res_o*d_GSF_s)+(d_ET_res_i*d_GSF_i))*(1/24)))*Rad_Spec!BF121,".")</f>
        <v>.</v>
      </c>
      <c r="N121" s="50">
        <f>IFERROR((d_DL/(Rad_Spec!AV121*d_Fam*d_Foffset*d_EF_res*(1/365)*acf!D121*((d_ET_res_o*d_GSF_s)+(d_ET_res_i*d_GSF_i))*(1/24)))*Rad_Spec!BF121,".")</f>
        <v>50294.738861678146</v>
      </c>
      <c r="O121" s="50">
        <f>IFERROR((d_DL/(Rad_Spec!AZ121*d_Fam*d_Foffset*d_EF_res*(1/365)*acf!E121*((d_ET_res_o*d_GSF_s)+(d_ET_res_i*d_GSF_i))*(1/24)))*Rad_Spec!BF121,".")</f>
        <v>275394.36279138399</v>
      </c>
      <c r="P121" s="50">
        <f>IFERROR((d_DL/(Rad_Spec!BA121*d_Fam*d_Foffset*d_EF_res*(1/365)*acf!F121*((d_ET_res_o*d_GSF_s)+(d_ET_res_i*d_GSF_i))*(1/24)))*Rad_Spec!BF121,".")</f>
        <v>95891.030780864065</v>
      </c>
      <c r="Q121" s="50">
        <f>IFERROR((d_DL/(Rad_Spec!BB121*d_Fam*d_Foffset*d_EF_res*(1/365)*acf!G121*((d_ET_res_o*d_GSF_s)+(d_ET_res_i*d_GSF_i))*(1/24)))*Rad_Spec!BF121,".")</f>
        <v>59662.715320722564</v>
      </c>
      <c r="R121" s="50">
        <f>IFERROR((d_DL/(Rad_Spec!AY121*d_Fam*d_Foffset*d_EF_res*(1/365)*acf!C121*((d_ET_res_o*d_GSF_s)+(d_ET_res_i*d_GSF_i))*(1/24)))*Rad_Spec!BF121,".")</f>
        <v>273374.07597099984</v>
      </c>
    </row>
    <row r="122" spans="1:18">
      <c r="A122" s="48" t="s">
        <v>127</v>
      </c>
      <c r="B122" s="48"/>
      <c r="C122" s="50">
        <f>IFERROR((d_DL/(Rad_Spec!X122*d_IFDres_adj))*Rad_Spec!BF122,".")</f>
        <v>2986.181081603137</v>
      </c>
      <c r="D122" s="50">
        <f>IFERROR((d_DL/(Rad_Spec!AN122*d_IFAres_adj*(1/d_PEFm_pp)*d_SLF*(d_ET_res_o+d_ET_res_i)*(1/24)))*Rad_Spec!BF122,".")</f>
        <v>118.56637914359112</v>
      </c>
      <c r="E122" s="50">
        <f>IFERROR((d_DL/(Rad_Spec!AN122*d_IFAres_adj*(1/d_PEF)*d_SLF*(d_ET_res_o+d_ET_res_i)*(1/24)))*Rad_Spec!BF122,".")</f>
        <v>86683.013386350562</v>
      </c>
      <c r="F122" s="50">
        <f>IFERROR((d_DL/(Rad_Spec!AY122*d_Fam*d_Foffset*d_EF_res*(1/365)*acf!C122*((d_ET_res_o*d_GSF_s)+(d_ET_res_i*d_GSF_i))*(1/24)))*Rad_Spec!BF122,".")</f>
        <v>994.63260512379691</v>
      </c>
      <c r="G122" s="50">
        <f t="shared" si="6"/>
        <v>739.74973965771039</v>
      </c>
      <c r="H122" s="50">
        <f t="shared" si="7"/>
        <v>102.30842234164932</v>
      </c>
      <c r="I122" s="56" t="str">
        <f>IFERROR((d_DL/(Rad_Spec!AV122*d_Fam*d_Foffset*Fsurf!C122*d_EF_res*(1/365)*((d_ET_res_o*d_GSF_s)+(d_ET_res_i*d_GSF_i))*(1/24)))*Rad_Spec!BF122,".")</f>
        <v>.</v>
      </c>
      <c r="J122" s="50" t="str">
        <f>IFERROR((d_DL/(Rad_Spec!AZ122*d_Fam*d_Foffset*Fsurf!C122*d_EF_res*(1/365)*((d_ET_res_o*d_GSF_s)+(d_ET_res_i*d_GSF_i))*(1/24)))*Rad_Spec!BF122,".")</f>
        <v>.</v>
      </c>
      <c r="K122" s="50" t="str">
        <f>IFERROR((d_DL/(Rad_Spec!BA122*d_Fam*d_Foffset*Fsurf!C122*d_EF_res*(1/365)*((d_ET_res_o*d_GSF_s)+(d_ET_res_i*d_GSF_i))*(1/24)))*Rad_Spec!BF122,".")</f>
        <v>.</v>
      </c>
      <c r="L122" s="50" t="str">
        <f>IFERROR((d_DL/(Rad_Spec!BB122*d_Fam*d_Foffset*Fsurf!C122*d_EF_res*(1/365)*((d_ET_res_o*d_GSF_s)+(d_ET_res_i*d_GSF_i))*(1/24)))*Rad_Spec!BF122,".")</f>
        <v>.</v>
      </c>
      <c r="M122" s="50" t="str">
        <f>IFERROR((d_DL/(Rad_Spec!AY122*d_Fam*d_Foffset*Fsurf!C122*d_EF_res*(1/365)*((d_ET_res_o*d_GSF_s)+(d_ET_res_i*d_GSF_i))*(1/24)))*Rad_Spec!BF122,".")</f>
        <v>.</v>
      </c>
      <c r="N122" s="50">
        <f>IFERROR((d_DL/(Rad_Spec!AV122*d_Fam*d_Foffset*d_EF_res*(1/365)*acf!D122*((d_ET_res_o*d_GSF_s)+(d_ET_res_i*d_GSF_i))*(1/24)))*Rad_Spec!BF122,".")</f>
        <v>218.48204466206644</v>
      </c>
      <c r="O122" s="50">
        <f>IFERROR((d_DL/(Rad_Spec!AZ122*d_Fam*d_Foffset*d_EF_res*(1/365)*acf!E122*((d_ET_res_o*d_GSF_s)+(d_ET_res_i*d_GSF_i))*(1/24)))*Rad_Spec!BF122,".")</f>
        <v>1007.8583484411115</v>
      </c>
      <c r="P122" s="50">
        <f>IFERROR((d_DL/(Rad_Spec!BA122*d_Fam*d_Foffset*d_EF_res*(1/365)*acf!F122*((d_ET_res_o*d_GSF_s)+(d_ET_res_i*d_GSF_i))*(1/24)))*Rad_Spec!BF122,".")</f>
        <v>364.95319119560429</v>
      </c>
      <c r="Q122" s="50">
        <f>IFERROR((d_DL/(Rad_Spec!BB122*d_Fam*d_Foffset*d_EF_res*(1/365)*acf!G122*((d_ET_res_o*d_GSF_s)+(d_ET_res_i*d_GSF_i))*(1/24)))*Rad_Spec!BF122,".")</f>
        <v>241.13944188628079</v>
      </c>
      <c r="R122" s="50">
        <f>IFERROR((d_DL/(Rad_Spec!AY122*d_Fam*d_Foffset*d_EF_res*(1/365)*acf!C122*((d_ET_res_o*d_GSF_s)+(d_ET_res_i*d_GSF_i))*(1/24)))*Rad_Spec!BF122,".")</f>
        <v>994.63260512379691</v>
      </c>
    </row>
    <row r="123" spans="1:18">
      <c r="A123" s="51" t="s">
        <v>128</v>
      </c>
      <c r="B123" s="48" t="s">
        <v>7</v>
      </c>
      <c r="C123" s="50">
        <f>IFERROR((d_DL/(Rad_Spec!X123*d_IFDres_adj))*Rad_Spec!BF123,".")</f>
        <v>0.11421553597412172</v>
      </c>
      <c r="D123" s="50">
        <f>IFERROR((d_DL/(Rad_Spec!AN123*d_IFAres_adj*(1/d_PEFm_pp)*d_SLF*(d_ET_res_o+d_ET_res_i)*(1/24)))*Rad_Spec!BF123,".")</f>
        <v>1.5618073996822662E-5</v>
      </c>
      <c r="E123" s="50">
        <f>IFERROR((d_DL/(Rad_Spec!AN123*d_IFAres_adj*(1/d_PEF)*d_SLF*(d_ET_res_o+d_ET_res_i)*(1/24)))*Rad_Spec!BF123,".")</f>
        <v>1.1418259772410115E-2</v>
      </c>
      <c r="F123" s="50">
        <f>IFERROR((d_DL/(Rad_Spec!AY123*d_Fam*d_Foffset*d_EF_res*(1/365)*acf!C123*((d_ET_res_o*d_GSF_s)+(d_ET_res_i*d_GSF_i))*(1/24)))*Rad_Spec!BF123,".")</f>
        <v>5411.4046268035563</v>
      </c>
      <c r="G123" s="50">
        <f t="shared" si="6"/>
        <v>1.0380488389781901E-2</v>
      </c>
      <c r="H123" s="50">
        <f t="shared" si="7"/>
        <v>1.5615938595275919E-5</v>
      </c>
      <c r="I123" s="56">
        <f>IFERROR((d_DL/(Rad_Spec!AV123*d_Fam*d_Foffset*Fsurf!C123*d_EF_res*(1/365)*((d_ET_res_o*d_GSF_s)+(d_ET_res_i*d_GSF_i))*(1/24)))*Rad_Spec!BF123,".")</f>
        <v>2291.1496692905494</v>
      </c>
      <c r="J123" s="50">
        <f>IFERROR((d_DL/(Rad_Spec!AZ123*d_Fam*d_Foffset*Fsurf!C123*d_EF_res*(1/365)*((d_ET_res_o*d_GSF_s)+(d_ET_res_i*d_GSF_i))*(1/24)))*Rad_Spec!BF123,".")</f>
        <v>7774.1078433858647</v>
      </c>
      <c r="K123" s="50">
        <f>IFERROR((d_DL/(Rad_Spec!BA123*d_Fam*d_Foffset*Fsurf!C123*d_EF_res*(1/365)*((d_ET_res_o*d_GSF_s)+(d_ET_res_i*d_GSF_i))*(1/24)))*Rad_Spec!BF123,".")</f>
        <v>3211.5260321679498</v>
      </c>
      <c r="L123" s="50">
        <f>IFERROR((d_DL/(Rad_Spec!BB123*d_Fam*d_Foffset*Fsurf!C123*d_EF_res*(1/365)*((d_ET_res_o*d_GSF_s)+(d_ET_res_i*d_GSF_i))*(1/24)))*Rad_Spec!BF123,".")</f>
        <v>2368.1631035524165</v>
      </c>
      <c r="M123" s="50">
        <f>IFERROR((d_DL/(Rad_Spec!AY123*d_Fam*d_Foffset*Fsurf!C123*d_EF_res*(1/365)*((d_ET_res_o*d_GSF_s)+(d_ET_res_i*d_GSF_i))*(1/24)))*Rad_Spec!BF123,".")</f>
        <v>3784.1990397227664</v>
      </c>
      <c r="N123" s="50">
        <f>IFERROR((d_DL/(Rad_Spec!AV123*d_Fam*d_Foffset*d_EF_res*(1/365)*acf!D123*((d_ET_res_o*d_GSF_s)+(d_ET_res_i*d_GSF_i))*(1/24)))*Rad_Spec!BF123,".")</f>
        <v>3276.3440270854858</v>
      </c>
      <c r="O123" s="50">
        <f>IFERROR((d_DL/(Rad_Spec!AZ123*d_Fam*d_Foffset*d_EF_res*(1/365)*acf!E123*((d_ET_res_o*d_GSF_s)+(d_ET_res_i*d_GSF_i))*(1/24)))*Rad_Spec!BF123,".")</f>
        <v>11116.974216041786</v>
      </c>
      <c r="P123" s="50">
        <f>IFERROR((d_DL/(Rad_Spec!BA123*d_Fam*d_Foffset*d_EF_res*(1/365)*acf!F123*((d_ET_res_o*d_GSF_s)+(d_ET_res_i*d_GSF_i))*(1/24)))*Rad_Spec!BF123,".")</f>
        <v>4592.4822260001683</v>
      </c>
      <c r="Q123" s="50">
        <f>IFERROR((d_DL/(Rad_Spec!BB123*d_Fam*d_Foffset*d_EF_res*(1/365)*acf!G123*((d_ET_res_o*d_GSF_s)+(d_ET_res_i*d_GSF_i))*(1/24)))*Rad_Spec!BF123,".")</f>
        <v>3386.4732380799555</v>
      </c>
      <c r="R123" s="50">
        <f>IFERROR((d_DL/(Rad_Spec!AY123*d_Fam*d_Foffset*d_EF_res*(1/365)*acf!C123*((d_ET_res_o*d_GSF_s)+(d_ET_res_i*d_GSF_i))*(1/24)))*Rad_Spec!BF123,".")</f>
        <v>5411.4046268035563</v>
      </c>
    </row>
    <row r="124" spans="1:18">
      <c r="A124" s="48" t="s">
        <v>129</v>
      </c>
      <c r="B124" s="48"/>
      <c r="C124" s="50">
        <f>IFERROR((d_DL/(Rad_Spec!X124*d_IFDres_adj))*Rad_Spec!BF124,".")</f>
        <v>0.11834371781433771</v>
      </c>
      <c r="D124" s="50">
        <f>IFERROR((d_DL/(Rad_Spec!AN124*d_IFAres_adj*(1/d_PEFm_pp)*d_SLF*(d_ET_res_o+d_ET_res_i)*(1/24)))*Rad_Spec!BF124,".")</f>
        <v>1.592733060289048E-5</v>
      </c>
      <c r="E124" s="50">
        <f>IFERROR((d_DL/(Rad_Spec!AN124*d_IFAres_adj*(1/d_PEF)*d_SLF*(d_ET_res_o+d_ET_res_i)*(1/24)))*Rad_Spec!BF124,".")</f>
        <v>1.1644355017261347E-2</v>
      </c>
      <c r="F124" s="50">
        <f>IFERROR((d_DL/(Rad_Spec!AY124*d_Fam*d_Foffset*d_EF_res*(1/365)*acf!C124*((d_ET_res_o*d_GSF_s)+(d_ET_res_i*d_GSF_i))*(1/24)))*Rad_Spec!BF124,".")</f>
        <v>4441.0803993137515</v>
      </c>
      <c r="G124" s="50">
        <f t="shared" si="6"/>
        <v>1.0601226287825992E-2</v>
      </c>
      <c r="H124" s="50">
        <f t="shared" si="7"/>
        <v>1.5925187248887949E-5</v>
      </c>
      <c r="I124" s="56">
        <f>IFERROR((d_DL/(Rad_Spec!AV124*d_Fam*d_Foffset*Fsurf!C124*d_EF_res*(1/365)*((d_ET_res_o*d_GSF_s)+(d_ET_res_i*d_GSF_i))*(1/24)))*Rad_Spec!BF124,".")</f>
        <v>6080.4587918776424</v>
      </c>
      <c r="J124" s="50">
        <f>IFERROR((d_DL/(Rad_Spec!AZ124*d_Fam*d_Foffset*Fsurf!C124*d_EF_res*(1/365)*((d_ET_res_o*d_GSF_s)+(d_ET_res_i*d_GSF_i))*(1/24)))*Rad_Spec!BF124,".")</f>
        <v>13407.447872435805</v>
      </c>
      <c r="K124" s="50">
        <f>IFERROR((d_DL/(Rad_Spec!BA124*d_Fam*d_Foffset*Fsurf!C124*d_EF_res*(1/365)*((d_ET_res_o*d_GSF_s)+(d_ET_res_i*d_GSF_i))*(1/24)))*Rad_Spec!BF124,".")</f>
        <v>7210.8004903677165</v>
      </c>
      <c r="L124" s="50">
        <f>IFERROR((d_DL/(Rad_Spec!BB124*d_Fam*d_Foffset*Fsurf!C124*d_EF_res*(1/365)*((d_ET_res_o*d_GSF_s)+(d_ET_res_i*d_GSF_i))*(1/24)))*Rad_Spec!BF124,".")</f>
        <v>6113.5047635726296</v>
      </c>
      <c r="M124" s="50">
        <f>IFERROR((d_DL/(Rad_Spec!AY124*d_Fam*d_Foffset*Fsurf!C124*d_EF_res*(1/365)*((d_ET_res_o*d_GSF_s)+(d_ET_res_i*d_GSF_i))*(1/24)))*Rad_Spec!BF124,".")</f>
        <v>3099.1489178742158</v>
      </c>
      <c r="N124" s="50">
        <f>IFERROR((d_DL/(Rad_Spec!AV124*d_Fam*d_Foffset*d_EF_res*(1/365)*acf!D124*((d_ET_res_o*d_GSF_s)+(d_ET_res_i*d_GSF_i))*(1/24)))*Rad_Spec!BF124,".")</f>
        <v>8713.2974487606607</v>
      </c>
      <c r="O124" s="50">
        <f>IFERROR((d_DL/(Rad_Spec!AZ124*d_Fam*d_Foffset*d_EF_res*(1/365)*acf!E124*((d_ET_res_o*d_GSF_s)+(d_ET_res_i*d_GSF_i))*(1/24)))*Rad_Spec!BF124,".")</f>
        <v>19212.872801200509</v>
      </c>
      <c r="P124" s="50">
        <f>IFERROR((d_DL/(Rad_Spec!BA124*d_Fam*d_Foffset*d_EF_res*(1/365)*acf!F124*((d_ET_res_o*d_GSF_s)+(d_ET_res_i*d_GSF_i))*(1/24)))*Rad_Spec!BF124,".")</f>
        <v>10333.077102696941</v>
      </c>
      <c r="Q124" s="50">
        <f>IFERROR((d_DL/(Rad_Spec!BB124*d_Fam*d_Foffset*d_EF_res*(1/365)*acf!G124*((d_ET_res_o*d_GSF_s)+(d_ET_res_i*d_GSF_i))*(1/24)))*Rad_Spec!BF124,".")</f>
        <v>8760.6523261995771</v>
      </c>
      <c r="R124" s="50">
        <f>IFERROR((d_DL/(Rad_Spec!AY124*d_Fam*d_Foffset*d_EF_res*(1/365)*acf!C124*((d_ET_res_o*d_GSF_s)+(d_ET_res_i*d_GSF_i))*(1/24)))*Rad_Spec!BF124,".")</f>
        <v>4441.0803993137515</v>
      </c>
    </row>
    <row r="125" spans="1:18">
      <c r="A125" s="48" t="s">
        <v>130</v>
      </c>
      <c r="B125" s="48"/>
      <c r="C125" s="50">
        <f>IFERROR((d_DL/(Rad_Spec!X125*d_IFDres_adj))*Rad_Spec!BF125,".")</f>
        <v>0.1252415322268613</v>
      </c>
      <c r="D125" s="50">
        <f>IFERROR((d_DL/(Rad_Spec!AN125*d_IFAres_adj*(1/d_PEFm_pp)*d_SLF*(d_ET_res_o+d_ET_res_i)*(1/24)))*Rad_Spec!BF125,".")</f>
        <v>1.7619475115141117E-5</v>
      </c>
      <c r="E125" s="50">
        <f>IFERROR((d_DL/(Rad_Spec!AN125*d_IFAres_adj*(1/d_PEF)*d_SLF*(d_ET_res_o+d_ET_res_i)*(1/24)))*Rad_Spec!BF125,".")</f>
        <v>1.2881469505082746E-2</v>
      </c>
      <c r="F125" s="50">
        <f>IFERROR((d_DL/(Rad_Spec!AY125*d_Fam*d_Foffset*d_EF_res*(1/365)*acf!C125*((d_ET_res_o*d_GSF_s)+(d_ET_res_i*d_GSF_i))*(1/24)))*Rad_Spec!BF125,".")</f>
        <v>17.287402202431387</v>
      </c>
      <c r="G125" s="50">
        <f t="shared" si="6"/>
        <v>1.1672246335091624E-2</v>
      </c>
      <c r="H125" s="50">
        <f t="shared" si="7"/>
        <v>1.7616978733370234E-5</v>
      </c>
      <c r="I125" s="56">
        <f>IFERROR((d_DL/(Rad_Spec!AV125*d_Fam*d_Foffset*Fsurf!C125*d_EF_res*(1/365)*((d_ET_res_o*d_GSF_s)+(d_ET_res_i*d_GSF_i))*(1/24)))*Rad_Spec!BF125,".")</f>
        <v>3.3040383508010387</v>
      </c>
      <c r="J125" s="50">
        <f>IFERROR((d_DL/(Rad_Spec!AZ125*d_Fam*d_Foffset*Fsurf!C125*d_EF_res*(1/365)*((d_ET_res_o*d_GSF_s)+(d_ET_res_i*d_GSF_i))*(1/24)))*Rad_Spec!BF125,".")</f>
        <v>13.166996615838356</v>
      </c>
      <c r="K125" s="50">
        <f>IFERROR((d_DL/(Rad_Spec!BA125*d_Fam*d_Foffset*Fsurf!C125*d_EF_res*(1/365)*((d_ET_res_o*d_GSF_s)+(d_ET_res_i*d_GSF_i))*(1/24)))*Rad_Spec!BF125,".")</f>
        <v>4.7654399290399594</v>
      </c>
      <c r="L125" s="50">
        <f>IFERROR((d_DL/(Rad_Spec!BB125*d_Fam*d_Foffset*Fsurf!C125*d_EF_res*(1/365)*((d_ET_res_o*d_GSF_s)+(d_ET_res_i*d_GSF_i))*(1/24)))*Rad_Spec!BF125,".")</f>
        <v>3.394559949453122</v>
      </c>
      <c r="M125" s="50">
        <f>IFERROR((d_DL/(Rad_Spec!AY125*d_Fam*d_Foffset*Fsurf!C125*d_EF_res*(1/365)*((d_ET_res_o*d_GSF_s)+(d_ET_res_i*d_GSF_i))*(1/24)))*Rad_Spec!BF125,".")</f>
        <v>13.287780324697454</v>
      </c>
      <c r="N125" s="50">
        <f>IFERROR((d_DL/(Rad_Spec!AV125*d_Fam*d_Foffset*d_EF_res*(1/365)*acf!D125*((d_ET_res_o*d_GSF_s)+(d_ET_res_i*d_GSF_i))*(1/24)))*Rad_Spec!BF125,".")</f>
        <v>4.2985538943921506</v>
      </c>
      <c r="O125" s="50">
        <f>IFERROR((d_DL/(Rad_Spec!AZ125*d_Fam*d_Foffset*d_EF_res*(1/365)*acf!E125*((d_ET_res_o*d_GSF_s)+(d_ET_res_i*d_GSF_i))*(1/24)))*Rad_Spec!BF125,".")</f>
        <v>17.1302625972057</v>
      </c>
      <c r="P125" s="50">
        <f>IFERROR((d_DL/(Rad_Spec!BA125*d_Fam*d_Foffset*d_EF_res*(1/365)*acf!F125*((d_ET_res_o*d_GSF_s)+(d_ET_res_i*d_GSF_i))*(1/24)))*Rad_Spec!BF125,".")</f>
        <v>6.1998373476809876</v>
      </c>
      <c r="Q125" s="50">
        <f>IFERROR((d_DL/(Rad_Spec!BB125*d_Fam*d_Foffset*d_EF_res*(1/365)*acf!G125*((d_ET_res_o*d_GSF_s)+(d_ET_res_i*d_GSF_i))*(1/24)))*Rad_Spec!BF125,".")</f>
        <v>4.4163224942385106</v>
      </c>
      <c r="R125" s="50">
        <f>IFERROR((d_DL/(Rad_Spec!AY125*d_Fam*d_Foffset*d_EF_res*(1/365)*acf!C125*((d_ET_res_o*d_GSF_s)+(d_ET_res_i*d_GSF_i))*(1/24)))*Rad_Spec!BF125,".")</f>
        <v>17.287402202431387</v>
      </c>
    </row>
    <row r="126" spans="1:18">
      <c r="A126" s="48" t="s">
        <v>131</v>
      </c>
      <c r="B126" s="48"/>
      <c r="C126" s="50">
        <f>IFERROR((d_DL/(Rad_Spec!X126*d_IFDres_adj))*Rad_Spec!BF126,".")</f>
        <v>0.13121681979729993</v>
      </c>
      <c r="D126" s="50">
        <f>IFERROR((d_DL/(Rad_Spec!AN126*d_IFAres_adj*(1/d_PEFm_pp)*d_SLF*(d_ET_res_o+d_ET_res_i)*(1/24)))*Rad_Spec!BF126,".")</f>
        <v>1.8532930503280867E-5</v>
      </c>
      <c r="E126" s="50">
        <f>IFERROR((d_DL/(Rad_Spec!AN126*d_IFAres_adj*(1/d_PEF)*d_SLF*(d_ET_res_o+d_ET_res_i)*(1/24)))*Rad_Spec!BF126,".")</f>
        <v>1.3549290064417354E-2</v>
      </c>
      <c r="F126" s="50">
        <f>IFERROR((d_DL/(Rad_Spec!AY126*d_Fam*d_Foffset*d_EF_res*(1/365)*acf!C126*((d_ET_res_o*d_GSF_s)+(d_ET_res_i*d_GSF_i))*(1/24)))*Rad_Spec!BF126,".")</f>
        <v>6587.7836112349096</v>
      </c>
      <c r="G126" s="50">
        <f t="shared" si="6"/>
        <v>1.2281130162724018E-2</v>
      </c>
      <c r="H126" s="50">
        <f t="shared" si="7"/>
        <v>1.8530313248507442E-5</v>
      </c>
      <c r="I126" s="56">
        <f>IFERROR((d_DL/(Rad_Spec!AV126*d_Fam*d_Foffset*Fsurf!C126*d_EF_res*(1/365)*((d_ET_res_o*d_GSF_s)+(d_ET_res_i*d_GSF_i))*(1/24)))*Rad_Spec!BF126,".")</f>
        <v>12258.4408306726</v>
      </c>
      <c r="J126" s="50">
        <f>IFERROR((d_DL/(Rad_Spec!AZ126*d_Fam*d_Foffset*Fsurf!C126*d_EF_res*(1/365)*((d_ET_res_o*d_GSF_s)+(d_ET_res_i*d_GSF_i))*(1/24)))*Rad_Spec!BF126,".")</f>
        <v>26387.30103691731</v>
      </c>
      <c r="K126" s="50">
        <f>IFERROR((d_DL/(Rad_Spec!BA126*d_Fam*d_Foffset*Fsurf!C126*d_EF_res*(1/365)*((d_ET_res_o*d_GSF_s)+(d_ET_res_i*d_GSF_i))*(1/24)))*Rad_Spec!BF126,".")</f>
        <v>15721.664673743744</v>
      </c>
      <c r="L126" s="50">
        <f>IFERROR((d_DL/(Rad_Spec!BB126*d_Fam*d_Foffset*Fsurf!C126*d_EF_res*(1/365)*((d_ET_res_o*d_GSF_s)+(d_ET_res_i*d_GSF_i))*(1/24)))*Rad_Spec!BF126,".")</f>
        <v>12980.358246797661</v>
      </c>
      <c r="M126" s="50">
        <f>IFERROR((d_DL/(Rad_Spec!AY126*d_Fam*d_Foffset*Fsurf!C126*d_EF_res*(1/365)*((d_ET_res_o*d_GSF_s)+(d_ET_res_i*d_GSF_i))*(1/24)))*Rad_Spec!BF126,".")</f>
        <v>4593.9913606938007</v>
      </c>
      <c r="N126" s="50">
        <f>IFERROR((d_DL/(Rad_Spec!AV126*d_Fam*d_Foffset*d_EF_res*(1/365)*acf!D126*((d_ET_res_o*d_GSF_s)+(d_ET_res_i*d_GSF_i))*(1/24)))*Rad_Spec!BF126,".")</f>
        <v>17578.604151184507</v>
      </c>
      <c r="O126" s="50">
        <f>IFERROR((d_DL/(Rad_Spec!AZ126*d_Fam*d_Foffset*d_EF_res*(1/365)*acf!E126*((d_ET_res_o*d_GSF_s)+(d_ET_res_i*d_GSF_i))*(1/24)))*Rad_Spec!BF126,".")</f>
        <v>37839.38968693943</v>
      </c>
      <c r="P126" s="50">
        <f>IFERROR((d_DL/(Rad_Spec!BA126*d_Fam*d_Foffset*d_EF_res*(1/365)*acf!F126*((d_ET_res_o*d_GSF_s)+(d_ET_res_i*d_GSF_i))*(1/24)))*Rad_Spec!BF126,".")</f>
        <v>22544.867142148527</v>
      </c>
      <c r="Q126" s="50">
        <f>IFERROR((d_DL/(Rad_Spec!BB126*d_Fam*d_Foffset*d_EF_res*(1/365)*acf!G126*((d_ET_res_o*d_GSF_s)+(d_ET_res_i*d_GSF_i))*(1/24)))*Rad_Spec!BF126,".")</f>
        <v>18613.833725907847</v>
      </c>
      <c r="R126" s="50">
        <f>IFERROR((d_DL/(Rad_Spec!AY126*d_Fam*d_Foffset*d_EF_res*(1/365)*acf!C126*((d_ET_res_o*d_GSF_s)+(d_ET_res_i*d_GSF_i))*(1/24)))*Rad_Spec!BF126,".")</f>
        <v>6587.7836112349096</v>
      </c>
    </row>
    <row r="127" spans="1:18">
      <c r="A127" s="48" t="s">
        <v>132</v>
      </c>
      <c r="B127" s="48"/>
      <c r="C127" s="50" t="str">
        <f>IFERROR((d_DL/(Rad_Spec!X127*d_IFDres_adj))*Rad_Spec!BF127,".")</f>
        <v>.</v>
      </c>
      <c r="D127" s="50" t="str">
        <f>IFERROR((d_DL/(Rad_Spec!AN127*d_IFAres_adj*(1/d_PEFm_pp)*d_SLF*(d_ET_res_o+d_ET_res_i)*(1/24)))*Rad_Spec!BF127,".")</f>
        <v>.</v>
      </c>
      <c r="E127" s="50" t="str">
        <f>IFERROR((d_DL/(Rad_Spec!AN127*d_IFAres_adj*(1/d_PEF)*d_SLF*(d_ET_res_o+d_ET_res_i)*(1/24)))*Rad_Spec!BF127,".")</f>
        <v>.</v>
      </c>
      <c r="F127" s="50" t="str">
        <f>IFERROR((d_DL/(Rad_Spec!AY127*d_Fam*d_Foffset*d_EF_res*(1/365)*acf!C127*((d_ET_res_o*d_GSF_s)+(d_ET_res_i*d_GSF_i))*(1/24)))*Rad_Spec!BF127,".")</f>
        <v>.</v>
      </c>
      <c r="G127" s="50" t="str">
        <f t="shared" si="6"/>
        <v>.</v>
      </c>
      <c r="H127" s="50" t="str">
        <f t="shared" si="7"/>
        <v>.</v>
      </c>
      <c r="I127" s="56" t="str">
        <f>IFERROR((d_DL/(Rad_Spec!AV127*d_Fam*d_Foffset*Fsurf!C127*d_EF_res*(1/365)*((d_ET_res_o*d_GSF_s)+(d_ET_res_i*d_GSF_i))*(1/24)))*Rad_Spec!BF127,".")</f>
        <v>.</v>
      </c>
      <c r="J127" s="50" t="str">
        <f>IFERROR((d_DL/(Rad_Spec!AZ127*d_Fam*d_Foffset*Fsurf!C127*d_EF_res*(1/365)*((d_ET_res_o*d_GSF_s)+(d_ET_res_i*d_GSF_i))*(1/24)))*Rad_Spec!BF127,".")</f>
        <v>.</v>
      </c>
      <c r="K127" s="50" t="str">
        <f>IFERROR((d_DL/(Rad_Spec!BA127*d_Fam*d_Foffset*Fsurf!C127*d_EF_res*(1/365)*((d_ET_res_o*d_GSF_s)+(d_ET_res_i*d_GSF_i))*(1/24)))*Rad_Spec!BF127,".")</f>
        <v>.</v>
      </c>
      <c r="L127" s="50" t="str">
        <f>IFERROR((d_DL/(Rad_Spec!BB127*d_Fam*d_Foffset*Fsurf!C127*d_EF_res*(1/365)*((d_ET_res_o*d_GSF_s)+(d_ET_res_i*d_GSF_i))*(1/24)))*Rad_Spec!BF127,".")</f>
        <v>.</v>
      </c>
      <c r="M127" s="50" t="str">
        <f>IFERROR((d_DL/(Rad_Spec!AY127*d_Fam*d_Foffset*Fsurf!C127*d_EF_res*(1/365)*((d_ET_res_o*d_GSF_s)+(d_ET_res_i*d_GSF_i))*(1/24)))*Rad_Spec!BF127,".")</f>
        <v>.</v>
      </c>
      <c r="N127" s="50" t="str">
        <f>IFERROR((d_DL/(Rad_Spec!AV127*d_Fam*d_Foffset*d_EF_res*(1/365)*acf!D127*((d_ET_res_o*d_GSF_s)+(d_ET_res_i*d_GSF_i))*(1/24)))*Rad_Spec!BF127,".")</f>
        <v>.</v>
      </c>
      <c r="O127" s="50" t="str">
        <f>IFERROR((d_DL/(Rad_Spec!AZ127*d_Fam*d_Foffset*d_EF_res*(1/365)*acf!E127*((d_ET_res_o*d_GSF_s)+(d_ET_res_i*d_GSF_i))*(1/24)))*Rad_Spec!BF127,".")</f>
        <v>.</v>
      </c>
      <c r="P127" s="50" t="str">
        <f>IFERROR((d_DL/(Rad_Spec!BA127*d_Fam*d_Foffset*d_EF_res*(1/365)*acf!F127*((d_ET_res_o*d_GSF_s)+(d_ET_res_i*d_GSF_i))*(1/24)))*Rad_Spec!BF127,".")</f>
        <v>.</v>
      </c>
      <c r="Q127" s="50" t="str">
        <f>IFERROR((d_DL/(Rad_Spec!BB127*d_Fam*d_Foffset*d_EF_res*(1/365)*acf!G127*((d_ET_res_o*d_GSF_s)+(d_ET_res_i*d_GSF_i))*(1/24)))*Rad_Spec!BF127,".")</f>
        <v>.</v>
      </c>
      <c r="R127" s="50" t="str">
        <f>IFERROR((d_DL/(Rad_Spec!AY127*d_Fam*d_Foffset*d_EF_res*(1/365)*acf!C127*((d_ET_res_o*d_GSF_s)+(d_ET_res_i*d_GSF_i))*(1/24)))*Rad_Spec!BF127,".")</f>
        <v>.</v>
      </c>
    </row>
    <row r="128" spans="1:18">
      <c r="A128" s="48" t="s">
        <v>133</v>
      </c>
      <c r="B128" s="48"/>
      <c r="C128" s="50">
        <f>IFERROR((d_DL/(Rad_Spec!X128*d_IFDres_adj))*Rad_Spec!BF128,".")</f>
        <v>39.578708838336489</v>
      </c>
      <c r="D128" s="50">
        <f>IFERROR((d_DL/(Rad_Spec!AN128*d_IFAres_adj*(1/d_PEFm_pp)*d_SLF*(d_ET_res_o+d_ET_res_i)*(1/24)))*Rad_Spec!BF128,".")</f>
        <v>0.13234618209134769</v>
      </c>
      <c r="E128" s="50">
        <f>IFERROR((d_DL/(Rad_Spec!AN128*d_IFAres_adj*(1/d_PEF)*d_SLF*(d_ET_res_o+d_ET_res_i)*(1/24)))*Rad_Spec!BF128,".")</f>
        <v>96.757326627670608</v>
      </c>
      <c r="F128" s="50">
        <f>IFERROR((d_DL/(Rad_Spec!AY128*d_Fam*d_Foffset*d_EF_res*(1/365)*acf!C128*((d_ET_res_o*d_GSF_s)+(d_ET_res_i*d_GSF_i))*(1/24)))*Rad_Spec!BF128,".")</f>
        <v>53803.814077953481</v>
      </c>
      <c r="G128" s="50">
        <f t="shared" si="6"/>
        <v>28.074249321161137</v>
      </c>
      <c r="H128" s="50">
        <f t="shared" si="7"/>
        <v>0.13190478476392395</v>
      </c>
      <c r="I128" s="56">
        <f>IFERROR((d_DL/(Rad_Spec!AV128*d_Fam*d_Foffset*Fsurf!C128*d_EF_res*(1/365)*((d_ET_res_o*d_GSF_s)+(d_ET_res_i*d_GSF_i))*(1/24)))*Rad_Spec!BF128,".")</f>
        <v>21352.579252744454</v>
      </c>
      <c r="J128" s="50">
        <f>IFERROR((d_DL/(Rad_Spec!AZ128*d_Fam*d_Foffset*Fsurf!C128*d_EF_res*(1/365)*((d_ET_res_o*d_GSF_s)+(d_ET_res_i*d_GSF_i))*(1/24)))*Rad_Spec!BF128,".")</f>
        <v>58154.204842412692</v>
      </c>
      <c r="K128" s="50">
        <f>IFERROR((d_DL/(Rad_Spec!BA128*d_Fam*d_Foffset*Fsurf!C128*d_EF_res*(1/365)*((d_ET_res_o*d_GSF_s)+(d_ET_res_i*d_GSF_i))*(1/24)))*Rad_Spec!BF128,".")</f>
        <v>26423.816825271268</v>
      </c>
      <c r="L128" s="50">
        <f>IFERROR((d_DL/(Rad_Spec!BB128*d_Fam*d_Foffset*Fsurf!C128*d_EF_res*(1/365)*((d_ET_res_o*d_GSF_s)+(d_ET_res_i*d_GSF_i))*(1/24)))*Rad_Spec!BF128,".")</f>
        <v>21570.462714507157</v>
      </c>
      <c r="M128" s="50">
        <f>IFERROR((d_DL/(Rad_Spec!AY128*d_Fam*d_Foffset*Fsurf!C128*d_EF_res*(1/365)*((d_ET_res_o*d_GSF_s)+(d_ET_res_i*d_GSF_i))*(1/24)))*Rad_Spec!BF128,".")</f>
        <v>40453.995547333441</v>
      </c>
      <c r="N128" s="50">
        <f>IFERROR((d_DL/(Rad_Spec!AV128*d_Fam*d_Foffset*d_EF_res*(1/365)*acf!D128*((d_ET_res_o*d_GSF_s)+(d_ET_res_i*d_GSF_i))*(1/24)))*Rad_Spec!BF128,".")</f>
        <v>28398.930406150132</v>
      </c>
      <c r="O128" s="50">
        <f>IFERROR((d_DL/(Rad_Spec!AZ128*d_Fam*d_Foffset*d_EF_res*(1/365)*acf!E128*((d_ET_res_o*d_GSF_s)+(d_ET_res_i*d_GSF_i))*(1/24)))*Rad_Spec!BF128,".")</f>
        <v>77345.092440408873</v>
      </c>
      <c r="P128" s="50">
        <f>IFERROR((d_DL/(Rad_Spec!BA128*d_Fam*d_Foffset*d_EF_res*(1/365)*acf!F128*((d_ET_res_o*d_GSF_s)+(d_ET_res_i*d_GSF_i))*(1/24)))*Rad_Spec!BF128,".")</f>
        <v>35143.676377610791</v>
      </c>
      <c r="Q128" s="50">
        <f>IFERROR((d_DL/(Rad_Spec!BB128*d_Fam*d_Foffset*d_EF_res*(1/365)*acf!G128*((d_ET_res_o*d_GSF_s)+(d_ET_res_i*d_GSF_i))*(1/24)))*Rad_Spec!BF128,".")</f>
        <v>28688.715410294521</v>
      </c>
      <c r="R128" s="50">
        <f>IFERROR((d_DL/(Rad_Spec!AY128*d_Fam*d_Foffset*d_EF_res*(1/365)*acf!C128*((d_ET_res_o*d_GSF_s)+(d_ET_res_i*d_GSF_i))*(1/24)))*Rad_Spec!BF128,".")</f>
        <v>53803.814077953481</v>
      </c>
    </row>
    <row r="129" spans="1:18">
      <c r="A129" s="48" t="s">
        <v>134</v>
      </c>
      <c r="B129" s="48"/>
      <c r="C129" s="50" t="str">
        <f>IFERROR((d_DL/(Rad_Spec!X129*d_IFDres_adj))*Rad_Spec!BF129,".")</f>
        <v>.</v>
      </c>
      <c r="D129" s="50" t="str">
        <f>IFERROR((d_DL/(Rad_Spec!AN129*d_IFAres_adj*(1/d_PEFm_pp)*d_SLF*(d_ET_res_o+d_ET_res_i)*(1/24)))*Rad_Spec!BF129,".")</f>
        <v>.</v>
      </c>
      <c r="E129" s="50" t="str">
        <f>IFERROR((d_DL/(Rad_Spec!AN129*d_IFAres_adj*(1/d_PEF)*d_SLF*(d_ET_res_o+d_ET_res_i)*(1/24)))*Rad_Spec!BF129,".")</f>
        <v>.</v>
      </c>
      <c r="F129" s="50">
        <f>IFERROR((d_DL/(Rad_Spec!AY129*d_Fam*d_Foffset*d_EF_res*(1/365)*acf!C129*((d_ET_res_o*d_GSF_s)+(d_ET_res_i*d_GSF_i))*(1/24)))*Rad_Spec!BF129,".")</f>
        <v>63222.360426716354</v>
      </c>
      <c r="G129" s="50">
        <f t="shared" si="6"/>
        <v>63222.360426716354</v>
      </c>
      <c r="H129" s="50">
        <f t="shared" si="7"/>
        <v>63222.360426716354</v>
      </c>
      <c r="I129" s="56">
        <f>IFERROR((d_DL/(Rad_Spec!AV129*d_Fam*d_Foffset*Fsurf!C129*d_EF_res*(1/365)*((d_ET_res_o*d_GSF_s)+(d_ET_res_i*d_GSF_i))*(1/24)))*Rad_Spec!BF129,".")</f>
        <v>11374.729386478171</v>
      </c>
      <c r="J129" s="50">
        <f>IFERROR((d_DL/(Rad_Spec!AZ129*d_Fam*d_Foffset*Fsurf!C129*d_EF_res*(1/365)*((d_ET_res_o*d_GSF_s)+(d_ET_res_i*d_GSF_i))*(1/24)))*Rad_Spec!BF129,".")</f>
        <v>53799.395746856215</v>
      </c>
      <c r="K129" s="50">
        <f>IFERROR((d_DL/(Rad_Spec!BA129*d_Fam*d_Foffset*Fsurf!C129*d_EF_res*(1/365)*((d_ET_res_o*d_GSF_s)+(d_ET_res_i*d_GSF_i))*(1/24)))*Rad_Spec!BF129,".")</f>
        <v>19294.775211311917</v>
      </c>
      <c r="L129" s="50">
        <f>IFERROR((d_DL/(Rad_Spec!BB129*d_Fam*d_Foffset*Fsurf!C129*d_EF_res*(1/365)*((d_ET_res_o*d_GSF_s)+(d_ET_res_i*d_GSF_i))*(1/24)))*Rad_Spec!BF129,".")</f>
        <v>12611.896363043377</v>
      </c>
      <c r="M129" s="50">
        <f>IFERROR((d_DL/(Rad_Spec!AY129*d_Fam*d_Foffset*Fsurf!C129*d_EF_res*(1/365)*((d_ET_res_o*d_GSF_s)+(d_ET_res_i*d_GSF_i))*(1/24)))*Rad_Spec!BF129,".")</f>
        <v>51442.115888296445</v>
      </c>
      <c r="N129" s="50">
        <f>IFERROR((d_DL/(Rad_Spec!AV129*d_Fam*d_Foffset*d_EF_res*(1/365)*acf!D129*((d_ET_res_o*d_GSF_s)+(d_ET_res_i*d_GSF_i))*(1/24)))*Rad_Spec!BF129,".")</f>
        <v>13979.542415981674</v>
      </c>
      <c r="O129" s="50">
        <f>IFERROR((d_DL/(Rad_Spec!AZ129*d_Fam*d_Foffset*d_EF_res*(1/365)*acf!E129*((d_ET_res_o*d_GSF_s)+(d_ET_res_i*d_GSF_i))*(1/24)))*Rad_Spec!BF129,".")</f>
        <v>66119.457372886303</v>
      </c>
      <c r="P129" s="50">
        <f>IFERROR((d_DL/(Rad_Spec!BA129*d_Fam*d_Foffset*d_EF_res*(1/365)*acf!F129*((d_ET_res_o*d_GSF_s)+(d_ET_res_i*d_GSF_i))*(1/24)))*Rad_Spec!BF129,".")</f>
        <v>23713.278734702348</v>
      </c>
      <c r="Q129" s="50">
        <f>IFERROR((d_DL/(Rad_Spec!BB129*d_Fam*d_Foffset*d_EF_res*(1/365)*acf!G129*((d_ET_res_o*d_GSF_s)+(d_ET_res_i*d_GSF_i))*(1/24)))*Rad_Spec!BF129,".")</f>
        <v>15500.020630180314</v>
      </c>
      <c r="R129" s="50">
        <f>IFERROR((d_DL/(Rad_Spec!AY129*d_Fam*d_Foffset*d_EF_res*(1/365)*acf!C129*((d_ET_res_o*d_GSF_s)+(d_ET_res_i*d_GSF_i))*(1/24)))*Rad_Spec!BF129,".")</f>
        <v>63222.360426716354</v>
      </c>
    </row>
    <row r="130" spans="1:18">
      <c r="A130" s="48" t="s">
        <v>135</v>
      </c>
      <c r="B130" s="48"/>
      <c r="C130" s="50">
        <f>IFERROR((d_DL/(Rad_Spec!X130*d_IFDres_adj))*Rad_Spec!BF130,".")</f>
        <v>64093.944690959564</v>
      </c>
      <c r="D130" s="50">
        <f>IFERROR((d_DL/(Rad_Spec!AN130*d_IFAres_adj*(1/d_PEFm_pp)*d_SLF*(d_ET_res_o+d_ET_res_i)*(1/24)))*Rad_Spec!BF130,".")</f>
        <v>3141.2920349763249</v>
      </c>
      <c r="E130" s="50">
        <f>IFERROR((d_DL/(Rad_Spec!AN130*d_IFAres_adj*(1/d_PEF)*d_SLF*(d_ET_res_o+d_ET_res_i)*(1/24)))*Rad_Spec!BF130,".")</f>
        <v>2296575.6522641317</v>
      </c>
      <c r="F130" s="50">
        <f>IFERROR((d_DL/(Rad_Spec!AY130*d_Fam*d_Foffset*d_EF_res*(1/365)*acf!C130*((d_ET_res_o*d_GSF_s)+(d_ET_res_i*d_GSF_i))*(1/24)))*Rad_Spec!BF130,".")</f>
        <v>5352.9361719639755</v>
      </c>
      <c r="G130" s="50">
        <f t="shared" si="6"/>
        <v>4929.7294119977041</v>
      </c>
      <c r="H130" s="50">
        <f t="shared" si="7"/>
        <v>1920.2858337745888</v>
      </c>
      <c r="I130" s="56" t="str">
        <f>IFERROR((d_DL/(Rad_Spec!AV130*d_Fam*d_Foffset*Fsurf!C130*d_EF_res*(1/365)*((d_ET_res_o*d_GSF_s)+(d_ET_res_i*d_GSF_i))*(1/24)))*Rad_Spec!BF130,".")</f>
        <v>.</v>
      </c>
      <c r="J130" s="50" t="str">
        <f>IFERROR((d_DL/(Rad_Spec!AZ130*d_Fam*d_Foffset*Fsurf!C130*d_EF_res*(1/365)*((d_ET_res_o*d_GSF_s)+(d_ET_res_i*d_GSF_i))*(1/24)))*Rad_Spec!BF130,".")</f>
        <v>.</v>
      </c>
      <c r="K130" s="50" t="str">
        <f>IFERROR((d_DL/(Rad_Spec!BA130*d_Fam*d_Foffset*Fsurf!C130*d_EF_res*(1/365)*((d_ET_res_o*d_GSF_s)+(d_ET_res_i*d_GSF_i))*(1/24)))*Rad_Spec!BF130,".")</f>
        <v>.</v>
      </c>
      <c r="L130" s="50" t="str">
        <f>IFERROR((d_DL/(Rad_Spec!BB130*d_Fam*d_Foffset*Fsurf!C130*d_EF_res*(1/365)*((d_ET_res_o*d_GSF_s)+(d_ET_res_i*d_GSF_i))*(1/24)))*Rad_Spec!BF130,".")</f>
        <v>.</v>
      </c>
      <c r="M130" s="50" t="str">
        <f>IFERROR((d_DL/(Rad_Spec!AY130*d_Fam*d_Foffset*Fsurf!C130*d_EF_res*(1/365)*((d_ET_res_o*d_GSF_s)+(d_ET_res_i*d_GSF_i))*(1/24)))*Rad_Spec!BF130,".")</f>
        <v>.</v>
      </c>
      <c r="N130" s="50">
        <f>IFERROR((d_DL/(Rad_Spec!AV130*d_Fam*d_Foffset*d_EF_res*(1/365)*acf!D130*((d_ET_res_o*d_GSF_s)+(d_ET_res_i*d_GSF_i))*(1/24)))*Rad_Spec!BF130,".")</f>
        <v>1144.6310404701217</v>
      </c>
      <c r="O130" s="50">
        <f>IFERROR((d_DL/(Rad_Spec!AZ130*d_Fam*d_Foffset*d_EF_res*(1/365)*acf!E130*((d_ET_res_o*d_GSF_s)+(d_ET_res_i*d_GSF_i))*(1/24)))*Rad_Spec!BF130,".")</f>
        <v>5549.1991171727777</v>
      </c>
      <c r="P130" s="50">
        <f>IFERROR((d_DL/(Rad_Spec!BA130*d_Fam*d_Foffset*d_EF_res*(1/365)*acf!F130*((d_ET_res_o*d_GSF_s)+(d_ET_res_i*d_GSF_i))*(1/24)))*Rad_Spec!BF130,".")</f>
        <v>1952.605892566678</v>
      </c>
      <c r="Q130" s="50">
        <f>IFERROR((d_DL/(Rad_Spec!BB130*d_Fam*d_Foffset*d_EF_res*(1/365)*acf!G130*((d_ET_res_o*d_GSF_s)+(d_ET_res_i*d_GSF_i))*(1/24)))*Rad_Spec!BF130,".")</f>
        <v>1267.8378538540583</v>
      </c>
      <c r="R130" s="50">
        <f>IFERROR((d_DL/(Rad_Spec!AY130*d_Fam*d_Foffset*d_EF_res*(1/365)*acf!C130*((d_ET_res_o*d_GSF_s)+(d_ET_res_i*d_GSF_i))*(1/24)))*Rad_Spec!BF130,".")</f>
        <v>5352.9361719639755</v>
      </c>
    </row>
    <row r="131" spans="1:18">
      <c r="A131" s="48" t="s">
        <v>136</v>
      </c>
      <c r="B131" s="48"/>
      <c r="C131" s="50">
        <f>IFERROR((d_DL/(Rad_Spec!X131*d_IFDres_adj))*Rad_Spec!BF131,".")</f>
        <v>270819.7188927324</v>
      </c>
      <c r="D131" s="50">
        <f>IFERROR((d_DL/(Rad_Spec!AN131*d_IFAres_adj*(1/d_PEFm_pp)*d_SLF*(d_ET_res_o+d_ET_res_i)*(1/24)))*Rad_Spec!BF131,".")</f>
        <v>14557.561048752154</v>
      </c>
      <c r="E131" s="50">
        <f>IFERROR((d_DL/(Rad_Spec!AN131*d_IFAres_adj*(1/d_PEF)*d_SLF*(d_ET_res_o+d_ET_res_i)*(1/24)))*Rad_Spec!BF131,".")</f>
        <v>10642926.505610568</v>
      </c>
      <c r="F131" s="50">
        <f>IFERROR((d_DL/(Rad_Spec!AY131*d_Fam*d_Foffset*d_EF_res*(1/365)*acf!C131*((d_ET_res_o*d_GSF_s)+(d_ET_res_i*d_GSF_i))*(1/24)))*Rad_Spec!BF131,".")</f>
        <v>259487.84695808517</v>
      </c>
      <c r="G131" s="50">
        <f t="shared" si="6"/>
        <v>130886.66958345442</v>
      </c>
      <c r="H131" s="50">
        <f t="shared" si="7"/>
        <v>13116.635362727064</v>
      </c>
      <c r="I131" s="56" t="str">
        <f>IFERROR((d_DL/(Rad_Spec!AV131*d_Fam*d_Foffset*Fsurf!C131*d_EF_res*(1/365)*((d_ET_res_o*d_GSF_s)+(d_ET_res_i*d_GSF_i))*(1/24)))*Rad_Spec!BF131,".")</f>
        <v>.</v>
      </c>
      <c r="J131" s="50" t="str">
        <f>IFERROR((d_DL/(Rad_Spec!AZ131*d_Fam*d_Foffset*Fsurf!C131*d_EF_res*(1/365)*((d_ET_res_o*d_GSF_s)+(d_ET_res_i*d_GSF_i))*(1/24)))*Rad_Spec!BF131,".")</f>
        <v>.</v>
      </c>
      <c r="K131" s="50" t="str">
        <f>IFERROR((d_DL/(Rad_Spec!BA131*d_Fam*d_Foffset*Fsurf!C131*d_EF_res*(1/365)*((d_ET_res_o*d_GSF_s)+(d_ET_res_i*d_GSF_i))*(1/24)))*Rad_Spec!BF131,".")</f>
        <v>.</v>
      </c>
      <c r="L131" s="50" t="str">
        <f>IFERROR((d_DL/(Rad_Spec!BB131*d_Fam*d_Foffset*Fsurf!C131*d_EF_res*(1/365)*((d_ET_res_o*d_GSF_s)+(d_ET_res_i*d_GSF_i))*(1/24)))*Rad_Spec!BF131,".")</f>
        <v>.</v>
      </c>
      <c r="M131" s="50" t="str">
        <f>IFERROR((d_DL/(Rad_Spec!AY131*d_Fam*d_Foffset*Fsurf!C131*d_EF_res*(1/365)*((d_ET_res_o*d_GSF_s)+(d_ET_res_i*d_GSF_i))*(1/24)))*Rad_Spec!BF131,".")</f>
        <v>.</v>
      </c>
      <c r="N131" s="50">
        <f>IFERROR((d_DL/(Rad_Spec!AV131*d_Fam*d_Foffset*d_EF_res*(1/365)*acf!D131*((d_ET_res_o*d_GSF_s)+(d_ET_res_i*d_GSF_i))*(1/24)))*Rad_Spec!BF131,".")</f>
        <v>122756.26941179561</v>
      </c>
      <c r="O131" s="50">
        <f>IFERROR((d_DL/(Rad_Spec!AZ131*d_Fam*d_Foffset*d_EF_res*(1/365)*acf!E131*((d_ET_res_o*d_GSF_s)+(d_ET_res_i*d_GSF_i))*(1/24)))*Rad_Spec!BF131,".")</f>
        <v>331022.2478583036</v>
      </c>
      <c r="P131" s="50">
        <f>IFERROR((d_DL/(Rad_Spec!BA131*d_Fam*d_Foffset*d_EF_res*(1/365)*acf!F131*((d_ET_res_o*d_GSF_s)+(d_ET_res_i*d_GSF_i))*(1/24)))*Rad_Spec!BF131,".")</f>
        <v>161373.34583092298</v>
      </c>
      <c r="Q131" s="50">
        <f>IFERROR((d_DL/(Rad_Spec!BB131*d_Fam*d_Foffset*d_EF_res*(1/365)*acf!G131*((d_ET_res_o*d_GSF_s)+(d_ET_res_i*d_GSF_i))*(1/24)))*Rad_Spec!BF131,".")</f>
        <v>129314.20033195832</v>
      </c>
      <c r="R131" s="50">
        <f>IFERROR((d_DL/(Rad_Spec!AY131*d_Fam*d_Foffset*d_EF_res*(1/365)*acf!C131*((d_ET_res_o*d_GSF_s)+(d_ET_res_i*d_GSF_i))*(1/24)))*Rad_Spec!BF131,".")</f>
        <v>259487.84695808517</v>
      </c>
    </row>
    <row r="132" spans="1:18">
      <c r="A132" s="48" t="s">
        <v>137</v>
      </c>
      <c r="B132" s="48"/>
      <c r="C132" s="50">
        <f>IFERROR((d_DL/(Rad_Spec!X132*d_IFDres_adj))*Rad_Spec!BF132,".")</f>
        <v>2.3152014277699409</v>
      </c>
      <c r="D132" s="50">
        <f>IFERROR((d_DL/(Rad_Spec!AN132*d_IFAres_adj*(1/d_PEFm_pp)*d_SLF*(d_ET_res_o+d_ET_res_i)*(1/24)))*Rad_Spec!BF132,".")</f>
        <v>0.10092766430742577</v>
      </c>
      <c r="E132" s="50">
        <f>IFERROR((d_DL/(Rad_Spec!AN132*d_IFAres_adj*(1/d_PEF)*d_SLF*(d_ET_res_o+d_ET_res_i)*(1/24)))*Rad_Spec!BF132,".")</f>
        <v>73.787477861818275</v>
      </c>
      <c r="F132" s="50">
        <f>IFERROR((d_DL/(Rad_Spec!AY132*d_Fam*d_Foffset*d_EF_res*(1/365)*acf!C132*((d_ET_res_o*d_GSF_s)+(d_ET_res_i*d_GSF_i))*(1/24)))*Rad_Spec!BF132,".")</f>
        <v>7.7042109001710894</v>
      </c>
      <c r="G132" s="50">
        <f t="shared" si="6"/>
        <v>1.7382856508810802</v>
      </c>
      <c r="H132" s="50">
        <f t="shared" si="7"/>
        <v>9.5512687593020534E-2</v>
      </c>
      <c r="I132" s="56">
        <f>IFERROR((d_DL/(Rad_Spec!AV132*d_Fam*d_Foffset*Fsurf!C132*d_EF_res*(1/365)*((d_ET_res_o*d_GSF_s)+(d_ET_res_i*d_GSF_i))*(1/24)))*Rad_Spec!BF132,".")</f>
        <v>1.1914953542193425</v>
      </c>
      <c r="J132" s="50">
        <f>IFERROR((d_DL/(Rad_Spec!AZ132*d_Fam*d_Foffset*Fsurf!C132*d_EF_res*(1/365)*((d_ET_res_o*d_GSF_s)+(d_ET_res_i*d_GSF_i))*(1/24)))*Rad_Spec!BF132,".")</f>
        <v>6.4959076162978713</v>
      </c>
      <c r="K132" s="50">
        <f>IFERROR((d_DL/(Rad_Spec!BA132*d_Fam*d_Foffset*Fsurf!C132*d_EF_res*(1/365)*((d_ET_res_o*d_GSF_s)+(d_ET_res_i*d_GSF_i))*(1/24)))*Rad_Spec!BF132,".")</f>
        <v>2.2483312940364986</v>
      </c>
      <c r="L132" s="50">
        <f>IFERROR((d_DL/(Rad_Spec!BB132*d_Fam*d_Foffset*Fsurf!C132*d_EF_res*(1/365)*((d_ET_res_o*d_GSF_s)+(d_ET_res_i*d_GSF_i))*(1/24)))*Rad_Spec!BF132,".")</f>
        <v>1.4013184354655162</v>
      </c>
      <c r="M132" s="50">
        <f>IFERROR((d_DL/(Rad_Spec!AY132*d_Fam*d_Foffset*Fsurf!C132*d_EF_res*(1/365)*((d_ET_res_o*d_GSF_s)+(d_ET_res_i*d_GSF_i))*(1/24)))*Rad_Spec!BF132,".")</f>
        <v>6.6301298624536047</v>
      </c>
      <c r="N132" s="50">
        <f>IFERROR((d_DL/(Rad_Spec!AV132*d_Fam*d_Foffset*d_EF_res*(1/365)*acf!D132*((d_ET_res_o*d_GSF_s)+(d_ET_res_i*d_GSF_i))*(1/24)))*Rad_Spec!BF132,".")</f>
        <v>1.3845176016028757</v>
      </c>
      <c r="O132" s="50">
        <f>IFERROR((d_DL/(Rad_Spec!AZ132*d_Fam*d_Foffset*d_EF_res*(1/365)*acf!E132*((d_ET_res_o*d_GSF_s)+(d_ET_res_i*d_GSF_i))*(1/24)))*Rad_Spec!BF132,".")</f>
        <v>7.5482446501381268</v>
      </c>
      <c r="P132" s="50">
        <f>IFERROR((d_DL/(Rad_Spec!BA132*d_Fam*d_Foffset*d_EF_res*(1/365)*acf!F132*((d_ET_res_o*d_GSF_s)+(d_ET_res_i*d_GSF_i))*(1/24)))*Rad_Spec!BF132,".")</f>
        <v>2.6125609636704108</v>
      </c>
      <c r="Q132" s="50">
        <f>IFERROR((d_DL/(Rad_Spec!BB132*d_Fam*d_Foffset*d_EF_res*(1/365)*acf!G132*((d_ET_res_o*d_GSF_s)+(d_ET_res_i*d_GSF_i))*(1/24)))*Rad_Spec!BF132,".")</f>
        <v>1.6283320220109292</v>
      </c>
      <c r="R132" s="50">
        <f>IFERROR((d_DL/(Rad_Spec!AY132*d_Fam*d_Foffset*d_EF_res*(1/365)*acf!C132*((d_ET_res_o*d_GSF_s)+(d_ET_res_i*d_GSF_i))*(1/24)))*Rad_Spec!BF132,".")</f>
        <v>7.7042109001710894</v>
      </c>
    </row>
    <row r="133" spans="1:18">
      <c r="A133" s="48" t="s">
        <v>138</v>
      </c>
      <c r="B133" s="48"/>
      <c r="C133" s="50">
        <f>IFERROR((d_DL/(Rad_Spec!X133*d_IFDres_adj))*Rad_Spec!BF133,".")</f>
        <v>6.8757618579265776</v>
      </c>
      <c r="D133" s="50">
        <f>IFERROR((d_DL/(Rad_Spec!AN133*d_IFAres_adj*(1/d_PEFm_pp)*d_SLF*(d_ET_res_o+d_ET_res_i)*(1/24)))*Rad_Spec!BF133,".")</f>
        <v>7.3120840217881129E-3</v>
      </c>
      <c r="E133" s="50">
        <f>IFERROR((d_DL/(Rad_Spec!AN133*d_IFAres_adj*(1/d_PEF)*d_SLF*(d_ET_res_o+d_ET_res_i)*(1/24)))*Rad_Spec!BF133,".")</f>
        <v>5.345811196403055</v>
      </c>
      <c r="F133" s="50" t="str">
        <f>IFERROR((d_DL/(Rad_Spec!AY133*d_Fam*d_Foffset*d_EF_res*(1/365)*acf!C133*((d_ET_res_o*d_GSF_s)+(d_ET_res_i*d_GSF_i))*(1/24)))*Rad_Spec!BF133,".")</f>
        <v>.</v>
      </c>
      <c r="G133" s="50">
        <f t="shared" si="6"/>
        <v>3.0075117630527561</v>
      </c>
      <c r="H133" s="50">
        <f t="shared" si="7"/>
        <v>7.3043161882310964E-3</v>
      </c>
      <c r="I133" s="56" t="str">
        <f>IFERROR((d_DL/(Rad_Spec!AV133*d_Fam*d_Foffset*Fsurf!C133*d_EF_res*(1/365)*((d_ET_res_o*d_GSF_s)+(d_ET_res_i*d_GSF_i))*(1/24)))*Rad_Spec!BF133,".")</f>
        <v>.</v>
      </c>
      <c r="J133" s="50" t="str">
        <f>IFERROR((d_DL/(Rad_Spec!AZ133*d_Fam*d_Foffset*Fsurf!C133*d_EF_res*(1/365)*((d_ET_res_o*d_GSF_s)+(d_ET_res_i*d_GSF_i))*(1/24)))*Rad_Spec!BF133,".")</f>
        <v>.</v>
      </c>
      <c r="K133" s="50" t="str">
        <f>IFERROR((d_DL/(Rad_Spec!BA133*d_Fam*d_Foffset*Fsurf!C133*d_EF_res*(1/365)*((d_ET_res_o*d_GSF_s)+(d_ET_res_i*d_GSF_i))*(1/24)))*Rad_Spec!BF133,".")</f>
        <v>.</v>
      </c>
      <c r="L133" s="50" t="str">
        <f>IFERROR((d_DL/(Rad_Spec!BB133*d_Fam*d_Foffset*Fsurf!C133*d_EF_res*(1/365)*((d_ET_res_o*d_GSF_s)+(d_ET_res_i*d_GSF_i))*(1/24)))*Rad_Spec!BF133,".")</f>
        <v>.</v>
      </c>
      <c r="M133" s="50" t="str">
        <f>IFERROR((d_DL/(Rad_Spec!AY133*d_Fam*d_Foffset*Fsurf!C133*d_EF_res*(1/365)*((d_ET_res_o*d_GSF_s)+(d_ET_res_i*d_GSF_i))*(1/24)))*Rad_Spec!BF133,".")</f>
        <v>.</v>
      </c>
      <c r="N133" s="50" t="str">
        <f>IFERROR((d_DL/(Rad_Spec!AV133*d_Fam*d_Foffset*d_EF_res*(1/365)*acf!D133*((d_ET_res_o*d_GSF_s)+(d_ET_res_i*d_GSF_i))*(1/24)))*Rad_Spec!BF133,".")</f>
        <v>.</v>
      </c>
      <c r="O133" s="50" t="str">
        <f>IFERROR((d_DL/(Rad_Spec!AZ133*d_Fam*d_Foffset*d_EF_res*(1/365)*acf!E133*((d_ET_res_o*d_GSF_s)+(d_ET_res_i*d_GSF_i))*(1/24)))*Rad_Spec!BF133,".")</f>
        <v>.</v>
      </c>
      <c r="P133" s="50" t="str">
        <f>IFERROR((d_DL/(Rad_Spec!BA133*d_Fam*d_Foffset*d_EF_res*(1/365)*acf!F133*((d_ET_res_o*d_GSF_s)+(d_ET_res_i*d_GSF_i))*(1/24)))*Rad_Spec!BF133,".")</f>
        <v>.</v>
      </c>
      <c r="Q133" s="50" t="str">
        <f>IFERROR((d_DL/(Rad_Spec!BB133*d_Fam*d_Foffset*d_EF_res*(1/365)*acf!G133*((d_ET_res_o*d_GSF_s)+(d_ET_res_i*d_GSF_i))*(1/24)))*Rad_Spec!BF133,".")</f>
        <v>.</v>
      </c>
      <c r="R133" s="50" t="str">
        <f>IFERROR((d_DL/(Rad_Spec!AY133*d_Fam*d_Foffset*d_EF_res*(1/365)*acf!C133*((d_ET_res_o*d_GSF_s)+(d_ET_res_i*d_GSF_i))*(1/24)))*Rad_Spec!BF133,".")</f>
        <v>.</v>
      </c>
    </row>
    <row r="134" spans="1:18">
      <c r="A134" s="48" t="s">
        <v>139</v>
      </c>
      <c r="B134" s="48"/>
      <c r="C134" s="50">
        <f>IFERROR((d_DL/(Rad_Spec!X134*d_IFDres_adj))*Rad_Spec!BF134,".")</f>
        <v>890.30912012278554</v>
      </c>
      <c r="D134" s="50">
        <f>IFERROR((d_DL/(Rad_Spec!AN134*d_IFAres_adj*(1/d_PEFm_pp)*d_SLF*(d_ET_res_o+d_ET_res_i)*(1/24)))*Rad_Spec!BF134,".")</f>
        <v>49.848950502154203</v>
      </c>
      <c r="E134" s="50">
        <f>IFERROR((d_DL/(Rad_Spec!AN134*d_IFAres_adj*(1/d_PEF)*d_SLF*(d_ET_res_o+d_ET_res_i)*(1/24)))*Rad_Spec!BF134,".")</f>
        <v>36444.203448607412</v>
      </c>
      <c r="F134" s="50">
        <f>IFERROR((d_DL/(Rad_Spec!AY134*d_Fam*d_Foffset*d_EF_res*(1/365)*acf!C134*((d_ET_res_o*d_GSF_s)+(d_ET_res_i*d_GSF_i))*(1/24)))*Rad_Spec!BF134,".")</f>
        <v>1017.3056589673062</v>
      </c>
      <c r="G134" s="50">
        <f t="shared" si="6"/>
        <v>468.6840930700323</v>
      </c>
      <c r="H134" s="50">
        <f t="shared" si="7"/>
        <v>45.112516708349773</v>
      </c>
      <c r="I134" s="56">
        <f>IFERROR((d_DL/(Rad_Spec!AV134*d_Fam*d_Foffset*Fsurf!C134*d_EF_res*(1/365)*((d_ET_res_o*d_GSF_s)+(d_ET_res_i*d_GSF_i))*(1/24)))*Rad_Spec!BF134,".")</f>
        <v>182.97142568124514</v>
      </c>
      <c r="J134" s="50">
        <f>IFERROR((d_DL/(Rad_Spec!AZ134*d_Fam*d_Foffset*Fsurf!C134*d_EF_res*(1/365)*((d_ET_res_o*d_GSF_s)+(d_ET_res_i*d_GSF_i))*(1/24)))*Rad_Spec!BF134,".")</f>
        <v>931.92535841380482</v>
      </c>
      <c r="K134" s="50">
        <f>IFERROR((d_DL/(Rad_Spec!BA134*d_Fam*d_Foffset*Fsurf!C134*d_EF_res*(1/365)*((d_ET_res_o*d_GSF_s)+(d_ET_res_i*d_GSF_i))*(1/24)))*Rad_Spec!BF134,".")</f>
        <v>326.47842621555509</v>
      </c>
      <c r="L134" s="50">
        <f>IFERROR((d_DL/(Rad_Spec!BB134*d_Fam*d_Foffset*Fsurf!C134*d_EF_res*(1/365)*((d_ET_res_o*d_GSF_s)+(d_ET_res_i*d_GSF_i))*(1/24)))*Rad_Spec!BF134,".")</f>
        <v>208.12999671241636</v>
      </c>
      <c r="M134" s="50">
        <f>IFERROR((d_DL/(Rad_Spec!AY134*d_Fam*d_Foffset*Fsurf!C134*d_EF_res*(1/365)*((d_ET_res_o*d_GSF_s)+(d_ET_res_i*d_GSF_i))*(1/24)))*Rad_Spec!BF134,".")</f>
        <v>869.49201621137286</v>
      </c>
      <c r="N134" s="50">
        <f>IFERROR((d_DL/(Rad_Spec!AV134*d_Fam*d_Foffset*d_EF_res*(1/365)*acf!D134*((d_ET_res_o*d_GSF_s)+(d_ET_res_i*d_GSF_i))*(1/24)))*Rad_Spec!BF134,".")</f>
        <v>214.07656804705678</v>
      </c>
      <c r="O134" s="50">
        <f>IFERROR((d_DL/(Rad_Spec!AZ134*d_Fam*d_Foffset*d_EF_res*(1/365)*acf!E134*((d_ET_res_o*d_GSF_s)+(d_ET_res_i*d_GSF_i))*(1/24)))*Rad_Spec!BF134,".")</f>
        <v>1090.3526693441513</v>
      </c>
      <c r="P134" s="50">
        <f>IFERROR((d_DL/(Rad_Spec!BA134*d_Fam*d_Foffset*d_EF_res*(1/365)*acf!F134*((d_ET_res_o*d_GSF_s)+(d_ET_res_i*d_GSF_i))*(1/24)))*Rad_Spec!BF134,".")</f>
        <v>381.97975867219947</v>
      </c>
      <c r="Q134" s="50">
        <f>IFERROR((d_DL/(Rad_Spec!BB134*d_Fam*d_Foffset*d_EF_res*(1/365)*acf!G134*((d_ET_res_o*d_GSF_s)+(d_ET_res_i*d_GSF_i))*(1/24)))*Rad_Spec!BF134,".")</f>
        <v>243.5120961535271</v>
      </c>
      <c r="R134" s="50">
        <f>IFERROR((d_DL/(Rad_Spec!AY134*d_Fam*d_Foffset*d_EF_res*(1/365)*acf!C134*((d_ET_res_o*d_GSF_s)+(d_ET_res_i*d_GSF_i))*(1/24)))*Rad_Spec!BF134,".")</f>
        <v>1017.3056589673062</v>
      </c>
    </row>
    <row r="135" spans="1:18">
      <c r="F135" s="58"/>
      <c r="G135" s="6"/>
    </row>
    <row r="136" spans="1:18">
      <c r="C136" s="6"/>
      <c r="D136" s="62"/>
      <c r="E136" s="62"/>
      <c r="F136" s="58"/>
      <c r="G136" s="6"/>
    </row>
    <row r="137" spans="1:18">
      <c r="C137" s="6"/>
      <c r="D137" s="57"/>
      <c r="E137" s="58"/>
      <c r="F137" s="58"/>
      <c r="G137" s="6"/>
      <c r="N137" s="3"/>
      <c r="O137" s="3"/>
      <c r="P137" s="3"/>
      <c r="Q137" s="3"/>
      <c r="R137" s="3"/>
    </row>
    <row r="138" spans="1:18">
      <c r="C138" s="6"/>
      <c r="D138" s="57"/>
      <c r="E138" s="62"/>
      <c r="F138" s="57"/>
      <c r="G138" s="6"/>
      <c r="N138" s="3"/>
      <c r="O138" s="3"/>
      <c r="P138" s="3"/>
      <c r="Q138" s="3"/>
      <c r="R138" s="3"/>
    </row>
    <row r="139" spans="1:18">
      <c r="C139" s="6"/>
      <c r="D139" s="58"/>
      <c r="E139" s="58"/>
      <c r="F139" s="6"/>
      <c r="G139" s="6"/>
      <c r="N139" s="3"/>
      <c r="O139" s="3"/>
      <c r="P139" s="3"/>
      <c r="Q139" s="3"/>
      <c r="R139" s="3"/>
    </row>
    <row r="140" spans="1:18">
      <c r="C140" s="6"/>
      <c r="D140" s="6"/>
      <c r="E140" s="6"/>
      <c r="F140" s="63"/>
      <c r="G140" s="6"/>
      <c r="N140" s="3"/>
      <c r="O140" s="3"/>
      <c r="P140" s="3"/>
      <c r="Q140" s="3"/>
      <c r="R140" s="3"/>
    </row>
    <row r="141" spans="1:18">
      <c r="C141" s="6"/>
      <c r="D141" s="63"/>
      <c r="E141" s="63"/>
      <c r="F141" s="63"/>
      <c r="G141" s="6"/>
    </row>
    <row r="142" spans="1:18">
      <c r="C142" s="6"/>
      <c r="D142" s="63"/>
      <c r="E142" s="63"/>
      <c r="F142" s="63"/>
      <c r="G142" s="6"/>
      <c r="N142" s="3"/>
      <c r="O142" s="3"/>
      <c r="P142" s="3"/>
      <c r="Q142" s="3"/>
      <c r="R142" s="3"/>
    </row>
    <row r="143" spans="1:18">
      <c r="C143" s="6"/>
      <c r="D143" s="63"/>
      <c r="E143" s="63"/>
      <c r="F143" s="63"/>
      <c r="G143" s="59"/>
      <c r="N143" s="3"/>
      <c r="O143" s="3"/>
      <c r="P143" s="3"/>
      <c r="Q143" s="3"/>
      <c r="R143" s="3"/>
    </row>
    <row r="144" spans="1:18">
      <c r="C144" s="6"/>
      <c r="D144" s="63"/>
      <c r="E144" s="63"/>
      <c r="F144" s="63"/>
      <c r="G144" s="6"/>
      <c r="N144" s="3"/>
      <c r="O144" s="3"/>
      <c r="P144" s="3"/>
      <c r="Q144" s="3"/>
      <c r="R144" s="3"/>
    </row>
    <row r="145" spans="3:18">
      <c r="C145" s="6"/>
      <c r="D145" s="63"/>
      <c r="E145" s="63"/>
      <c r="F145" s="63"/>
      <c r="G145" s="6"/>
      <c r="N145" s="3"/>
      <c r="O145" s="3"/>
      <c r="P145" s="3"/>
      <c r="Q145" s="3"/>
      <c r="R145" s="3"/>
    </row>
    <row r="146" spans="3:18">
      <c r="C146" s="6"/>
      <c r="D146" s="63"/>
      <c r="E146" s="63"/>
      <c r="F146" s="63"/>
      <c r="G146" s="6"/>
    </row>
    <row r="147" spans="3:18">
      <c r="C147" s="6"/>
      <c r="D147" s="63"/>
      <c r="E147" s="63"/>
      <c r="F147" s="63"/>
      <c r="G147" s="6"/>
    </row>
    <row r="148" spans="3:18">
      <c r="C148" s="6"/>
      <c r="D148" s="63"/>
      <c r="E148" s="63"/>
      <c r="F148" s="6"/>
      <c r="G148" s="6"/>
    </row>
    <row r="149" spans="3:18">
      <c r="C149" s="6"/>
      <c r="D149" s="6"/>
      <c r="E149" s="6"/>
      <c r="F149" s="6"/>
      <c r="G149" s="6"/>
    </row>
    <row r="150" spans="3:18">
      <c r="C150" s="6"/>
      <c r="D150" s="6"/>
      <c r="E150" s="6"/>
      <c r="F150" s="6"/>
      <c r="G150" s="6"/>
    </row>
  </sheetData>
  <sheetProtection algorithmName="SHA-512" hashValue="C6Lb5EqK4Q1CgwNqU4+DAyC6lMTw3i9Ldj/7nNpQBS6WlR8ZXGdqw98sk1gFE7wUisxuEsjlSvfPYO0GEE6XOw==" saltValue="6IZZ0Oreq2eazjfNHAP7og==" spinCount="100000" sheet="1" objects="1" scenarios="1"/>
  <autoFilter ref="A1:R139" xr:uid="{00000000-0009-0000-0000-000005000000}"/>
  <pageMargins left="0.7" right="0.7" top="0.75" bottom="0.75" header="0.3" footer="0.3"/>
  <pageSetup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499984740745262"/>
  </sheetPr>
  <dimension ref="A1:R150"/>
  <sheetViews>
    <sheetView workbookViewId="0">
      <pane xSplit="2" ySplit="1" topLeftCell="C2" activePane="bottomRight" state="frozen"/>
      <selection activeCell="C2" sqref="C2"/>
      <selection pane="topRight" activeCell="C2" sqref="C2"/>
      <selection pane="bottomLeft" activeCell="C2" sqref="C2"/>
      <selection pane="bottomRight" activeCell="C2" sqref="C2"/>
    </sheetView>
  </sheetViews>
  <sheetFormatPr defaultRowHeight="15"/>
  <cols>
    <col min="1" max="1" width="12.5703125" style="2" bestFit="1" customWidth="1"/>
    <col min="2" max="2" width="8" style="2" bestFit="1" customWidth="1"/>
    <col min="3" max="3" width="14.7109375" style="2" bestFit="1" customWidth="1"/>
    <col min="4" max="4" width="17.7109375" style="2" bestFit="1" customWidth="1"/>
    <col min="5" max="5" width="17.5703125" style="2" bestFit="1" customWidth="1"/>
    <col min="6" max="6" width="14.85546875" style="2" bestFit="1" customWidth="1"/>
    <col min="7" max="7" width="16.28515625" style="2" bestFit="1" customWidth="1"/>
    <col min="8" max="8" width="16.42578125" style="2" bestFit="1" customWidth="1"/>
    <col min="9" max="9" width="12.28515625" style="2" bestFit="1" customWidth="1"/>
    <col min="10" max="11" width="14" style="2" bestFit="1" customWidth="1"/>
    <col min="12" max="12" width="15" style="2" bestFit="1" customWidth="1"/>
    <col min="13" max="13" width="12.5703125" style="2" bestFit="1" customWidth="1"/>
    <col min="14" max="14" width="12.28515625" style="2" bestFit="1" customWidth="1"/>
    <col min="15" max="16" width="14" style="2" bestFit="1" customWidth="1"/>
    <col min="17" max="17" width="15" style="2" bestFit="1" customWidth="1"/>
    <col min="18" max="18" width="12.5703125" style="2" bestFit="1" customWidth="1"/>
    <col min="19" max="255" width="9.140625" style="2"/>
    <col min="256" max="256" width="15.42578125" style="2" bestFit="1" customWidth="1"/>
    <col min="257" max="257" width="11.140625" style="2" bestFit="1" customWidth="1"/>
    <col min="258" max="258" width="14.5703125" style="2" bestFit="1" customWidth="1"/>
    <col min="259" max="259" width="17.42578125" style="2" bestFit="1" customWidth="1"/>
    <col min="260" max="260" width="17.5703125" style="2" bestFit="1" customWidth="1"/>
    <col min="261" max="261" width="14.7109375" style="2" bestFit="1" customWidth="1"/>
    <col min="262" max="262" width="14.42578125" style="2" bestFit="1" customWidth="1"/>
    <col min="263" max="263" width="12.140625" style="2" bestFit="1" customWidth="1"/>
    <col min="264" max="264" width="12.42578125" style="2" bestFit="1" customWidth="1"/>
    <col min="265" max="266" width="13.85546875" style="2" bestFit="1" customWidth="1"/>
    <col min="267" max="267" width="14.85546875" style="2" bestFit="1" customWidth="1"/>
    <col min="268" max="268" width="12.140625" style="2" bestFit="1" customWidth="1"/>
    <col min="269" max="269" width="12.42578125" style="2" bestFit="1" customWidth="1"/>
    <col min="270" max="271" width="13.85546875" style="2" bestFit="1" customWidth="1"/>
    <col min="272" max="272" width="14.85546875" style="2" bestFit="1" customWidth="1"/>
    <col min="273" max="511" width="9.140625" style="2"/>
    <col min="512" max="512" width="15.42578125" style="2" bestFit="1" customWidth="1"/>
    <col min="513" max="513" width="11.140625" style="2" bestFit="1" customWidth="1"/>
    <col min="514" max="514" width="14.5703125" style="2" bestFit="1" customWidth="1"/>
    <col min="515" max="515" width="17.42578125" style="2" bestFit="1" customWidth="1"/>
    <col min="516" max="516" width="17.5703125" style="2" bestFit="1" customWidth="1"/>
    <col min="517" max="517" width="14.7109375" style="2" bestFit="1" customWidth="1"/>
    <col min="518" max="518" width="14.42578125" style="2" bestFit="1" customWidth="1"/>
    <col min="519" max="519" width="12.140625" style="2" bestFit="1" customWidth="1"/>
    <col min="520" max="520" width="12.42578125" style="2" bestFit="1" customWidth="1"/>
    <col min="521" max="522" width="13.85546875" style="2" bestFit="1" customWidth="1"/>
    <col min="523" max="523" width="14.85546875" style="2" bestFit="1" customWidth="1"/>
    <col min="524" max="524" width="12.140625" style="2" bestFit="1" customWidth="1"/>
    <col min="525" max="525" width="12.42578125" style="2" bestFit="1" customWidth="1"/>
    <col min="526" max="527" width="13.85546875" style="2" bestFit="1" customWidth="1"/>
    <col min="528" max="528" width="14.85546875" style="2" bestFit="1" customWidth="1"/>
    <col min="529" max="767" width="9.140625" style="2"/>
    <col min="768" max="768" width="15.42578125" style="2" bestFit="1" customWidth="1"/>
    <col min="769" max="769" width="11.140625" style="2" bestFit="1" customWidth="1"/>
    <col min="770" max="770" width="14.5703125" style="2" bestFit="1" customWidth="1"/>
    <col min="771" max="771" width="17.42578125" style="2" bestFit="1" customWidth="1"/>
    <col min="772" max="772" width="17.5703125" style="2" bestFit="1" customWidth="1"/>
    <col min="773" max="773" width="14.7109375" style="2" bestFit="1" customWidth="1"/>
    <col min="774" max="774" width="14.42578125" style="2" bestFit="1" customWidth="1"/>
    <col min="775" max="775" width="12.140625" style="2" bestFit="1" customWidth="1"/>
    <col min="776" max="776" width="12.42578125" style="2" bestFit="1" customWidth="1"/>
    <col min="777" max="778" width="13.85546875" style="2" bestFit="1" customWidth="1"/>
    <col min="779" max="779" width="14.85546875" style="2" bestFit="1" customWidth="1"/>
    <col min="780" max="780" width="12.140625" style="2" bestFit="1" customWidth="1"/>
    <col min="781" max="781" width="12.42578125" style="2" bestFit="1" customWidth="1"/>
    <col min="782" max="783" width="13.85546875" style="2" bestFit="1" customWidth="1"/>
    <col min="784" max="784" width="14.85546875" style="2" bestFit="1" customWidth="1"/>
    <col min="785" max="1023" width="9.140625" style="2"/>
    <col min="1024" max="1024" width="15.42578125" style="2" bestFit="1" customWidth="1"/>
    <col min="1025" max="1025" width="11.140625" style="2" bestFit="1" customWidth="1"/>
    <col min="1026" max="1026" width="14.5703125" style="2" bestFit="1" customWidth="1"/>
    <col min="1027" max="1027" width="17.42578125" style="2" bestFit="1" customWidth="1"/>
    <col min="1028" max="1028" width="17.5703125" style="2" bestFit="1" customWidth="1"/>
    <col min="1029" max="1029" width="14.7109375" style="2" bestFit="1" customWidth="1"/>
    <col min="1030" max="1030" width="14.42578125" style="2" bestFit="1" customWidth="1"/>
    <col min="1031" max="1031" width="12.140625" style="2" bestFit="1" customWidth="1"/>
    <col min="1032" max="1032" width="12.42578125" style="2" bestFit="1" customWidth="1"/>
    <col min="1033" max="1034" width="13.85546875" style="2" bestFit="1" customWidth="1"/>
    <col min="1035" max="1035" width="14.85546875" style="2" bestFit="1" customWidth="1"/>
    <col min="1036" max="1036" width="12.140625" style="2" bestFit="1" customWidth="1"/>
    <col min="1037" max="1037" width="12.42578125" style="2" bestFit="1" customWidth="1"/>
    <col min="1038" max="1039" width="13.85546875" style="2" bestFit="1" customWidth="1"/>
    <col min="1040" max="1040" width="14.85546875" style="2" bestFit="1" customWidth="1"/>
    <col min="1041" max="1279" width="9.140625" style="2"/>
    <col min="1280" max="1280" width="15.42578125" style="2" bestFit="1" customWidth="1"/>
    <col min="1281" max="1281" width="11.140625" style="2" bestFit="1" customWidth="1"/>
    <col min="1282" max="1282" width="14.5703125" style="2" bestFit="1" customWidth="1"/>
    <col min="1283" max="1283" width="17.42578125" style="2" bestFit="1" customWidth="1"/>
    <col min="1284" max="1284" width="17.5703125" style="2" bestFit="1" customWidth="1"/>
    <col min="1285" max="1285" width="14.7109375" style="2" bestFit="1" customWidth="1"/>
    <col min="1286" max="1286" width="14.42578125" style="2" bestFit="1" customWidth="1"/>
    <col min="1287" max="1287" width="12.140625" style="2" bestFit="1" customWidth="1"/>
    <col min="1288" max="1288" width="12.42578125" style="2" bestFit="1" customWidth="1"/>
    <col min="1289" max="1290" width="13.85546875" style="2" bestFit="1" customWidth="1"/>
    <col min="1291" max="1291" width="14.85546875" style="2" bestFit="1" customWidth="1"/>
    <col min="1292" max="1292" width="12.140625" style="2" bestFit="1" customWidth="1"/>
    <col min="1293" max="1293" width="12.42578125" style="2" bestFit="1" customWidth="1"/>
    <col min="1294" max="1295" width="13.85546875" style="2" bestFit="1" customWidth="1"/>
    <col min="1296" max="1296" width="14.85546875" style="2" bestFit="1" customWidth="1"/>
    <col min="1297" max="1535" width="9.140625" style="2"/>
    <col min="1536" max="1536" width="15.42578125" style="2" bestFit="1" customWidth="1"/>
    <col min="1537" max="1537" width="11.140625" style="2" bestFit="1" customWidth="1"/>
    <col min="1538" max="1538" width="14.5703125" style="2" bestFit="1" customWidth="1"/>
    <col min="1539" max="1539" width="17.42578125" style="2" bestFit="1" customWidth="1"/>
    <col min="1540" max="1540" width="17.5703125" style="2" bestFit="1" customWidth="1"/>
    <col min="1541" max="1541" width="14.7109375" style="2" bestFit="1" customWidth="1"/>
    <col min="1542" max="1542" width="14.42578125" style="2" bestFit="1" customWidth="1"/>
    <col min="1543" max="1543" width="12.140625" style="2" bestFit="1" customWidth="1"/>
    <col min="1544" max="1544" width="12.42578125" style="2" bestFit="1" customWidth="1"/>
    <col min="1545" max="1546" width="13.85546875" style="2" bestFit="1" customWidth="1"/>
    <col min="1547" max="1547" width="14.85546875" style="2" bestFit="1" customWidth="1"/>
    <col min="1548" max="1548" width="12.140625" style="2" bestFit="1" customWidth="1"/>
    <col min="1549" max="1549" width="12.42578125" style="2" bestFit="1" customWidth="1"/>
    <col min="1550" max="1551" width="13.85546875" style="2" bestFit="1" customWidth="1"/>
    <col min="1552" max="1552" width="14.85546875" style="2" bestFit="1" customWidth="1"/>
    <col min="1553" max="1791" width="9.140625" style="2"/>
    <col min="1792" max="1792" width="15.42578125" style="2" bestFit="1" customWidth="1"/>
    <col min="1793" max="1793" width="11.140625" style="2" bestFit="1" customWidth="1"/>
    <col min="1794" max="1794" width="14.5703125" style="2" bestFit="1" customWidth="1"/>
    <col min="1795" max="1795" width="17.42578125" style="2" bestFit="1" customWidth="1"/>
    <col min="1796" max="1796" width="17.5703125" style="2" bestFit="1" customWidth="1"/>
    <col min="1797" max="1797" width="14.7109375" style="2" bestFit="1" customWidth="1"/>
    <col min="1798" max="1798" width="14.42578125" style="2" bestFit="1" customWidth="1"/>
    <col min="1799" max="1799" width="12.140625" style="2" bestFit="1" customWidth="1"/>
    <col min="1800" max="1800" width="12.42578125" style="2" bestFit="1" customWidth="1"/>
    <col min="1801" max="1802" width="13.85546875" style="2" bestFit="1" customWidth="1"/>
    <col min="1803" max="1803" width="14.85546875" style="2" bestFit="1" customWidth="1"/>
    <col min="1804" max="1804" width="12.140625" style="2" bestFit="1" customWidth="1"/>
    <col min="1805" max="1805" width="12.42578125" style="2" bestFit="1" customWidth="1"/>
    <col min="1806" max="1807" width="13.85546875" style="2" bestFit="1" customWidth="1"/>
    <col min="1808" max="1808" width="14.85546875" style="2" bestFit="1" customWidth="1"/>
    <col min="1809" max="2047" width="9.140625" style="2"/>
    <col min="2048" max="2048" width="15.42578125" style="2" bestFit="1" customWidth="1"/>
    <col min="2049" max="2049" width="11.140625" style="2" bestFit="1" customWidth="1"/>
    <col min="2050" max="2050" width="14.5703125" style="2" bestFit="1" customWidth="1"/>
    <col min="2051" max="2051" width="17.42578125" style="2" bestFit="1" customWidth="1"/>
    <col min="2052" max="2052" width="17.5703125" style="2" bestFit="1" customWidth="1"/>
    <col min="2053" max="2053" width="14.7109375" style="2" bestFit="1" customWidth="1"/>
    <col min="2054" max="2054" width="14.42578125" style="2" bestFit="1" customWidth="1"/>
    <col min="2055" max="2055" width="12.140625" style="2" bestFit="1" customWidth="1"/>
    <col min="2056" max="2056" width="12.42578125" style="2" bestFit="1" customWidth="1"/>
    <col min="2057" max="2058" width="13.85546875" style="2" bestFit="1" customWidth="1"/>
    <col min="2059" max="2059" width="14.85546875" style="2" bestFit="1" customWidth="1"/>
    <col min="2060" max="2060" width="12.140625" style="2" bestFit="1" customWidth="1"/>
    <col min="2061" max="2061" width="12.42578125" style="2" bestFit="1" customWidth="1"/>
    <col min="2062" max="2063" width="13.85546875" style="2" bestFit="1" customWidth="1"/>
    <col min="2064" max="2064" width="14.85546875" style="2" bestFit="1" customWidth="1"/>
    <col min="2065" max="2303" width="9.140625" style="2"/>
    <col min="2304" max="2304" width="15.42578125" style="2" bestFit="1" customWidth="1"/>
    <col min="2305" max="2305" width="11.140625" style="2" bestFit="1" customWidth="1"/>
    <col min="2306" max="2306" width="14.5703125" style="2" bestFit="1" customWidth="1"/>
    <col min="2307" max="2307" width="17.42578125" style="2" bestFit="1" customWidth="1"/>
    <col min="2308" max="2308" width="17.5703125" style="2" bestFit="1" customWidth="1"/>
    <col min="2309" max="2309" width="14.7109375" style="2" bestFit="1" customWidth="1"/>
    <col min="2310" max="2310" width="14.42578125" style="2" bestFit="1" customWidth="1"/>
    <col min="2311" max="2311" width="12.140625" style="2" bestFit="1" customWidth="1"/>
    <col min="2312" max="2312" width="12.42578125" style="2" bestFit="1" customWidth="1"/>
    <col min="2313" max="2314" width="13.85546875" style="2" bestFit="1" customWidth="1"/>
    <col min="2315" max="2315" width="14.85546875" style="2" bestFit="1" customWidth="1"/>
    <col min="2316" max="2316" width="12.140625" style="2" bestFit="1" customWidth="1"/>
    <col min="2317" max="2317" width="12.42578125" style="2" bestFit="1" customWidth="1"/>
    <col min="2318" max="2319" width="13.85546875" style="2" bestFit="1" customWidth="1"/>
    <col min="2320" max="2320" width="14.85546875" style="2" bestFit="1" customWidth="1"/>
    <col min="2321" max="2559" width="9.140625" style="2"/>
    <col min="2560" max="2560" width="15.42578125" style="2" bestFit="1" customWidth="1"/>
    <col min="2561" max="2561" width="11.140625" style="2" bestFit="1" customWidth="1"/>
    <col min="2562" max="2562" width="14.5703125" style="2" bestFit="1" customWidth="1"/>
    <col min="2563" max="2563" width="17.42578125" style="2" bestFit="1" customWidth="1"/>
    <col min="2564" max="2564" width="17.5703125" style="2" bestFit="1" customWidth="1"/>
    <col min="2565" max="2565" width="14.7109375" style="2" bestFit="1" customWidth="1"/>
    <col min="2566" max="2566" width="14.42578125" style="2" bestFit="1" customWidth="1"/>
    <col min="2567" max="2567" width="12.140625" style="2" bestFit="1" customWidth="1"/>
    <col min="2568" max="2568" width="12.42578125" style="2" bestFit="1" customWidth="1"/>
    <col min="2569" max="2570" width="13.85546875" style="2" bestFit="1" customWidth="1"/>
    <col min="2571" max="2571" width="14.85546875" style="2" bestFit="1" customWidth="1"/>
    <col min="2572" max="2572" width="12.140625" style="2" bestFit="1" customWidth="1"/>
    <col min="2573" max="2573" width="12.42578125" style="2" bestFit="1" customWidth="1"/>
    <col min="2574" max="2575" width="13.85546875" style="2" bestFit="1" customWidth="1"/>
    <col min="2576" max="2576" width="14.85546875" style="2" bestFit="1" customWidth="1"/>
    <col min="2577" max="2815" width="9.140625" style="2"/>
    <col min="2816" max="2816" width="15.42578125" style="2" bestFit="1" customWidth="1"/>
    <col min="2817" max="2817" width="11.140625" style="2" bestFit="1" customWidth="1"/>
    <col min="2818" max="2818" width="14.5703125" style="2" bestFit="1" customWidth="1"/>
    <col min="2819" max="2819" width="17.42578125" style="2" bestFit="1" customWidth="1"/>
    <col min="2820" max="2820" width="17.5703125" style="2" bestFit="1" customWidth="1"/>
    <col min="2821" max="2821" width="14.7109375" style="2" bestFit="1" customWidth="1"/>
    <col min="2822" max="2822" width="14.42578125" style="2" bestFit="1" customWidth="1"/>
    <col min="2823" max="2823" width="12.140625" style="2" bestFit="1" customWidth="1"/>
    <col min="2824" max="2824" width="12.42578125" style="2" bestFit="1" customWidth="1"/>
    <col min="2825" max="2826" width="13.85546875" style="2" bestFit="1" customWidth="1"/>
    <col min="2827" max="2827" width="14.85546875" style="2" bestFit="1" customWidth="1"/>
    <col min="2828" max="2828" width="12.140625" style="2" bestFit="1" customWidth="1"/>
    <col min="2829" max="2829" width="12.42578125" style="2" bestFit="1" customWidth="1"/>
    <col min="2830" max="2831" width="13.85546875" style="2" bestFit="1" customWidth="1"/>
    <col min="2832" max="2832" width="14.85546875" style="2" bestFit="1" customWidth="1"/>
    <col min="2833" max="3071" width="9.140625" style="2"/>
    <col min="3072" max="3072" width="15.42578125" style="2" bestFit="1" customWidth="1"/>
    <col min="3073" max="3073" width="11.140625" style="2" bestFit="1" customWidth="1"/>
    <col min="3074" max="3074" width="14.5703125" style="2" bestFit="1" customWidth="1"/>
    <col min="3075" max="3075" width="17.42578125" style="2" bestFit="1" customWidth="1"/>
    <col min="3076" max="3076" width="17.5703125" style="2" bestFit="1" customWidth="1"/>
    <col min="3077" max="3077" width="14.7109375" style="2" bestFit="1" customWidth="1"/>
    <col min="3078" max="3078" width="14.42578125" style="2" bestFit="1" customWidth="1"/>
    <col min="3079" max="3079" width="12.140625" style="2" bestFit="1" customWidth="1"/>
    <col min="3080" max="3080" width="12.42578125" style="2" bestFit="1" customWidth="1"/>
    <col min="3081" max="3082" width="13.85546875" style="2" bestFit="1" customWidth="1"/>
    <col min="3083" max="3083" width="14.85546875" style="2" bestFit="1" customWidth="1"/>
    <col min="3084" max="3084" width="12.140625" style="2" bestFit="1" customWidth="1"/>
    <col min="3085" max="3085" width="12.42578125" style="2" bestFit="1" customWidth="1"/>
    <col min="3086" max="3087" width="13.85546875" style="2" bestFit="1" customWidth="1"/>
    <col min="3088" max="3088" width="14.85546875" style="2" bestFit="1" customWidth="1"/>
    <col min="3089" max="3327" width="9.140625" style="2"/>
    <col min="3328" max="3328" width="15.42578125" style="2" bestFit="1" customWidth="1"/>
    <col min="3329" max="3329" width="11.140625" style="2" bestFit="1" customWidth="1"/>
    <col min="3330" max="3330" width="14.5703125" style="2" bestFit="1" customWidth="1"/>
    <col min="3331" max="3331" width="17.42578125" style="2" bestFit="1" customWidth="1"/>
    <col min="3332" max="3332" width="17.5703125" style="2" bestFit="1" customWidth="1"/>
    <col min="3333" max="3333" width="14.7109375" style="2" bestFit="1" customWidth="1"/>
    <col min="3334" max="3334" width="14.42578125" style="2" bestFit="1" customWidth="1"/>
    <col min="3335" max="3335" width="12.140625" style="2" bestFit="1" customWidth="1"/>
    <col min="3336" max="3336" width="12.42578125" style="2" bestFit="1" customWidth="1"/>
    <col min="3337" max="3338" width="13.85546875" style="2" bestFit="1" customWidth="1"/>
    <col min="3339" max="3339" width="14.85546875" style="2" bestFit="1" customWidth="1"/>
    <col min="3340" max="3340" width="12.140625" style="2" bestFit="1" customWidth="1"/>
    <col min="3341" max="3341" width="12.42578125" style="2" bestFit="1" customWidth="1"/>
    <col min="3342" max="3343" width="13.85546875" style="2" bestFit="1" customWidth="1"/>
    <col min="3344" max="3344" width="14.85546875" style="2" bestFit="1" customWidth="1"/>
    <col min="3345" max="3583" width="9.140625" style="2"/>
    <col min="3584" max="3584" width="15.42578125" style="2" bestFit="1" customWidth="1"/>
    <col min="3585" max="3585" width="11.140625" style="2" bestFit="1" customWidth="1"/>
    <col min="3586" max="3586" width="14.5703125" style="2" bestFit="1" customWidth="1"/>
    <col min="3587" max="3587" width="17.42578125" style="2" bestFit="1" customWidth="1"/>
    <col min="3588" max="3588" width="17.5703125" style="2" bestFit="1" customWidth="1"/>
    <col min="3589" max="3589" width="14.7109375" style="2" bestFit="1" customWidth="1"/>
    <col min="3590" max="3590" width="14.42578125" style="2" bestFit="1" customWidth="1"/>
    <col min="3591" max="3591" width="12.140625" style="2" bestFit="1" customWidth="1"/>
    <col min="3592" max="3592" width="12.42578125" style="2" bestFit="1" customWidth="1"/>
    <col min="3593" max="3594" width="13.85546875" style="2" bestFit="1" customWidth="1"/>
    <col min="3595" max="3595" width="14.85546875" style="2" bestFit="1" customWidth="1"/>
    <col min="3596" max="3596" width="12.140625" style="2" bestFit="1" customWidth="1"/>
    <col min="3597" max="3597" width="12.42578125" style="2" bestFit="1" customWidth="1"/>
    <col min="3598" max="3599" width="13.85546875" style="2" bestFit="1" customWidth="1"/>
    <col min="3600" max="3600" width="14.85546875" style="2" bestFit="1" customWidth="1"/>
    <col min="3601" max="3839" width="9.140625" style="2"/>
    <col min="3840" max="3840" width="15.42578125" style="2" bestFit="1" customWidth="1"/>
    <col min="3841" max="3841" width="11.140625" style="2" bestFit="1" customWidth="1"/>
    <col min="3842" max="3842" width="14.5703125" style="2" bestFit="1" customWidth="1"/>
    <col min="3843" max="3843" width="17.42578125" style="2" bestFit="1" customWidth="1"/>
    <col min="3844" max="3844" width="17.5703125" style="2" bestFit="1" customWidth="1"/>
    <col min="3845" max="3845" width="14.7109375" style="2" bestFit="1" customWidth="1"/>
    <col min="3846" max="3846" width="14.42578125" style="2" bestFit="1" customWidth="1"/>
    <col min="3847" max="3847" width="12.140625" style="2" bestFit="1" customWidth="1"/>
    <col min="3848" max="3848" width="12.42578125" style="2" bestFit="1" customWidth="1"/>
    <col min="3849" max="3850" width="13.85546875" style="2" bestFit="1" customWidth="1"/>
    <col min="3851" max="3851" width="14.85546875" style="2" bestFit="1" customWidth="1"/>
    <col min="3852" max="3852" width="12.140625" style="2" bestFit="1" customWidth="1"/>
    <col min="3853" max="3853" width="12.42578125" style="2" bestFit="1" customWidth="1"/>
    <col min="3854" max="3855" width="13.85546875" style="2" bestFit="1" customWidth="1"/>
    <col min="3856" max="3856" width="14.85546875" style="2" bestFit="1" customWidth="1"/>
    <col min="3857" max="4095" width="9.140625" style="2"/>
    <col min="4096" max="4096" width="15.42578125" style="2" bestFit="1" customWidth="1"/>
    <col min="4097" max="4097" width="11.140625" style="2" bestFit="1" customWidth="1"/>
    <col min="4098" max="4098" width="14.5703125" style="2" bestFit="1" customWidth="1"/>
    <col min="4099" max="4099" width="17.42578125" style="2" bestFit="1" customWidth="1"/>
    <col min="4100" max="4100" width="17.5703125" style="2" bestFit="1" customWidth="1"/>
    <col min="4101" max="4101" width="14.7109375" style="2" bestFit="1" customWidth="1"/>
    <col min="4102" max="4102" width="14.42578125" style="2" bestFit="1" customWidth="1"/>
    <col min="4103" max="4103" width="12.140625" style="2" bestFit="1" customWidth="1"/>
    <col min="4104" max="4104" width="12.42578125" style="2" bestFit="1" customWidth="1"/>
    <col min="4105" max="4106" width="13.85546875" style="2" bestFit="1" customWidth="1"/>
    <col min="4107" max="4107" width="14.85546875" style="2" bestFit="1" customWidth="1"/>
    <col min="4108" max="4108" width="12.140625" style="2" bestFit="1" customWidth="1"/>
    <col min="4109" max="4109" width="12.42578125" style="2" bestFit="1" customWidth="1"/>
    <col min="4110" max="4111" width="13.85546875" style="2" bestFit="1" customWidth="1"/>
    <col min="4112" max="4112" width="14.85546875" style="2" bestFit="1" customWidth="1"/>
    <col min="4113" max="4351" width="9.140625" style="2"/>
    <col min="4352" max="4352" width="15.42578125" style="2" bestFit="1" customWidth="1"/>
    <col min="4353" max="4353" width="11.140625" style="2" bestFit="1" customWidth="1"/>
    <col min="4354" max="4354" width="14.5703125" style="2" bestFit="1" customWidth="1"/>
    <col min="4355" max="4355" width="17.42578125" style="2" bestFit="1" customWidth="1"/>
    <col min="4356" max="4356" width="17.5703125" style="2" bestFit="1" customWidth="1"/>
    <col min="4357" max="4357" width="14.7109375" style="2" bestFit="1" customWidth="1"/>
    <col min="4358" max="4358" width="14.42578125" style="2" bestFit="1" customWidth="1"/>
    <col min="4359" max="4359" width="12.140625" style="2" bestFit="1" customWidth="1"/>
    <col min="4360" max="4360" width="12.42578125" style="2" bestFit="1" customWidth="1"/>
    <col min="4361" max="4362" width="13.85546875" style="2" bestFit="1" customWidth="1"/>
    <col min="4363" max="4363" width="14.85546875" style="2" bestFit="1" customWidth="1"/>
    <col min="4364" max="4364" width="12.140625" style="2" bestFit="1" customWidth="1"/>
    <col min="4365" max="4365" width="12.42578125" style="2" bestFit="1" customWidth="1"/>
    <col min="4366" max="4367" width="13.85546875" style="2" bestFit="1" customWidth="1"/>
    <col min="4368" max="4368" width="14.85546875" style="2" bestFit="1" customWidth="1"/>
    <col min="4369" max="4607" width="9.140625" style="2"/>
    <col min="4608" max="4608" width="15.42578125" style="2" bestFit="1" customWidth="1"/>
    <col min="4609" max="4609" width="11.140625" style="2" bestFit="1" customWidth="1"/>
    <col min="4610" max="4610" width="14.5703125" style="2" bestFit="1" customWidth="1"/>
    <col min="4611" max="4611" width="17.42578125" style="2" bestFit="1" customWidth="1"/>
    <col min="4612" max="4612" width="17.5703125" style="2" bestFit="1" customWidth="1"/>
    <col min="4613" max="4613" width="14.7109375" style="2" bestFit="1" customWidth="1"/>
    <col min="4614" max="4614" width="14.42578125" style="2" bestFit="1" customWidth="1"/>
    <col min="4615" max="4615" width="12.140625" style="2" bestFit="1" customWidth="1"/>
    <col min="4616" max="4616" width="12.42578125" style="2" bestFit="1" customWidth="1"/>
    <col min="4617" max="4618" width="13.85546875" style="2" bestFit="1" customWidth="1"/>
    <col min="4619" max="4619" width="14.85546875" style="2" bestFit="1" customWidth="1"/>
    <col min="4620" max="4620" width="12.140625" style="2" bestFit="1" customWidth="1"/>
    <col min="4621" max="4621" width="12.42578125" style="2" bestFit="1" customWidth="1"/>
    <col min="4622" max="4623" width="13.85546875" style="2" bestFit="1" customWidth="1"/>
    <col min="4624" max="4624" width="14.85546875" style="2" bestFit="1" customWidth="1"/>
    <col min="4625" max="4863" width="9.140625" style="2"/>
    <col min="4864" max="4864" width="15.42578125" style="2" bestFit="1" customWidth="1"/>
    <col min="4865" max="4865" width="11.140625" style="2" bestFit="1" customWidth="1"/>
    <col min="4866" max="4866" width="14.5703125" style="2" bestFit="1" customWidth="1"/>
    <col min="4867" max="4867" width="17.42578125" style="2" bestFit="1" customWidth="1"/>
    <col min="4868" max="4868" width="17.5703125" style="2" bestFit="1" customWidth="1"/>
    <col min="4869" max="4869" width="14.7109375" style="2" bestFit="1" customWidth="1"/>
    <col min="4870" max="4870" width="14.42578125" style="2" bestFit="1" customWidth="1"/>
    <col min="4871" max="4871" width="12.140625" style="2" bestFit="1" customWidth="1"/>
    <col min="4872" max="4872" width="12.42578125" style="2" bestFit="1" customWidth="1"/>
    <col min="4873" max="4874" width="13.85546875" style="2" bestFit="1" customWidth="1"/>
    <col min="4875" max="4875" width="14.85546875" style="2" bestFit="1" customWidth="1"/>
    <col min="4876" max="4876" width="12.140625" style="2" bestFit="1" customWidth="1"/>
    <col min="4877" max="4877" width="12.42578125" style="2" bestFit="1" customWidth="1"/>
    <col min="4878" max="4879" width="13.85546875" style="2" bestFit="1" customWidth="1"/>
    <col min="4880" max="4880" width="14.85546875" style="2" bestFit="1" customWidth="1"/>
    <col min="4881" max="5119" width="9.140625" style="2"/>
    <col min="5120" max="5120" width="15.42578125" style="2" bestFit="1" customWidth="1"/>
    <col min="5121" max="5121" width="11.140625" style="2" bestFit="1" customWidth="1"/>
    <col min="5122" max="5122" width="14.5703125" style="2" bestFit="1" customWidth="1"/>
    <col min="5123" max="5123" width="17.42578125" style="2" bestFit="1" customWidth="1"/>
    <col min="5124" max="5124" width="17.5703125" style="2" bestFit="1" customWidth="1"/>
    <col min="5125" max="5125" width="14.7109375" style="2" bestFit="1" customWidth="1"/>
    <col min="5126" max="5126" width="14.42578125" style="2" bestFit="1" customWidth="1"/>
    <col min="5127" max="5127" width="12.140625" style="2" bestFit="1" customWidth="1"/>
    <col min="5128" max="5128" width="12.42578125" style="2" bestFit="1" customWidth="1"/>
    <col min="5129" max="5130" width="13.85546875" style="2" bestFit="1" customWidth="1"/>
    <col min="5131" max="5131" width="14.85546875" style="2" bestFit="1" customWidth="1"/>
    <col min="5132" max="5132" width="12.140625" style="2" bestFit="1" customWidth="1"/>
    <col min="5133" max="5133" width="12.42578125" style="2" bestFit="1" customWidth="1"/>
    <col min="5134" max="5135" width="13.85546875" style="2" bestFit="1" customWidth="1"/>
    <col min="5136" max="5136" width="14.85546875" style="2" bestFit="1" customWidth="1"/>
    <col min="5137" max="5375" width="9.140625" style="2"/>
    <col min="5376" max="5376" width="15.42578125" style="2" bestFit="1" customWidth="1"/>
    <col min="5377" max="5377" width="11.140625" style="2" bestFit="1" customWidth="1"/>
    <col min="5378" max="5378" width="14.5703125" style="2" bestFit="1" customWidth="1"/>
    <col min="5379" max="5379" width="17.42578125" style="2" bestFit="1" customWidth="1"/>
    <col min="5380" max="5380" width="17.5703125" style="2" bestFit="1" customWidth="1"/>
    <col min="5381" max="5381" width="14.7109375" style="2" bestFit="1" customWidth="1"/>
    <col min="5382" max="5382" width="14.42578125" style="2" bestFit="1" customWidth="1"/>
    <col min="5383" max="5383" width="12.140625" style="2" bestFit="1" customWidth="1"/>
    <col min="5384" max="5384" width="12.42578125" style="2" bestFit="1" customWidth="1"/>
    <col min="5385" max="5386" width="13.85546875" style="2" bestFit="1" customWidth="1"/>
    <col min="5387" max="5387" width="14.85546875" style="2" bestFit="1" customWidth="1"/>
    <col min="5388" max="5388" width="12.140625" style="2" bestFit="1" customWidth="1"/>
    <col min="5389" max="5389" width="12.42578125" style="2" bestFit="1" customWidth="1"/>
    <col min="5390" max="5391" width="13.85546875" style="2" bestFit="1" customWidth="1"/>
    <col min="5392" max="5392" width="14.85546875" style="2" bestFit="1" customWidth="1"/>
    <col min="5393" max="5631" width="9.140625" style="2"/>
    <col min="5632" max="5632" width="15.42578125" style="2" bestFit="1" customWidth="1"/>
    <col min="5633" max="5633" width="11.140625" style="2" bestFit="1" customWidth="1"/>
    <col min="5634" max="5634" width="14.5703125" style="2" bestFit="1" customWidth="1"/>
    <col min="5635" max="5635" width="17.42578125" style="2" bestFit="1" customWidth="1"/>
    <col min="5636" max="5636" width="17.5703125" style="2" bestFit="1" customWidth="1"/>
    <col min="5637" max="5637" width="14.7109375" style="2" bestFit="1" customWidth="1"/>
    <col min="5638" max="5638" width="14.42578125" style="2" bestFit="1" customWidth="1"/>
    <col min="5639" max="5639" width="12.140625" style="2" bestFit="1" customWidth="1"/>
    <col min="5640" max="5640" width="12.42578125" style="2" bestFit="1" customWidth="1"/>
    <col min="5641" max="5642" width="13.85546875" style="2" bestFit="1" customWidth="1"/>
    <col min="5643" max="5643" width="14.85546875" style="2" bestFit="1" customWidth="1"/>
    <col min="5644" max="5644" width="12.140625" style="2" bestFit="1" customWidth="1"/>
    <col min="5645" max="5645" width="12.42578125" style="2" bestFit="1" customWidth="1"/>
    <col min="5646" max="5647" width="13.85546875" style="2" bestFit="1" customWidth="1"/>
    <col min="5648" max="5648" width="14.85546875" style="2" bestFit="1" customWidth="1"/>
    <col min="5649" max="5887" width="9.140625" style="2"/>
    <col min="5888" max="5888" width="15.42578125" style="2" bestFit="1" customWidth="1"/>
    <col min="5889" max="5889" width="11.140625" style="2" bestFit="1" customWidth="1"/>
    <col min="5890" max="5890" width="14.5703125" style="2" bestFit="1" customWidth="1"/>
    <col min="5891" max="5891" width="17.42578125" style="2" bestFit="1" customWidth="1"/>
    <col min="5892" max="5892" width="17.5703125" style="2" bestFit="1" customWidth="1"/>
    <col min="5893" max="5893" width="14.7109375" style="2" bestFit="1" customWidth="1"/>
    <col min="5894" max="5894" width="14.42578125" style="2" bestFit="1" customWidth="1"/>
    <col min="5895" max="5895" width="12.140625" style="2" bestFit="1" customWidth="1"/>
    <col min="5896" max="5896" width="12.42578125" style="2" bestFit="1" customWidth="1"/>
    <col min="5897" max="5898" width="13.85546875" style="2" bestFit="1" customWidth="1"/>
    <col min="5899" max="5899" width="14.85546875" style="2" bestFit="1" customWidth="1"/>
    <col min="5900" max="5900" width="12.140625" style="2" bestFit="1" customWidth="1"/>
    <col min="5901" max="5901" width="12.42578125" style="2" bestFit="1" customWidth="1"/>
    <col min="5902" max="5903" width="13.85546875" style="2" bestFit="1" customWidth="1"/>
    <col min="5904" max="5904" width="14.85546875" style="2" bestFit="1" customWidth="1"/>
    <col min="5905" max="6143" width="9.140625" style="2"/>
    <col min="6144" max="6144" width="15.42578125" style="2" bestFit="1" customWidth="1"/>
    <col min="6145" max="6145" width="11.140625" style="2" bestFit="1" customWidth="1"/>
    <col min="6146" max="6146" width="14.5703125" style="2" bestFit="1" customWidth="1"/>
    <col min="6147" max="6147" width="17.42578125" style="2" bestFit="1" customWidth="1"/>
    <col min="6148" max="6148" width="17.5703125" style="2" bestFit="1" customWidth="1"/>
    <col min="6149" max="6149" width="14.7109375" style="2" bestFit="1" customWidth="1"/>
    <col min="6150" max="6150" width="14.42578125" style="2" bestFit="1" customWidth="1"/>
    <col min="6151" max="6151" width="12.140625" style="2" bestFit="1" customWidth="1"/>
    <col min="6152" max="6152" width="12.42578125" style="2" bestFit="1" customWidth="1"/>
    <col min="6153" max="6154" width="13.85546875" style="2" bestFit="1" customWidth="1"/>
    <col min="6155" max="6155" width="14.85546875" style="2" bestFit="1" customWidth="1"/>
    <col min="6156" max="6156" width="12.140625" style="2" bestFit="1" customWidth="1"/>
    <col min="6157" max="6157" width="12.42578125" style="2" bestFit="1" customWidth="1"/>
    <col min="6158" max="6159" width="13.85546875" style="2" bestFit="1" customWidth="1"/>
    <col min="6160" max="6160" width="14.85546875" style="2" bestFit="1" customWidth="1"/>
    <col min="6161" max="6399" width="9.140625" style="2"/>
    <col min="6400" max="6400" width="15.42578125" style="2" bestFit="1" customWidth="1"/>
    <col min="6401" max="6401" width="11.140625" style="2" bestFit="1" customWidth="1"/>
    <col min="6402" max="6402" width="14.5703125" style="2" bestFit="1" customWidth="1"/>
    <col min="6403" max="6403" width="17.42578125" style="2" bestFit="1" customWidth="1"/>
    <col min="6404" max="6404" width="17.5703125" style="2" bestFit="1" customWidth="1"/>
    <col min="6405" max="6405" width="14.7109375" style="2" bestFit="1" customWidth="1"/>
    <col min="6406" max="6406" width="14.42578125" style="2" bestFit="1" customWidth="1"/>
    <col min="6407" max="6407" width="12.140625" style="2" bestFit="1" customWidth="1"/>
    <col min="6408" max="6408" width="12.42578125" style="2" bestFit="1" customWidth="1"/>
    <col min="6409" max="6410" width="13.85546875" style="2" bestFit="1" customWidth="1"/>
    <col min="6411" max="6411" width="14.85546875" style="2" bestFit="1" customWidth="1"/>
    <col min="6412" max="6412" width="12.140625" style="2" bestFit="1" customWidth="1"/>
    <col min="6413" max="6413" width="12.42578125" style="2" bestFit="1" customWidth="1"/>
    <col min="6414" max="6415" width="13.85546875" style="2" bestFit="1" customWidth="1"/>
    <col min="6416" max="6416" width="14.85546875" style="2" bestFit="1" customWidth="1"/>
    <col min="6417" max="6655" width="9.140625" style="2"/>
    <col min="6656" max="6656" width="15.42578125" style="2" bestFit="1" customWidth="1"/>
    <col min="6657" max="6657" width="11.140625" style="2" bestFit="1" customWidth="1"/>
    <col min="6658" max="6658" width="14.5703125" style="2" bestFit="1" customWidth="1"/>
    <col min="6659" max="6659" width="17.42578125" style="2" bestFit="1" customWidth="1"/>
    <col min="6660" max="6660" width="17.5703125" style="2" bestFit="1" customWidth="1"/>
    <col min="6661" max="6661" width="14.7109375" style="2" bestFit="1" customWidth="1"/>
    <col min="6662" max="6662" width="14.42578125" style="2" bestFit="1" customWidth="1"/>
    <col min="6663" max="6663" width="12.140625" style="2" bestFit="1" customWidth="1"/>
    <col min="6664" max="6664" width="12.42578125" style="2" bestFit="1" customWidth="1"/>
    <col min="6665" max="6666" width="13.85546875" style="2" bestFit="1" customWidth="1"/>
    <col min="6667" max="6667" width="14.85546875" style="2" bestFit="1" customWidth="1"/>
    <col min="6668" max="6668" width="12.140625" style="2" bestFit="1" customWidth="1"/>
    <col min="6669" max="6669" width="12.42578125" style="2" bestFit="1" customWidth="1"/>
    <col min="6670" max="6671" width="13.85546875" style="2" bestFit="1" customWidth="1"/>
    <col min="6672" max="6672" width="14.85546875" style="2" bestFit="1" customWidth="1"/>
    <col min="6673" max="6911" width="9.140625" style="2"/>
    <col min="6912" max="6912" width="15.42578125" style="2" bestFit="1" customWidth="1"/>
    <col min="6913" max="6913" width="11.140625" style="2" bestFit="1" customWidth="1"/>
    <col min="6914" max="6914" width="14.5703125" style="2" bestFit="1" customWidth="1"/>
    <col min="6915" max="6915" width="17.42578125" style="2" bestFit="1" customWidth="1"/>
    <col min="6916" max="6916" width="17.5703125" style="2" bestFit="1" customWidth="1"/>
    <col min="6917" max="6917" width="14.7109375" style="2" bestFit="1" customWidth="1"/>
    <col min="6918" max="6918" width="14.42578125" style="2" bestFit="1" customWidth="1"/>
    <col min="6919" max="6919" width="12.140625" style="2" bestFit="1" customWidth="1"/>
    <col min="6920" max="6920" width="12.42578125" style="2" bestFit="1" customWidth="1"/>
    <col min="6921" max="6922" width="13.85546875" style="2" bestFit="1" customWidth="1"/>
    <col min="6923" max="6923" width="14.85546875" style="2" bestFit="1" customWidth="1"/>
    <col min="6924" max="6924" width="12.140625" style="2" bestFit="1" customWidth="1"/>
    <col min="6925" max="6925" width="12.42578125" style="2" bestFit="1" customWidth="1"/>
    <col min="6926" max="6927" width="13.85546875" style="2" bestFit="1" customWidth="1"/>
    <col min="6928" max="6928" width="14.85546875" style="2" bestFit="1" customWidth="1"/>
    <col min="6929" max="7167" width="9.140625" style="2"/>
    <col min="7168" max="7168" width="15.42578125" style="2" bestFit="1" customWidth="1"/>
    <col min="7169" max="7169" width="11.140625" style="2" bestFit="1" customWidth="1"/>
    <col min="7170" max="7170" width="14.5703125" style="2" bestFit="1" customWidth="1"/>
    <col min="7171" max="7171" width="17.42578125" style="2" bestFit="1" customWidth="1"/>
    <col min="7172" max="7172" width="17.5703125" style="2" bestFit="1" customWidth="1"/>
    <col min="7173" max="7173" width="14.7109375" style="2" bestFit="1" customWidth="1"/>
    <col min="7174" max="7174" width="14.42578125" style="2" bestFit="1" customWidth="1"/>
    <col min="7175" max="7175" width="12.140625" style="2" bestFit="1" customWidth="1"/>
    <col min="7176" max="7176" width="12.42578125" style="2" bestFit="1" customWidth="1"/>
    <col min="7177" max="7178" width="13.85546875" style="2" bestFit="1" customWidth="1"/>
    <col min="7179" max="7179" width="14.85546875" style="2" bestFit="1" customWidth="1"/>
    <col min="7180" max="7180" width="12.140625" style="2" bestFit="1" customWidth="1"/>
    <col min="7181" max="7181" width="12.42578125" style="2" bestFit="1" customWidth="1"/>
    <col min="7182" max="7183" width="13.85546875" style="2" bestFit="1" customWidth="1"/>
    <col min="7184" max="7184" width="14.85546875" style="2" bestFit="1" customWidth="1"/>
    <col min="7185" max="7423" width="9.140625" style="2"/>
    <col min="7424" max="7424" width="15.42578125" style="2" bestFit="1" customWidth="1"/>
    <col min="7425" max="7425" width="11.140625" style="2" bestFit="1" customWidth="1"/>
    <col min="7426" max="7426" width="14.5703125" style="2" bestFit="1" customWidth="1"/>
    <col min="7427" max="7427" width="17.42578125" style="2" bestFit="1" customWidth="1"/>
    <col min="7428" max="7428" width="17.5703125" style="2" bestFit="1" customWidth="1"/>
    <col min="7429" max="7429" width="14.7109375" style="2" bestFit="1" customWidth="1"/>
    <col min="7430" max="7430" width="14.42578125" style="2" bestFit="1" customWidth="1"/>
    <col min="7431" max="7431" width="12.140625" style="2" bestFit="1" customWidth="1"/>
    <col min="7432" max="7432" width="12.42578125" style="2" bestFit="1" customWidth="1"/>
    <col min="7433" max="7434" width="13.85546875" style="2" bestFit="1" customWidth="1"/>
    <col min="7435" max="7435" width="14.85546875" style="2" bestFit="1" customWidth="1"/>
    <col min="7436" max="7436" width="12.140625" style="2" bestFit="1" customWidth="1"/>
    <col min="7437" max="7437" width="12.42578125" style="2" bestFit="1" customWidth="1"/>
    <col min="7438" max="7439" width="13.85546875" style="2" bestFit="1" customWidth="1"/>
    <col min="7440" max="7440" width="14.85546875" style="2" bestFit="1" customWidth="1"/>
    <col min="7441" max="7679" width="9.140625" style="2"/>
    <col min="7680" max="7680" width="15.42578125" style="2" bestFit="1" customWidth="1"/>
    <col min="7681" max="7681" width="11.140625" style="2" bestFit="1" customWidth="1"/>
    <col min="7682" max="7682" width="14.5703125" style="2" bestFit="1" customWidth="1"/>
    <col min="7683" max="7683" width="17.42578125" style="2" bestFit="1" customWidth="1"/>
    <col min="7684" max="7684" width="17.5703125" style="2" bestFit="1" customWidth="1"/>
    <col min="7685" max="7685" width="14.7109375" style="2" bestFit="1" customWidth="1"/>
    <col min="7686" max="7686" width="14.42578125" style="2" bestFit="1" customWidth="1"/>
    <col min="7687" max="7687" width="12.140625" style="2" bestFit="1" customWidth="1"/>
    <col min="7688" max="7688" width="12.42578125" style="2" bestFit="1" customWidth="1"/>
    <col min="7689" max="7690" width="13.85546875" style="2" bestFit="1" customWidth="1"/>
    <col min="7691" max="7691" width="14.85546875" style="2" bestFit="1" customWidth="1"/>
    <col min="7692" max="7692" width="12.140625" style="2" bestFit="1" customWidth="1"/>
    <col min="7693" max="7693" width="12.42578125" style="2" bestFit="1" customWidth="1"/>
    <col min="7694" max="7695" width="13.85546875" style="2" bestFit="1" customWidth="1"/>
    <col min="7696" max="7696" width="14.85546875" style="2" bestFit="1" customWidth="1"/>
    <col min="7697" max="7935" width="9.140625" style="2"/>
    <col min="7936" max="7936" width="15.42578125" style="2" bestFit="1" customWidth="1"/>
    <col min="7937" max="7937" width="11.140625" style="2" bestFit="1" customWidth="1"/>
    <col min="7938" max="7938" width="14.5703125" style="2" bestFit="1" customWidth="1"/>
    <col min="7939" max="7939" width="17.42578125" style="2" bestFit="1" customWidth="1"/>
    <col min="7940" max="7940" width="17.5703125" style="2" bestFit="1" customWidth="1"/>
    <col min="7941" max="7941" width="14.7109375" style="2" bestFit="1" customWidth="1"/>
    <col min="7942" max="7942" width="14.42578125" style="2" bestFit="1" customWidth="1"/>
    <col min="7943" max="7943" width="12.140625" style="2" bestFit="1" customWidth="1"/>
    <col min="7944" max="7944" width="12.42578125" style="2" bestFit="1" customWidth="1"/>
    <col min="7945" max="7946" width="13.85546875" style="2" bestFit="1" customWidth="1"/>
    <col min="7947" max="7947" width="14.85546875" style="2" bestFit="1" customWidth="1"/>
    <col min="7948" max="7948" width="12.140625" style="2" bestFit="1" customWidth="1"/>
    <col min="7949" max="7949" width="12.42578125" style="2" bestFit="1" customWidth="1"/>
    <col min="7950" max="7951" width="13.85546875" style="2" bestFit="1" customWidth="1"/>
    <col min="7952" max="7952" width="14.85546875" style="2" bestFit="1" customWidth="1"/>
    <col min="7953" max="8191" width="9.140625" style="2"/>
    <col min="8192" max="8192" width="15.42578125" style="2" bestFit="1" customWidth="1"/>
    <col min="8193" max="8193" width="11.140625" style="2" bestFit="1" customWidth="1"/>
    <col min="8194" max="8194" width="14.5703125" style="2" bestFit="1" customWidth="1"/>
    <col min="8195" max="8195" width="17.42578125" style="2" bestFit="1" customWidth="1"/>
    <col min="8196" max="8196" width="17.5703125" style="2" bestFit="1" customWidth="1"/>
    <col min="8197" max="8197" width="14.7109375" style="2" bestFit="1" customWidth="1"/>
    <col min="8198" max="8198" width="14.42578125" style="2" bestFit="1" customWidth="1"/>
    <col min="8199" max="8199" width="12.140625" style="2" bestFit="1" customWidth="1"/>
    <col min="8200" max="8200" width="12.42578125" style="2" bestFit="1" customWidth="1"/>
    <col min="8201" max="8202" width="13.85546875" style="2" bestFit="1" customWidth="1"/>
    <col min="8203" max="8203" width="14.85546875" style="2" bestFit="1" customWidth="1"/>
    <col min="8204" max="8204" width="12.140625" style="2" bestFit="1" customWidth="1"/>
    <col min="8205" max="8205" width="12.42578125" style="2" bestFit="1" customWidth="1"/>
    <col min="8206" max="8207" width="13.85546875" style="2" bestFit="1" customWidth="1"/>
    <col min="8208" max="8208" width="14.85546875" style="2" bestFit="1" customWidth="1"/>
    <col min="8209" max="8447" width="9.140625" style="2"/>
    <col min="8448" max="8448" width="15.42578125" style="2" bestFit="1" customWidth="1"/>
    <col min="8449" max="8449" width="11.140625" style="2" bestFit="1" customWidth="1"/>
    <col min="8450" max="8450" width="14.5703125" style="2" bestFit="1" customWidth="1"/>
    <col min="8451" max="8451" width="17.42578125" style="2" bestFit="1" customWidth="1"/>
    <col min="8452" max="8452" width="17.5703125" style="2" bestFit="1" customWidth="1"/>
    <col min="8453" max="8453" width="14.7109375" style="2" bestFit="1" customWidth="1"/>
    <col min="8454" max="8454" width="14.42578125" style="2" bestFit="1" customWidth="1"/>
    <col min="8455" max="8455" width="12.140625" style="2" bestFit="1" customWidth="1"/>
    <col min="8456" max="8456" width="12.42578125" style="2" bestFit="1" customWidth="1"/>
    <col min="8457" max="8458" width="13.85546875" style="2" bestFit="1" customWidth="1"/>
    <col min="8459" max="8459" width="14.85546875" style="2" bestFit="1" customWidth="1"/>
    <col min="8460" max="8460" width="12.140625" style="2" bestFit="1" customWidth="1"/>
    <col min="8461" max="8461" width="12.42578125" style="2" bestFit="1" customWidth="1"/>
    <col min="8462" max="8463" width="13.85546875" style="2" bestFit="1" customWidth="1"/>
    <col min="8464" max="8464" width="14.85546875" style="2" bestFit="1" customWidth="1"/>
    <col min="8465" max="8703" width="9.140625" style="2"/>
    <col min="8704" max="8704" width="15.42578125" style="2" bestFit="1" customWidth="1"/>
    <col min="8705" max="8705" width="11.140625" style="2" bestFit="1" customWidth="1"/>
    <col min="8706" max="8706" width="14.5703125" style="2" bestFit="1" customWidth="1"/>
    <col min="8707" max="8707" width="17.42578125" style="2" bestFit="1" customWidth="1"/>
    <col min="8708" max="8708" width="17.5703125" style="2" bestFit="1" customWidth="1"/>
    <col min="8709" max="8709" width="14.7109375" style="2" bestFit="1" customWidth="1"/>
    <col min="8710" max="8710" width="14.42578125" style="2" bestFit="1" customWidth="1"/>
    <col min="8711" max="8711" width="12.140625" style="2" bestFit="1" customWidth="1"/>
    <col min="8712" max="8712" width="12.42578125" style="2" bestFit="1" customWidth="1"/>
    <col min="8713" max="8714" width="13.85546875" style="2" bestFit="1" customWidth="1"/>
    <col min="8715" max="8715" width="14.85546875" style="2" bestFit="1" customWidth="1"/>
    <col min="8716" max="8716" width="12.140625" style="2" bestFit="1" customWidth="1"/>
    <col min="8717" max="8717" width="12.42578125" style="2" bestFit="1" customWidth="1"/>
    <col min="8718" max="8719" width="13.85546875" style="2" bestFit="1" customWidth="1"/>
    <col min="8720" max="8720" width="14.85546875" style="2" bestFit="1" customWidth="1"/>
    <col min="8721" max="8959" width="9.140625" style="2"/>
    <col min="8960" max="8960" width="15.42578125" style="2" bestFit="1" customWidth="1"/>
    <col min="8961" max="8961" width="11.140625" style="2" bestFit="1" customWidth="1"/>
    <col min="8962" max="8962" width="14.5703125" style="2" bestFit="1" customWidth="1"/>
    <col min="8963" max="8963" width="17.42578125" style="2" bestFit="1" customWidth="1"/>
    <col min="8964" max="8964" width="17.5703125" style="2" bestFit="1" customWidth="1"/>
    <col min="8965" max="8965" width="14.7109375" style="2" bestFit="1" customWidth="1"/>
    <col min="8966" max="8966" width="14.42578125" style="2" bestFit="1" customWidth="1"/>
    <col min="8967" max="8967" width="12.140625" style="2" bestFit="1" customWidth="1"/>
    <col min="8968" max="8968" width="12.42578125" style="2" bestFit="1" customWidth="1"/>
    <col min="8969" max="8970" width="13.85546875" style="2" bestFit="1" customWidth="1"/>
    <col min="8971" max="8971" width="14.85546875" style="2" bestFit="1" customWidth="1"/>
    <col min="8972" max="8972" width="12.140625" style="2" bestFit="1" customWidth="1"/>
    <col min="8973" max="8973" width="12.42578125" style="2" bestFit="1" customWidth="1"/>
    <col min="8974" max="8975" width="13.85546875" style="2" bestFit="1" customWidth="1"/>
    <col min="8976" max="8976" width="14.85546875" style="2" bestFit="1" customWidth="1"/>
    <col min="8977" max="9215" width="9.140625" style="2"/>
    <col min="9216" max="9216" width="15.42578125" style="2" bestFit="1" customWidth="1"/>
    <col min="9217" max="9217" width="11.140625" style="2" bestFit="1" customWidth="1"/>
    <col min="9218" max="9218" width="14.5703125" style="2" bestFit="1" customWidth="1"/>
    <col min="9219" max="9219" width="17.42578125" style="2" bestFit="1" customWidth="1"/>
    <col min="9220" max="9220" width="17.5703125" style="2" bestFit="1" customWidth="1"/>
    <col min="9221" max="9221" width="14.7109375" style="2" bestFit="1" customWidth="1"/>
    <col min="9222" max="9222" width="14.42578125" style="2" bestFit="1" customWidth="1"/>
    <col min="9223" max="9223" width="12.140625" style="2" bestFit="1" customWidth="1"/>
    <col min="9224" max="9224" width="12.42578125" style="2" bestFit="1" customWidth="1"/>
    <col min="9225" max="9226" width="13.85546875" style="2" bestFit="1" customWidth="1"/>
    <col min="9227" max="9227" width="14.85546875" style="2" bestFit="1" customWidth="1"/>
    <col min="9228" max="9228" width="12.140625" style="2" bestFit="1" customWidth="1"/>
    <col min="9229" max="9229" width="12.42578125" style="2" bestFit="1" customWidth="1"/>
    <col min="9230" max="9231" width="13.85546875" style="2" bestFit="1" customWidth="1"/>
    <col min="9232" max="9232" width="14.85546875" style="2" bestFit="1" customWidth="1"/>
    <col min="9233" max="9471" width="9.140625" style="2"/>
    <col min="9472" max="9472" width="15.42578125" style="2" bestFit="1" customWidth="1"/>
    <col min="9473" max="9473" width="11.140625" style="2" bestFit="1" customWidth="1"/>
    <col min="9474" max="9474" width="14.5703125" style="2" bestFit="1" customWidth="1"/>
    <col min="9475" max="9475" width="17.42578125" style="2" bestFit="1" customWidth="1"/>
    <col min="9476" max="9476" width="17.5703125" style="2" bestFit="1" customWidth="1"/>
    <col min="9477" max="9477" width="14.7109375" style="2" bestFit="1" customWidth="1"/>
    <col min="9478" max="9478" width="14.42578125" style="2" bestFit="1" customWidth="1"/>
    <col min="9479" max="9479" width="12.140625" style="2" bestFit="1" customWidth="1"/>
    <col min="9480" max="9480" width="12.42578125" style="2" bestFit="1" customWidth="1"/>
    <col min="9481" max="9482" width="13.85546875" style="2" bestFit="1" customWidth="1"/>
    <col min="9483" max="9483" width="14.85546875" style="2" bestFit="1" customWidth="1"/>
    <col min="9484" max="9484" width="12.140625" style="2" bestFit="1" customWidth="1"/>
    <col min="9485" max="9485" width="12.42578125" style="2" bestFit="1" customWidth="1"/>
    <col min="9486" max="9487" width="13.85546875" style="2" bestFit="1" customWidth="1"/>
    <col min="9488" max="9488" width="14.85546875" style="2" bestFit="1" customWidth="1"/>
    <col min="9489" max="9727" width="9.140625" style="2"/>
    <col min="9728" max="9728" width="15.42578125" style="2" bestFit="1" customWidth="1"/>
    <col min="9729" max="9729" width="11.140625" style="2" bestFit="1" customWidth="1"/>
    <col min="9730" max="9730" width="14.5703125" style="2" bestFit="1" customWidth="1"/>
    <col min="9731" max="9731" width="17.42578125" style="2" bestFit="1" customWidth="1"/>
    <col min="9732" max="9732" width="17.5703125" style="2" bestFit="1" customWidth="1"/>
    <col min="9733" max="9733" width="14.7109375" style="2" bestFit="1" customWidth="1"/>
    <col min="9734" max="9734" width="14.42578125" style="2" bestFit="1" customWidth="1"/>
    <col min="9735" max="9735" width="12.140625" style="2" bestFit="1" customWidth="1"/>
    <col min="9736" max="9736" width="12.42578125" style="2" bestFit="1" customWidth="1"/>
    <col min="9737" max="9738" width="13.85546875" style="2" bestFit="1" customWidth="1"/>
    <col min="9739" max="9739" width="14.85546875" style="2" bestFit="1" customWidth="1"/>
    <col min="9740" max="9740" width="12.140625" style="2" bestFit="1" customWidth="1"/>
    <col min="9741" max="9741" width="12.42578125" style="2" bestFit="1" customWidth="1"/>
    <col min="9742" max="9743" width="13.85546875" style="2" bestFit="1" customWidth="1"/>
    <col min="9744" max="9744" width="14.85546875" style="2" bestFit="1" customWidth="1"/>
    <col min="9745" max="9983" width="9.140625" style="2"/>
    <col min="9984" max="9984" width="15.42578125" style="2" bestFit="1" customWidth="1"/>
    <col min="9985" max="9985" width="11.140625" style="2" bestFit="1" customWidth="1"/>
    <col min="9986" max="9986" width="14.5703125" style="2" bestFit="1" customWidth="1"/>
    <col min="9987" max="9987" width="17.42578125" style="2" bestFit="1" customWidth="1"/>
    <col min="9988" max="9988" width="17.5703125" style="2" bestFit="1" customWidth="1"/>
    <col min="9989" max="9989" width="14.7109375" style="2" bestFit="1" customWidth="1"/>
    <col min="9990" max="9990" width="14.42578125" style="2" bestFit="1" customWidth="1"/>
    <col min="9991" max="9991" width="12.140625" style="2" bestFit="1" customWidth="1"/>
    <col min="9992" max="9992" width="12.42578125" style="2" bestFit="1" customWidth="1"/>
    <col min="9993" max="9994" width="13.85546875" style="2" bestFit="1" customWidth="1"/>
    <col min="9995" max="9995" width="14.85546875" style="2" bestFit="1" customWidth="1"/>
    <col min="9996" max="9996" width="12.140625" style="2" bestFit="1" customWidth="1"/>
    <col min="9997" max="9997" width="12.42578125" style="2" bestFit="1" customWidth="1"/>
    <col min="9998" max="9999" width="13.85546875" style="2" bestFit="1" customWidth="1"/>
    <col min="10000" max="10000" width="14.85546875" style="2" bestFit="1" customWidth="1"/>
    <col min="10001" max="10239" width="9.140625" style="2"/>
    <col min="10240" max="10240" width="15.42578125" style="2" bestFit="1" customWidth="1"/>
    <col min="10241" max="10241" width="11.140625" style="2" bestFit="1" customWidth="1"/>
    <col min="10242" max="10242" width="14.5703125" style="2" bestFit="1" customWidth="1"/>
    <col min="10243" max="10243" width="17.42578125" style="2" bestFit="1" customWidth="1"/>
    <col min="10244" max="10244" width="17.5703125" style="2" bestFit="1" customWidth="1"/>
    <col min="10245" max="10245" width="14.7109375" style="2" bestFit="1" customWidth="1"/>
    <col min="10246" max="10246" width="14.42578125" style="2" bestFit="1" customWidth="1"/>
    <col min="10247" max="10247" width="12.140625" style="2" bestFit="1" customWidth="1"/>
    <col min="10248" max="10248" width="12.42578125" style="2" bestFit="1" customWidth="1"/>
    <col min="10249" max="10250" width="13.85546875" style="2" bestFit="1" customWidth="1"/>
    <col min="10251" max="10251" width="14.85546875" style="2" bestFit="1" customWidth="1"/>
    <col min="10252" max="10252" width="12.140625" style="2" bestFit="1" customWidth="1"/>
    <col min="10253" max="10253" width="12.42578125" style="2" bestFit="1" customWidth="1"/>
    <col min="10254" max="10255" width="13.85546875" style="2" bestFit="1" customWidth="1"/>
    <col min="10256" max="10256" width="14.85546875" style="2" bestFit="1" customWidth="1"/>
    <col min="10257" max="10495" width="9.140625" style="2"/>
    <col min="10496" max="10496" width="15.42578125" style="2" bestFit="1" customWidth="1"/>
    <col min="10497" max="10497" width="11.140625" style="2" bestFit="1" customWidth="1"/>
    <col min="10498" max="10498" width="14.5703125" style="2" bestFit="1" customWidth="1"/>
    <col min="10499" max="10499" width="17.42578125" style="2" bestFit="1" customWidth="1"/>
    <col min="10500" max="10500" width="17.5703125" style="2" bestFit="1" customWidth="1"/>
    <col min="10501" max="10501" width="14.7109375" style="2" bestFit="1" customWidth="1"/>
    <col min="10502" max="10502" width="14.42578125" style="2" bestFit="1" customWidth="1"/>
    <col min="10503" max="10503" width="12.140625" style="2" bestFit="1" customWidth="1"/>
    <col min="10504" max="10504" width="12.42578125" style="2" bestFit="1" customWidth="1"/>
    <col min="10505" max="10506" width="13.85546875" style="2" bestFit="1" customWidth="1"/>
    <col min="10507" max="10507" width="14.85546875" style="2" bestFit="1" customWidth="1"/>
    <col min="10508" max="10508" width="12.140625" style="2" bestFit="1" customWidth="1"/>
    <col min="10509" max="10509" width="12.42578125" style="2" bestFit="1" customWidth="1"/>
    <col min="10510" max="10511" width="13.85546875" style="2" bestFit="1" customWidth="1"/>
    <col min="10512" max="10512" width="14.85546875" style="2" bestFit="1" customWidth="1"/>
    <col min="10513" max="10751" width="9.140625" style="2"/>
    <col min="10752" max="10752" width="15.42578125" style="2" bestFit="1" customWidth="1"/>
    <col min="10753" max="10753" width="11.140625" style="2" bestFit="1" customWidth="1"/>
    <col min="10754" max="10754" width="14.5703125" style="2" bestFit="1" customWidth="1"/>
    <col min="10755" max="10755" width="17.42578125" style="2" bestFit="1" customWidth="1"/>
    <col min="10756" max="10756" width="17.5703125" style="2" bestFit="1" customWidth="1"/>
    <col min="10757" max="10757" width="14.7109375" style="2" bestFit="1" customWidth="1"/>
    <col min="10758" max="10758" width="14.42578125" style="2" bestFit="1" customWidth="1"/>
    <col min="10759" max="10759" width="12.140625" style="2" bestFit="1" customWidth="1"/>
    <col min="10760" max="10760" width="12.42578125" style="2" bestFit="1" customWidth="1"/>
    <col min="10761" max="10762" width="13.85546875" style="2" bestFit="1" customWidth="1"/>
    <col min="10763" max="10763" width="14.85546875" style="2" bestFit="1" customWidth="1"/>
    <col min="10764" max="10764" width="12.140625" style="2" bestFit="1" customWidth="1"/>
    <col min="10765" max="10765" width="12.42578125" style="2" bestFit="1" customWidth="1"/>
    <col min="10766" max="10767" width="13.85546875" style="2" bestFit="1" customWidth="1"/>
    <col min="10768" max="10768" width="14.85546875" style="2" bestFit="1" customWidth="1"/>
    <col min="10769" max="11007" width="9.140625" style="2"/>
    <col min="11008" max="11008" width="15.42578125" style="2" bestFit="1" customWidth="1"/>
    <col min="11009" max="11009" width="11.140625" style="2" bestFit="1" customWidth="1"/>
    <col min="11010" max="11010" width="14.5703125" style="2" bestFit="1" customWidth="1"/>
    <col min="11011" max="11011" width="17.42578125" style="2" bestFit="1" customWidth="1"/>
    <col min="11012" max="11012" width="17.5703125" style="2" bestFit="1" customWidth="1"/>
    <col min="11013" max="11013" width="14.7109375" style="2" bestFit="1" customWidth="1"/>
    <col min="11014" max="11014" width="14.42578125" style="2" bestFit="1" customWidth="1"/>
    <col min="11015" max="11015" width="12.140625" style="2" bestFit="1" customWidth="1"/>
    <col min="11016" max="11016" width="12.42578125" style="2" bestFit="1" customWidth="1"/>
    <col min="11017" max="11018" width="13.85546875" style="2" bestFit="1" customWidth="1"/>
    <col min="11019" max="11019" width="14.85546875" style="2" bestFit="1" customWidth="1"/>
    <col min="11020" max="11020" width="12.140625" style="2" bestFit="1" customWidth="1"/>
    <col min="11021" max="11021" width="12.42578125" style="2" bestFit="1" customWidth="1"/>
    <col min="11022" max="11023" width="13.85546875" style="2" bestFit="1" customWidth="1"/>
    <col min="11024" max="11024" width="14.85546875" style="2" bestFit="1" customWidth="1"/>
    <col min="11025" max="11263" width="9.140625" style="2"/>
    <col min="11264" max="11264" width="15.42578125" style="2" bestFit="1" customWidth="1"/>
    <col min="11265" max="11265" width="11.140625" style="2" bestFit="1" customWidth="1"/>
    <col min="11266" max="11266" width="14.5703125" style="2" bestFit="1" customWidth="1"/>
    <col min="11267" max="11267" width="17.42578125" style="2" bestFit="1" customWidth="1"/>
    <col min="11268" max="11268" width="17.5703125" style="2" bestFit="1" customWidth="1"/>
    <col min="11269" max="11269" width="14.7109375" style="2" bestFit="1" customWidth="1"/>
    <col min="11270" max="11270" width="14.42578125" style="2" bestFit="1" customWidth="1"/>
    <col min="11271" max="11271" width="12.140625" style="2" bestFit="1" customWidth="1"/>
    <col min="11272" max="11272" width="12.42578125" style="2" bestFit="1" customWidth="1"/>
    <col min="11273" max="11274" width="13.85546875" style="2" bestFit="1" customWidth="1"/>
    <col min="11275" max="11275" width="14.85546875" style="2" bestFit="1" customWidth="1"/>
    <col min="11276" max="11276" width="12.140625" style="2" bestFit="1" customWidth="1"/>
    <col min="11277" max="11277" width="12.42578125" style="2" bestFit="1" customWidth="1"/>
    <col min="11278" max="11279" width="13.85546875" style="2" bestFit="1" customWidth="1"/>
    <col min="11280" max="11280" width="14.85546875" style="2" bestFit="1" customWidth="1"/>
    <col min="11281" max="11519" width="9.140625" style="2"/>
    <col min="11520" max="11520" width="15.42578125" style="2" bestFit="1" customWidth="1"/>
    <col min="11521" max="11521" width="11.140625" style="2" bestFit="1" customWidth="1"/>
    <col min="11522" max="11522" width="14.5703125" style="2" bestFit="1" customWidth="1"/>
    <col min="11523" max="11523" width="17.42578125" style="2" bestFit="1" customWidth="1"/>
    <col min="11524" max="11524" width="17.5703125" style="2" bestFit="1" customWidth="1"/>
    <col min="11525" max="11525" width="14.7109375" style="2" bestFit="1" customWidth="1"/>
    <col min="11526" max="11526" width="14.42578125" style="2" bestFit="1" customWidth="1"/>
    <col min="11527" max="11527" width="12.140625" style="2" bestFit="1" customWidth="1"/>
    <col min="11528" max="11528" width="12.42578125" style="2" bestFit="1" customWidth="1"/>
    <col min="11529" max="11530" width="13.85546875" style="2" bestFit="1" customWidth="1"/>
    <col min="11531" max="11531" width="14.85546875" style="2" bestFit="1" customWidth="1"/>
    <col min="11532" max="11532" width="12.140625" style="2" bestFit="1" customWidth="1"/>
    <col min="11533" max="11533" width="12.42578125" style="2" bestFit="1" customWidth="1"/>
    <col min="11534" max="11535" width="13.85546875" style="2" bestFit="1" customWidth="1"/>
    <col min="11536" max="11536" width="14.85546875" style="2" bestFit="1" customWidth="1"/>
    <col min="11537" max="11775" width="9.140625" style="2"/>
    <col min="11776" max="11776" width="15.42578125" style="2" bestFit="1" customWidth="1"/>
    <col min="11777" max="11777" width="11.140625" style="2" bestFit="1" customWidth="1"/>
    <col min="11778" max="11778" width="14.5703125" style="2" bestFit="1" customWidth="1"/>
    <col min="11779" max="11779" width="17.42578125" style="2" bestFit="1" customWidth="1"/>
    <col min="11780" max="11780" width="17.5703125" style="2" bestFit="1" customWidth="1"/>
    <col min="11781" max="11781" width="14.7109375" style="2" bestFit="1" customWidth="1"/>
    <col min="11782" max="11782" width="14.42578125" style="2" bestFit="1" customWidth="1"/>
    <col min="11783" max="11783" width="12.140625" style="2" bestFit="1" customWidth="1"/>
    <col min="11784" max="11784" width="12.42578125" style="2" bestFit="1" customWidth="1"/>
    <col min="11785" max="11786" width="13.85546875" style="2" bestFit="1" customWidth="1"/>
    <col min="11787" max="11787" width="14.85546875" style="2" bestFit="1" customWidth="1"/>
    <col min="11788" max="11788" width="12.140625" style="2" bestFit="1" customWidth="1"/>
    <col min="11789" max="11789" width="12.42578125" style="2" bestFit="1" customWidth="1"/>
    <col min="11790" max="11791" width="13.85546875" style="2" bestFit="1" customWidth="1"/>
    <col min="11792" max="11792" width="14.85546875" style="2" bestFit="1" customWidth="1"/>
    <col min="11793" max="12031" width="9.140625" style="2"/>
    <col min="12032" max="12032" width="15.42578125" style="2" bestFit="1" customWidth="1"/>
    <col min="12033" max="12033" width="11.140625" style="2" bestFit="1" customWidth="1"/>
    <col min="12034" max="12034" width="14.5703125" style="2" bestFit="1" customWidth="1"/>
    <col min="12035" max="12035" width="17.42578125" style="2" bestFit="1" customWidth="1"/>
    <col min="12036" max="12036" width="17.5703125" style="2" bestFit="1" customWidth="1"/>
    <col min="12037" max="12037" width="14.7109375" style="2" bestFit="1" customWidth="1"/>
    <col min="12038" max="12038" width="14.42578125" style="2" bestFit="1" customWidth="1"/>
    <col min="12039" max="12039" width="12.140625" style="2" bestFit="1" customWidth="1"/>
    <col min="12040" max="12040" width="12.42578125" style="2" bestFit="1" customWidth="1"/>
    <col min="12041" max="12042" width="13.85546875" style="2" bestFit="1" customWidth="1"/>
    <col min="12043" max="12043" width="14.85546875" style="2" bestFit="1" customWidth="1"/>
    <col min="12044" max="12044" width="12.140625" style="2" bestFit="1" customWidth="1"/>
    <col min="12045" max="12045" width="12.42578125" style="2" bestFit="1" customWidth="1"/>
    <col min="12046" max="12047" width="13.85546875" style="2" bestFit="1" customWidth="1"/>
    <col min="12048" max="12048" width="14.85546875" style="2" bestFit="1" customWidth="1"/>
    <col min="12049" max="12287" width="9.140625" style="2"/>
    <col min="12288" max="12288" width="15.42578125" style="2" bestFit="1" customWidth="1"/>
    <col min="12289" max="12289" width="11.140625" style="2" bestFit="1" customWidth="1"/>
    <col min="12290" max="12290" width="14.5703125" style="2" bestFit="1" customWidth="1"/>
    <col min="12291" max="12291" width="17.42578125" style="2" bestFit="1" customWidth="1"/>
    <col min="12292" max="12292" width="17.5703125" style="2" bestFit="1" customWidth="1"/>
    <col min="12293" max="12293" width="14.7109375" style="2" bestFit="1" customWidth="1"/>
    <col min="12294" max="12294" width="14.42578125" style="2" bestFit="1" customWidth="1"/>
    <col min="12295" max="12295" width="12.140625" style="2" bestFit="1" customWidth="1"/>
    <col min="12296" max="12296" width="12.42578125" style="2" bestFit="1" customWidth="1"/>
    <col min="12297" max="12298" width="13.85546875" style="2" bestFit="1" customWidth="1"/>
    <col min="12299" max="12299" width="14.85546875" style="2" bestFit="1" customWidth="1"/>
    <col min="12300" max="12300" width="12.140625" style="2" bestFit="1" customWidth="1"/>
    <col min="12301" max="12301" width="12.42578125" style="2" bestFit="1" customWidth="1"/>
    <col min="12302" max="12303" width="13.85546875" style="2" bestFit="1" customWidth="1"/>
    <col min="12304" max="12304" width="14.85546875" style="2" bestFit="1" customWidth="1"/>
    <col min="12305" max="12543" width="9.140625" style="2"/>
    <col min="12544" max="12544" width="15.42578125" style="2" bestFit="1" customWidth="1"/>
    <col min="12545" max="12545" width="11.140625" style="2" bestFit="1" customWidth="1"/>
    <col min="12546" max="12546" width="14.5703125" style="2" bestFit="1" customWidth="1"/>
    <col min="12547" max="12547" width="17.42578125" style="2" bestFit="1" customWidth="1"/>
    <col min="12548" max="12548" width="17.5703125" style="2" bestFit="1" customWidth="1"/>
    <col min="12549" max="12549" width="14.7109375" style="2" bestFit="1" customWidth="1"/>
    <col min="12550" max="12550" width="14.42578125" style="2" bestFit="1" customWidth="1"/>
    <col min="12551" max="12551" width="12.140625" style="2" bestFit="1" customWidth="1"/>
    <col min="12552" max="12552" width="12.42578125" style="2" bestFit="1" customWidth="1"/>
    <col min="12553" max="12554" width="13.85546875" style="2" bestFit="1" customWidth="1"/>
    <col min="12555" max="12555" width="14.85546875" style="2" bestFit="1" customWidth="1"/>
    <col min="12556" max="12556" width="12.140625" style="2" bestFit="1" customWidth="1"/>
    <col min="12557" max="12557" width="12.42578125" style="2" bestFit="1" customWidth="1"/>
    <col min="12558" max="12559" width="13.85546875" style="2" bestFit="1" customWidth="1"/>
    <col min="12560" max="12560" width="14.85546875" style="2" bestFit="1" customWidth="1"/>
    <col min="12561" max="12799" width="9.140625" style="2"/>
    <col min="12800" max="12800" width="15.42578125" style="2" bestFit="1" customWidth="1"/>
    <col min="12801" max="12801" width="11.140625" style="2" bestFit="1" customWidth="1"/>
    <col min="12802" max="12802" width="14.5703125" style="2" bestFit="1" customWidth="1"/>
    <col min="12803" max="12803" width="17.42578125" style="2" bestFit="1" customWidth="1"/>
    <col min="12804" max="12804" width="17.5703125" style="2" bestFit="1" customWidth="1"/>
    <col min="12805" max="12805" width="14.7109375" style="2" bestFit="1" customWidth="1"/>
    <col min="12806" max="12806" width="14.42578125" style="2" bestFit="1" customWidth="1"/>
    <col min="12807" max="12807" width="12.140625" style="2" bestFit="1" customWidth="1"/>
    <col min="12808" max="12808" width="12.42578125" style="2" bestFit="1" customWidth="1"/>
    <col min="12809" max="12810" width="13.85546875" style="2" bestFit="1" customWidth="1"/>
    <col min="12811" max="12811" width="14.85546875" style="2" bestFit="1" customWidth="1"/>
    <col min="12812" max="12812" width="12.140625" style="2" bestFit="1" customWidth="1"/>
    <col min="12813" max="12813" width="12.42578125" style="2" bestFit="1" customWidth="1"/>
    <col min="12814" max="12815" width="13.85546875" style="2" bestFit="1" customWidth="1"/>
    <col min="12816" max="12816" width="14.85546875" style="2" bestFit="1" customWidth="1"/>
    <col min="12817" max="13055" width="9.140625" style="2"/>
    <col min="13056" max="13056" width="15.42578125" style="2" bestFit="1" customWidth="1"/>
    <col min="13057" max="13057" width="11.140625" style="2" bestFit="1" customWidth="1"/>
    <col min="13058" max="13058" width="14.5703125" style="2" bestFit="1" customWidth="1"/>
    <col min="13059" max="13059" width="17.42578125" style="2" bestFit="1" customWidth="1"/>
    <col min="13060" max="13060" width="17.5703125" style="2" bestFit="1" customWidth="1"/>
    <col min="13061" max="13061" width="14.7109375" style="2" bestFit="1" customWidth="1"/>
    <col min="13062" max="13062" width="14.42578125" style="2" bestFit="1" customWidth="1"/>
    <col min="13063" max="13063" width="12.140625" style="2" bestFit="1" customWidth="1"/>
    <col min="13064" max="13064" width="12.42578125" style="2" bestFit="1" customWidth="1"/>
    <col min="13065" max="13066" width="13.85546875" style="2" bestFit="1" customWidth="1"/>
    <col min="13067" max="13067" width="14.85546875" style="2" bestFit="1" customWidth="1"/>
    <col min="13068" max="13068" width="12.140625" style="2" bestFit="1" customWidth="1"/>
    <col min="13069" max="13069" width="12.42578125" style="2" bestFit="1" customWidth="1"/>
    <col min="13070" max="13071" width="13.85546875" style="2" bestFit="1" customWidth="1"/>
    <col min="13072" max="13072" width="14.85546875" style="2" bestFit="1" customWidth="1"/>
    <col min="13073" max="13311" width="9.140625" style="2"/>
    <col min="13312" max="13312" width="15.42578125" style="2" bestFit="1" customWidth="1"/>
    <col min="13313" max="13313" width="11.140625" style="2" bestFit="1" customWidth="1"/>
    <col min="13314" max="13314" width="14.5703125" style="2" bestFit="1" customWidth="1"/>
    <col min="13315" max="13315" width="17.42578125" style="2" bestFit="1" customWidth="1"/>
    <col min="13316" max="13316" width="17.5703125" style="2" bestFit="1" customWidth="1"/>
    <col min="13317" max="13317" width="14.7109375" style="2" bestFit="1" customWidth="1"/>
    <col min="13318" max="13318" width="14.42578125" style="2" bestFit="1" customWidth="1"/>
    <col min="13319" max="13319" width="12.140625" style="2" bestFit="1" customWidth="1"/>
    <col min="13320" max="13320" width="12.42578125" style="2" bestFit="1" customWidth="1"/>
    <col min="13321" max="13322" width="13.85546875" style="2" bestFit="1" customWidth="1"/>
    <col min="13323" max="13323" width="14.85546875" style="2" bestFit="1" customWidth="1"/>
    <col min="13324" max="13324" width="12.140625" style="2" bestFit="1" customWidth="1"/>
    <col min="13325" max="13325" width="12.42578125" style="2" bestFit="1" customWidth="1"/>
    <col min="13326" max="13327" width="13.85546875" style="2" bestFit="1" customWidth="1"/>
    <col min="13328" max="13328" width="14.85546875" style="2" bestFit="1" customWidth="1"/>
    <col min="13329" max="13567" width="9.140625" style="2"/>
    <col min="13568" max="13568" width="15.42578125" style="2" bestFit="1" customWidth="1"/>
    <col min="13569" max="13569" width="11.140625" style="2" bestFit="1" customWidth="1"/>
    <col min="13570" max="13570" width="14.5703125" style="2" bestFit="1" customWidth="1"/>
    <col min="13571" max="13571" width="17.42578125" style="2" bestFit="1" customWidth="1"/>
    <col min="13572" max="13572" width="17.5703125" style="2" bestFit="1" customWidth="1"/>
    <col min="13573" max="13573" width="14.7109375" style="2" bestFit="1" customWidth="1"/>
    <col min="13574" max="13574" width="14.42578125" style="2" bestFit="1" customWidth="1"/>
    <col min="13575" max="13575" width="12.140625" style="2" bestFit="1" customWidth="1"/>
    <col min="13576" max="13576" width="12.42578125" style="2" bestFit="1" customWidth="1"/>
    <col min="13577" max="13578" width="13.85546875" style="2" bestFit="1" customWidth="1"/>
    <col min="13579" max="13579" width="14.85546875" style="2" bestFit="1" customWidth="1"/>
    <col min="13580" max="13580" width="12.140625" style="2" bestFit="1" customWidth="1"/>
    <col min="13581" max="13581" width="12.42578125" style="2" bestFit="1" customWidth="1"/>
    <col min="13582" max="13583" width="13.85546875" style="2" bestFit="1" customWidth="1"/>
    <col min="13584" max="13584" width="14.85546875" style="2" bestFit="1" customWidth="1"/>
    <col min="13585" max="13823" width="9.140625" style="2"/>
    <col min="13824" max="13824" width="15.42578125" style="2" bestFit="1" customWidth="1"/>
    <col min="13825" max="13825" width="11.140625" style="2" bestFit="1" customWidth="1"/>
    <col min="13826" max="13826" width="14.5703125" style="2" bestFit="1" customWidth="1"/>
    <col min="13827" max="13827" width="17.42578125" style="2" bestFit="1" customWidth="1"/>
    <col min="13828" max="13828" width="17.5703125" style="2" bestFit="1" customWidth="1"/>
    <col min="13829" max="13829" width="14.7109375" style="2" bestFit="1" customWidth="1"/>
    <col min="13830" max="13830" width="14.42578125" style="2" bestFit="1" customWidth="1"/>
    <col min="13831" max="13831" width="12.140625" style="2" bestFit="1" customWidth="1"/>
    <col min="13832" max="13832" width="12.42578125" style="2" bestFit="1" customWidth="1"/>
    <col min="13833" max="13834" width="13.85546875" style="2" bestFit="1" customWidth="1"/>
    <col min="13835" max="13835" width="14.85546875" style="2" bestFit="1" customWidth="1"/>
    <col min="13836" max="13836" width="12.140625" style="2" bestFit="1" customWidth="1"/>
    <col min="13837" max="13837" width="12.42578125" style="2" bestFit="1" customWidth="1"/>
    <col min="13838" max="13839" width="13.85546875" style="2" bestFit="1" customWidth="1"/>
    <col min="13840" max="13840" width="14.85546875" style="2" bestFit="1" customWidth="1"/>
    <col min="13841" max="14079" width="9.140625" style="2"/>
    <col min="14080" max="14080" width="15.42578125" style="2" bestFit="1" customWidth="1"/>
    <col min="14081" max="14081" width="11.140625" style="2" bestFit="1" customWidth="1"/>
    <col min="14082" max="14082" width="14.5703125" style="2" bestFit="1" customWidth="1"/>
    <col min="14083" max="14083" width="17.42578125" style="2" bestFit="1" customWidth="1"/>
    <col min="14084" max="14084" width="17.5703125" style="2" bestFit="1" customWidth="1"/>
    <col min="14085" max="14085" width="14.7109375" style="2" bestFit="1" customWidth="1"/>
    <col min="14086" max="14086" width="14.42578125" style="2" bestFit="1" customWidth="1"/>
    <col min="14087" max="14087" width="12.140625" style="2" bestFit="1" customWidth="1"/>
    <col min="14088" max="14088" width="12.42578125" style="2" bestFit="1" customWidth="1"/>
    <col min="14089" max="14090" width="13.85546875" style="2" bestFit="1" customWidth="1"/>
    <col min="14091" max="14091" width="14.85546875" style="2" bestFit="1" customWidth="1"/>
    <col min="14092" max="14092" width="12.140625" style="2" bestFit="1" customWidth="1"/>
    <col min="14093" max="14093" width="12.42578125" style="2" bestFit="1" customWidth="1"/>
    <col min="14094" max="14095" width="13.85546875" style="2" bestFit="1" customWidth="1"/>
    <col min="14096" max="14096" width="14.85546875" style="2" bestFit="1" customWidth="1"/>
    <col min="14097" max="14335" width="9.140625" style="2"/>
    <col min="14336" max="14336" width="15.42578125" style="2" bestFit="1" customWidth="1"/>
    <col min="14337" max="14337" width="11.140625" style="2" bestFit="1" customWidth="1"/>
    <col min="14338" max="14338" width="14.5703125" style="2" bestFit="1" customWidth="1"/>
    <col min="14339" max="14339" width="17.42578125" style="2" bestFit="1" customWidth="1"/>
    <col min="14340" max="14340" width="17.5703125" style="2" bestFit="1" customWidth="1"/>
    <col min="14341" max="14341" width="14.7109375" style="2" bestFit="1" customWidth="1"/>
    <col min="14342" max="14342" width="14.42578125" style="2" bestFit="1" customWidth="1"/>
    <col min="14343" max="14343" width="12.140625" style="2" bestFit="1" customWidth="1"/>
    <col min="14344" max="14344" width="12.42578125" style="2" bestFit="1" customWidth="1"/>
    <col min="14345" max="14346" width="13.85546875" style="2" bestFit="1" customWidth="1"/>
    <col min="14347" max="14347" width="14.85546875" style="2" bestFit="1" customWidth="1"/>
    <col min="14348" max="14348" width="12.140625" style="2" bestFit="1" customWidth="1"/>
    <col min="14349" max="14349" width="12.42578125" style="2" bestFit="1" customWidth="1"/>
    <col min="14350" max="14351" width="13.85546875" style="2" bestFit="1" customWidth="1"/>
    <col min="14352" max="14352" width="14.85546875" style="2" bestFit="1" customWidth="1"/>
    <col min="14353" max="14591" width="9.140625" style="2"/>
    <col min="14592" max="14592" width="15.42578125" style="2" bestFit="1" customWidth="1"/>
    <col min="14593" max="14593" width="11.140625" style="2" bestFit="1" customWidth="1"/>
    <col min="14594" max="14594" width="14.5703125" style="2" bestFit="1" customWidth="1"/>
    <col min="14595" max="14595" width="17.42578125" style="2" bestFit="1" customWidth="1"/>
    <col min="14596" max="14596" width="17.5703125" style="2" bestFit="1" customWidth="1"/>
    <col min="14597" max="14597" width="14.7109375" style="2" bestFit="1" customWidth="1"/>
    <col min="14598" max="14598" width="14.42578125" style="2" bestFit="1" customWidth="1"/>
    <col min="14599" max="14599" width="12.140625" style="2" bestFit="1" customWidth="1"/>
    <col min="14600" max="14600" width="12.42578125" style="2" bestFit="1" customWidth="1"/>
    <col min="14601" max="14602" width="13.85546875" style="2" bestFit="1" customWidth="1"/>
    <col min="14603" max="14603" width="14.85546875" style="2" bestFit="1" customWidth="1"/>
    <col min="14604" max="14604" width="12.140625" style="2" bestFit="1" customWidth="1"/>
    <col min="14605" max="14605" width="12.42578125" style="2" bestFit="1" customWidth="1"/>
    <col min="14606" max="14607" width="13.85546875" style="2" bestFit="1" customWidth="1"/>
    <col min="14608" max="14608" width="14.85546875" style="2" bestFit="1" customWidth="1"/>
    <col min="14609" max="14847" width="9.140625" style="2"/>
    <col min="14848" max="14848" width="15.42578125" style="2" bestFit="1" customWidth="1"/>
    <col min="14849" max="14849" width="11.140625" style="2" bestFit="1" customWidth="1"/>
    <col min="14850" max="14850" width="14.5703125" style="2" bestFit="1" customWidth="1"/>
    <col min="14851" max="14851" width="17.42578125" style="2" bestFit="1" customWidth="1"/>
    <col min="14852" max="14852" width="17.5703125" style="2" bestFit="1" customWidth="1"/>
    <col min="14853" max="14853" width="14.7109375" style="2" bestFit="1" customWidth="1"/>
    <col min="14854" max="14854" width="14.42578125" style="2" bestFit="1" customWidth="1"/>
    <col min="14855" max="14855" width="12.140625" style="2" bestFit="1" customWidth="1"/>
    <col min="14856" max="14856" width="12.42578125" style="2" bestFit="1" customWidth="1"/>
    <col min="14857" max="14858" width="13.85546875" style="2" bestFit="1" customWidth="1"/>
    <col min="14859" max="14859" width="14.85546875" style="2" bestFit="1" customWidth="1"/>
    <col min="14860" max="14860" width="12.140625" style="2" bestFit="1" customWidth="1"/>
    <col min="14861" max="14861" width="12.42578125" style="2" bestFit="1" customWidth="1"/>
    <col min="14862" max="14863" width="13.85546875" style="2" bestFit="1" customWidth="1"/>
    <col min="14864" max="14864" width="14.85546875" style="2" bestFit="1" customWidth="1"/>
    <col min="14865" max="15103" width="9.140625" style="2"/>
    <col min="15104" max="15104" width="15.42578125" style="2" bestFit="1" customWidth="1"/>
    <col min="15105" max="15105" width="11.140625" style="2" bestFit="1" customWidth="1"/>
    <col min="15106" max="15106" width="14.5703125" style="2" bestFit="1" customWidth="1"/>
    <col min="15107" max="15107" width="17.42578125" style="2" bestFit="1" customWidth="1"/>
    <col min="15108" max="15108" width="17.5703125" style="2" bestFit="1" customWidth="1"/>
    <col min="15109" max="15109" width="14.7109375" style="2" bestFit="1" customWidth="1"/>
    <col min="15110" max="15110" width="14.42578125" style="2" bestFit="1" customWidth="1"/>
    <col min="15111" max="15111" width="12.140625" style="2" bestFit="1" customWidth="1"/>
    <col min="15112" max="15112" width="12.42578125" style="2" bestFit="1" customWidth="1"/>
    <col min="15113" max="15114" width="13.85546875" style="2" bestFit="1" customWidth="1"/>
    <col min="15115" max="15115" width="14.85546875" style="2" bestFit="1" customWidth="1"/>
    <col min="15116" max="15116" width="12.140625" style="2" bestFit="1" customWidth="1"/>
    <col min="15117" max="15117" width="12.42578125" style="2" bestFit="1" customWidth="1"/>
    <col min="15118" max="15119" width="13.85546875" style="2" bestFit="1" customWidth="1"/>
    <col min="15120" max="15120" width="14.85546875" style="2" bestFit="1" customWidth="1"/>
    <col min="15121" max="15359" width="9.140625" style="2"/>
    <col min="15360" max="15360" width="15.42578125" style="2" bestFit="1" customWidth="1"/>
    <col min="15361" max="15361" width="11.140625" style="2" bestFit="1" customWidth="1"/>
    <col min="15362" max="15362" width="14.5703125" style="2" bestFit="1" customWidth="1"/>
    <col min="15363" max="15363" width="17.42578125" style="2" bestFit="1" customWidth="1"/>
    <col min="15364" max="15364" width="17.5703125" style="2" bestFit="1" customWidth="1"/>
    <col min="15365" max="15365" width="14.7109375" style="2" bestFit="1" customWidth="1"/>
    <col min="15366" max="15366" width="14.42578125" style="2" bestFit="1" customWidth="1"/>
    <col min="15367" max="15367" width="12.140625" style="2" bestFit="1" customWidth="1"/>
    <col min="15368" max="15368" width="12.42578125" style="2" bestFit="1" customWidth="1"/>
    <col min="15369" max="15370" width="13.85546875" style="2" bestFit="1" customWidth="1"/>
    <col min="15371" max="15371" width="14.85546875" style="2" bestFit="1" customWidth="1"/>
    <col min="15372" max="15372" width="12.140625" style="2" bestFit="1" customWidth="1"/>
    <col min="15373" max="15373" width="12.42578125" style="2" bestFit="1" customWidth="1"/>
    <col min="15374" max="15375" width="13.85546875" style="2" bestFit="1" customWidth="1"/>
    <col min="15376" max="15376" width="14.85546875" style="2" bestFit="1" customWidth="1"/>
    <col min="15377" max="15615" width="9.140625" style="2"/>
    <col min="15616" max="15616" width="15.42578125" style="2" bestFit="1" customWidth="1"/>
    <col min="15617" max="15617" width="11.140625" style="2" bestFit="1" customWidth="1"/>
    <col min="15618" max="15618" width="14.5703125" style="2" bestFit="1" customWidth="1"/>
    <col min="15619" max="15619" width="17.42578125" style="2" bestFit="1" customWidth="1"/>
    <col min="15620" max="15620" width="17.5703125" style="2" bestFit="1" customWidth="1"/>
    <col min="15621" max="15621" width="14.7109375" style="2" bestFit="1" customWidth="1"/>
    <col min="15622" max="15622" width="14.42578125" style="2" bestFit="1" customWidth="1"/>
    <col min="15623" max="15623" width="12.140625" style="2" bestFit="1" customWidth="1"/>
    <col min="15624" max="15624" width="12.42578125" style="2" bestFit="1" customWidth="1"/>
    <col min="15625" max="15626" width="13.85546875" style="2" bestFit="1" customWidth="1"/>
    <col min="15627" max="15627" width="14.85546875" style="2" bestFit="1" customWidth="1"/>
    <col min="15628" max="15628" width="12.140625" style="2" bestFit="1" customWidth="1"/>
    <col min="15629" max="15629" width="12.42578125" style="2" bestFit="1" customWidth="1"/>
    <col min="15630" max="15631" width="13.85546875" style="2" bestFit="1" customWidth="1"/>
    <col min="15632" max="15632" width="14.85546875" style="2" bestFit="1" customWidth="1"/>
    <col min="15633" max="15871" width="9.140625" style="2"/>
    <col min="15872" max="15872" width="15.42578125" style="2" bestFit="1" customWidth="1"/>
    <col min="15873" max="15873" width="11.140625" style="2" bestFit="1" customWidth="1"/>
    <col min="15874" max="15874" width="14.5703125" style="2" bestFit="1" customWidth="1"/>
    <col min="15875" max="15875" width="17.42578125" style="2" bestFit="1" customWidth="1"/>
    <col min="15876" max="15876" width="17.5703125" style="2" bestFit="1" customWidth="1"/>
    <col min="15877" max="15877" width="14.7109375" style="2" bestFit="1" customWidth="1"/>
    <col min="15878" max="15878" width="14.42578125" style="2" bestFit="1" customWidth="1"/>
    <col min="15879" max="15879" width="12.140625" style="2" bestFit="1" customWidth="1"/>
    <col min="15880" max="15880" width="12.42578125" style="2" bestFit="1" customWidth="1"/>
    <col min="15881" max="15882" width="13.85546875" style="2" bestFit="1" customWidth="1"/>
    <col min="15883" max="15883" width="14.85546875" style="2" bestFit="1" customWidth="1"/>
    <col min="15884" max="15884" width="12.140625" style="2" bestFit="1" customWidth="1"/>
    <col min="15885" max="15885" width="12.42578125" style="2" bestFit="1" customWidth="1"/>
    <col min="15886" max="15887" width="13.85546875" style="2" bestFit="1" customWidth="1"/>
    <col min="15888" max="15888" width="14.85546875" style="2" bestFit="1" customWidth="1"/>
    <col min="15889" max="16127" width="9.140625" style="2"/>
    <col min="16128" max="16128" width="15.42578125" style="2" bestFit="1" customWidth="1"/>
    <col min="16129" max="16129" width="11.140625" style="2" bestFit="1" customWidth="1"/>
    <col min="16130" max="16130" width="14.5703125" style="2" bestFit="1" customWidth="1"/>
    <col min="16131" max="16131" width="17.42578125" style="2" bestFit="1" customWidth="1"/>
    <col min="16132" max="16132" width="17.5703125" style="2" bestFit="1" customWidth="1"/>
    <col min="16133" max="16133" width="14.7109375" style="2" bestFit="1" customWidth="1"/>
    <col min="16134" max="16134" width="14.42578125" style="2" bestFit="1" customWidth="1"/>
    <col min="16135" max="16135" width="12.140625" style="2" bestFit="1" customWidth="1"/>
    <col min="16136" max="16136" width="12.42578125" style="2" bestFit="1" customWidth="1"/>
    <col min="16137" max="16138" width="13.85546875" style="2" bestFit="1" customWidth="1"/>
    <col min="16139" max="16139" width="14.85546875" style="2" bestFit="1" customWidth="1"/>
    <col min="16140" max="16140" width="12.140625" style="2" bestFit="1" customWidth="1"/>
    <col min="16141" max="16141" width="12.42578125" style="2" bestFit="1" customWidth="1"/>
    <col min="16142" max="16143" width="13.85546875" style="2" bestFit="1" customWidth="1"/>
    <col min="16144" max="16144" width="14.85546875" style="2" bestFit="1" customWidth="1"/>
    <col min="16145" max="16384" width="9.140625" style="2"/>
  </cols>
  <sheetData>
    <row r="1" spans="1:18">
      <c r="A1" s="46" t="s">
        <v>438</v>
      </c>
      <c r="B1" s="47" t="s">
        <v>439</v>
      </c>
      <c r="C1" s="48" t="s">
        <v>319</v>
      </c>
      <c r="D1" s="48" t="s">
        <v>320</v>
      </c>
      <c r="E1" s="48" t="s">
        <v>321</v>
      </c>
      <c r="F1" s="48" t="s">
        <v>322</v>
      </c>
      <c r="G1" s="48" t="s">
        <v>324</v>
      </c>
      <c r="H1" s="48" t="s">
        <v>323</v>
      </c>
      <c r="I1" s="48" t="s">
        <v>325</v>
      </c>
      <c r="J1" s="48" t="s">
        <v>326</v>
      </c>
      <c r="K1" s="48" t="s">
        <v>327</v>
      </c>
      <c r="L1" s="48" t="s">
        <v>328</v>
      </c>
      <c r="M1" s="48" t="s">
        <v>329</v>
      </c>
      <c r="N1" s="48" t="s">
        <v>330</v>
      </c>
      <c r="O1" s="48" t="s">
        <v>331</v>
      </c>
      <c r="P1" s="48" t="s">
        <v>332</v>
      </c>
      <c r="Q1" s="48" t="s">
        <v>333</v>
      </c>
      <c r="R1" s="48" t="s">
        <v>334</v>
      </c>
    </row>
    <row r="2" spans="1:18">
      <c r="A2" s="48" t="s">
        <v>5</v>
      </c>
      <c r="B2" s="48"/>
      <c r="C2" s="50">
        <f>IFERROR((d_DL/(Rad_Spec!V2*d_IFD_iw*d_EF_iw))*Rad_Spec!BF2,".")</f>
        <v>5147.2929170770931</v>
      </c>
      <c r="D2" s="50">
        <f>IFERROR((d_DL/(Rad_Spec!AN2*d_IRA_iw*(1/d_PEFm_pp)*d_SLF*d_ET_iw*d_EF_iw))*Rad_Spec!BF2,".")</f>
        <v>2.6535689709029295</v>
      </c>
      <c r="E2" s="50">
        <f>IFERROR((d_DL/(Rad_Spec!AN2*d_IRA_iw*(1/d_PEF)*d_SLF*d_ET_iw*d_EF_iw))*Rad_Spec!BF2,".")</f>
        <v>1940.0048840811407</v>
      </c>
      <c r="F2" s="50">
        <f>IFERROR((d_DL/(Rad_Spec!AY2*d_GSF_i*d_Fam*d_Foffset*acf!C2*d_ET_iw*(1/24)*d_EF_iw*(1/365)))*Rad_Spec!BF2,".")</f>
        <v>99778.803508967394</v>
      </c>
      <c r="G2" s="50">
        <f t="shared" ref="G2:G5" si="0">(IF(AND(C2&lt;&gt;".",E2&lt;&gt;".",F2&lt;&gt;"."),1/((1/C2)+(1/E2)+(1/F2)),IF(AND(C2&lt;&gt;".",E2&lt;&gt;".",F2="."), 1/((1/C2)+(1/E2)),IF(AND(C2&lt;&gt;".",E2=".",F2&lt;&gt;"."),1/((1/C2)+(1/F2)),IF(AND(C2=".",E2&lt;&gt;".",F2&lt;&gt;"."),1/((1/E2)+(1/F2)),IF(AND(C2&lt;&gt;".",E2=".",F2="."),1/(1/C2),IF(AND(C2=".",E2&lt;&gt;".",F2="."),1/(1/E2),IF(AND(C2=".",E2=".",F2&lt;&gt;"."),1/(1/F2),IF(AND(C2=".",E2=".",F2="."),".")))))))))</f>
        <v>1389.3487886703797</v>
      </c>
      <c r="H2" s="50">
        <f t="shared" ref="H2:H5" si="1">(IF(AND(C2&lt;&gt;".",D2&lt;&gt;".",F2&lt;&gt;"."),1/((1/C2)+(1/D2)+(1/F2)),IF(AND(C2&lt;&gt;".",D2&lt;&gt;".",F2="."), 1/((1/C2)+(1/D2)),IF(AND(C2&lt;&gt;".",D2=".",F2&lt;&gt;"."),1/((1/C2)+(1/F2)),IF(AND(C2=".",D2&lt;&gt;".",F2&lt;&gt;"."),1/((1/D2)+(1/F2)),IF(AND(C2&lt;&gt;".",D2=".",F2="."),1/(1/C2),IF(AND(C2=".",D2&lt;&gt;".",F2="."),1/(1/D2),IF(AND(C2=".",D2=".",F2&lt;&gt;"."),1/(1/F2),IF(AND(C2=".",D2=".",F2="."),".")))))))))</f>
        <v>2.6521311932650455</v>
      </c>
      <c r="I2" s="56">
        <f>IFERROR((d_DL/(Rad_Spec!AV2*d_GSF_i*d_Fam*d_Foffset*Fsurf!C2*d_EF_iw*(1/365)*d_ET_iw*(1/24)))*Rad_Spec!BF2,".")</f>
        <v>19930.284933277006</v>
      </c>
      <c r="J2" s="50">
        <f>IFERROR((d_DL/(Rad_Spec!AZ2*d_GSF_i*d_Fam*d_Foffset*Fsurf!C2*d_EF_iw*(1/365)*d_ET_iw*(1/24)))*Rad_Spec!BF2,".")</f>
        <v>75361.389903953692</v>
      </c>
      <c r="K2" s="50">
        <f>IFERROR((d_DL/(Rad_Spec!BA2*d_GSF_i*d_Fam*d_Foffset*Fsurf!C2*d_EF_iw*(1/365)*d_ET_iw*(1/24)))*Rad_Spec!BF2,".")</f>
        <v>28041.447406122305</v>
      </c>
      <c r="L2" s="50">
        <f>IFERROR((d_DL/(Rad_Spec!BB2*d_GSF_i*d_Fam*d_Foffset*Fsurf!C2*d_EF_iw*(1/365)*d_ET_iw*(1/24)))*Rad_Spec!BF2,".")</f>
        <v>20436.987092597607</v>
      </c>
      <c r="M2" s="50">
        <f>IFERROR((d_DL/(Rad_Spec!AY2*d_GSF_i*d_Fam*d_Foffset*Fsurf!C2*d_EF_iw*(1/365)*d_ET_iw*(1/24)))*Rad_Spec!BF2,".")</f>
        <v>75191.261122055308</v>
      </c>
      <c r="N2" s="50">
        <f>IFERROR((d_DL/(Rad_Spec!AV2*d_GSF_i*d_Fam*d_Foffset*acf!D2*d_ET_iw*(1/24)*d_EF_iw*(1/365)))*Rad_Spec!BF2,".")</f>
        <v>26447.488106458586</v>
      </c>
      <c r="O2" s="50">
        <f>IFERROR((d_DL/(Rad_Spec!AZ2*d_GSF_i*d_Fam*d_Foffset*acf!E2*d_ET_iw*(1/24)*d_EF_iw*(1/365)))*Rad_Spec!BF2,".")</f>
        <v>100004.56440254653</v>
      </c>
      <c r="P2" s="50">
        <f>IFERROR((d_DL/(Rad_Spec!BA2*d_GSF_i*d_Fam*d_Foffset*acf!F2*d_ET_iw*(1/24)*d_EF_iw*(1/365)))*Rad_Spec!BF2,".")</f>
        <v>37211.000707924293</v>
      </c>
      <c r="Q2" s="50">
        <f>IFERROR((d_DL/(Rad_Spec!BB2*d_GSF_i*d_Fam*d_Foffset*acf!G2*d_ET_iw*(1/24)*d_EF_iw*(1/365)))*Rad_Spec!BF2,".")</f>
        <v>27119.881871877024</v>
      </c>
      <c r="R2" s="50">
        <f>IFERROR((d_DL/(Rad_Spec!AY2*d_GSF_i*d_Fam*d_Foffset*acf!C2*d_ET_iw*(1/24)*d_EF_iw*(1/365)))*Rad_Spec!BF2,".")</f>
        <v>99778.803508967394</v>
      </c>
    </row>
    <row r="3" spans="1:18">
      <c r="A3" s="51" t="s">
        <v>6</v>
      </c>
      <c r="B3" s="48" t="s">
        <v>7</v>
      </c>
      <c r="C3" s="50">
        <f>IFERROR((d_DL/(Rad_Spec!V3*d_IFD_iw*d_EF_iw))*Rad_Spec!BF3,".")</f>
        <v>2.4096265029156791</v>
      </c>
      <c r="D3" s="50">
        <f>IFERROR((d_DL/(Rad_Spec!AN3*d_IRA_iw*(1/d_PEFm_pp)*d_SLF*d_ET_iw*d_EF_iw))*Rad_Spec!BF3,".")</f>
        <v>4.1518622715101681E-4</v>
      </c>
      <c r="E3" s="50">
        <f>IFERROR((d_DL/(Rad_Spec!AN3*d_IRA_iw*(1/d_PEF)*d_SLF*d_ET_iw*d_EF_iw))*Rad_Spec!BF3,".")</f>
        <v>0.30353961676078828</v>
      </c>
      <c r="F3" s="50">
        <f>IFERROR((d_DL/(Rad_Spec!AY3*d_GSF_i*d_Fam*d_Foffset*acf!C3*d_ET_iw*(1/24)*d_EF_iw*(1/365)))*Rad_Spec!BF3,".")</f>
        <v>17949.47604808988</v>
      </c>
      <c r="G3" s="50">
        <f t="shared" si="0"/>
        <v>0.26957660831810609</v>
      </c>
      <c r="H3" s="50">
        <f t="shared" si="1"/>
        <v>4.1511469198168908E-4</v>
      </c>
      <c r="I3" s="56">
        <f>IFERROR((d_DL/(Rad_Spec!AV3*d_GSF_i*d_Fam*d_Foffset*Fsurf!C3*d_EF_iw*(1/365)*d_ET_iw*(1/24)))*Rad_Spec!BF3,".")</f>
        <v>3718.4840050385205</v>
      </c>
      <c r="J3" s="50">
        <f>IFERROR((d_DL/(Rad_Spec!AZ3*d_GSF_i*d_Fam*d_Foffset*Fsurf!C3*d_EF_iw*(1/365)*d_ET_iw*(1/24)))*Rad_Spec!BF3,".")</f>
        <v>13474.148187271465</v>
      </c>
      <c r="K3" s="50">
        <f>IFERROR((d_DL/(Rad_Spec!BA3*d_GSF_i*d_Fam*d_Foffset*Fsurf!C3*d_EF_iw*(1/365)*d_ET_iw*(1/24)))*Rad_Spec!BF3,".")</f>
        <v>5158.4851638524578</v>
      </c>
      <c r="L3" s="50">
        <f>IFERROR((d_DL/(Rad_Spec!BB3*d_GSF_i*d_Fam*d_Foffset*Fsurf!C3*d_EF_iw*(1/365)*d_ET_iw*(1/24)))*Rad_Spec!BF3,".")</f>
        <v>3826.6580851850958</v>
      </c>
      <c r="M3" s="50">
        <f>IFERROR((d_DL/(Rad_Spec!AY3*d_GSF_i*d_Fam*d_Foffset*Fsurf!C3*d_EF_iw*(1/365)*d_ET_iw*(1/24)))*Rad_Spec!BF3,".")</f>
        <v>12739.159721852293</v>
      </c>
      <c r="N3" s="50">
        <f>IFERROR((d_DL/(Rad_Spec!AV3*d_GSF_i*d_Fam*d_Foffset*acf!D3*d_ET_iw*(1/24)*d_EF_iw*(1/365)))*Rad_Spec!BF3,".")</f>
        <v>5239.3439630992762</v>
      </c>
      <c r="O3" s="50">
        <f>IFERROR((d_DL/(Rad_Spec!AZ3*d_GSF_i*d_Fam*d_Foffset*acf!E3*d_ET_iw*(1/24)*d_EF_iw*(1/365)))*Rad_Spec!BF3,".")</f>
        <v>18985.07479586549</v>
      </c>
      <c r="P3" s="50">
        <f>IFERROR((d_DL/(Rad_Spec!BA3*d_GSF_i*d_Fam*d_Foffset*acf!F3*d_ET_iw*(1/24)*d_EF_iw*(1/365)))*Rad_Spec!BF3,".")</f>
        <v>7268.3055958681116</v>
      </c>
      <c r="Q3" s="50">
        <f>IFERROR((d_DL/(Rad_Spec!BB3*d_GSF_i*d_Fam*d_Foffset*acf!G3*d_ET_iw*(1/24)*d_EF_iw*(1/365)))*Rad_Spec!BF3,".")</f>
        <v>5391.7612420257992</v>
      </c>
      <c r="R3" s="50">
        <f>IFERROR((d_DL/(Rad_Spec!AY3*d_GSF_i*d_Fam*d_Foffset*acf!C3*d_ET_iw*(1/24)*d_EF_iw*(1/365)))*Rad_Spec!BF3,".")</f>
        <v>17949.47604808988</v>
      </c>
    </row>
    <row r="4" spans="1:18">
      <c r="A4" s="48" t="s">
        <v>8</v>
      </c>
      <c r="B4" s="48"/>
      <c r="C4" s="50" t="str">
        <f>IFERROR((d_DL/(Rad_Spec!V4*d_IFD_iw*d_EF_iw))*Rad_Spec!BF4,".")</f>
        <v>.</v>
      </c>
      <c r="D4" s="50" t="str">
        <f>IFERROR((d_DL/(Rad_Spec!AN4*d_IRA_iw*(1/d_PEFm_pp)*d_SLF*d_ET_iw*d_EF_iw))*Rad_Spec!BF4,".")</f>
        <v>.</v>
      </c>
      <c r="E4" s="50" t="str">
        <f>IFERROR((d_DL/(Rad_Spec!AN4*d_IRA_iw*(1/d_PEF)*d_SLF*d_ET_iw*d_EF_iw))*Rad_Spec!BF4,".")</f>
        <v>.</v>
      </c>
      <c r="F4" s="50">
        <f>IFERROR((d_DL/(Rad_Spec!AY4*d_GSF_i*d_Fam*d_Foffset*acf!C4*d_ET_iw*(1/24)*d_EF_iw*(1/365)))*Rad_Spec!BF4,".")</f>
        <v>542043.15060778288</v>
      </c>
      <c r="G4" s="50">
        <f t="shared" si="0"/>
        <v>542043.15060778288</v>
      </c>
      <c r="H4" s="50">
        <f t="shared" si="1"/>
        <v>542043.15060778288</v>
      </c>
      <c r="I4" s="56" t="str">
        <f>IFERROR((d_DL/(Rad_Spec!AV4*d_GSF_i*d_Fam*d_Foffset*Fsurf!C4*d_EF_iw*(1/365)*d_ET_iw*(1/24)))*Rad_Spec!BF4,".")</f>
        <v>.</v>
      </c>
      <c r="J4" s="50" t="str">
        <f>IFERROR((d_DL/(Rad_Spec!AZ4*d_GSF_i*d_Fam*d_Foffset*Fsurf!C4*d_EF_iw*(1/365)*d_ET_iw*(1/24)))*Rad_Spec!BF4,".")</f>
        <v>.</v>
      </c>
      <c r="K4" s="50" t="str">
        <f>IFERROR((d_DL/(Rad_Spec!BA4*d_GSF_i*d_Fam*d_Foffset*Fsurf!C4*d_EF_iw*(1/365)*d_ET_iw*(1/24)))*Rad_Spec!BF4,".")</f>
        <v>.</v>
      </c>
      <c r="L4" s="50" t="str">
        <f>IFERROR((d_DL/(Rad_Spec!BB4*d_GSF_i*d_Fam*d_Foffset*Fsurf!C4*d_EF_iw*(1/365)*d_ET_iw*(1/24)))*Rad_Spec!BF4,".")</f>
        <v>.</v>
      </c>
      <c r="M4" s="50" t="str">
        <f>IFERROR((d_DL/(Rad_Spec!AY4*d_GSF_i*d_Fam*d_Foffset*Fsurf!C4*d_EF_iw*(1/365)*d_ET_iw*(1/24)))*Rad_Spec!BF4,".")</f>
        <v>.</v>
      </c>
      <c r="N4" s="50">
        <f>IFERROR((d_DL/(Rad_Spec!AV4*d_GSF_i*d_Fam*d_Foffset*acf!D4*d_ET_iw*(1/24)*d_EF_iw*(1/365)))*Rad_Spec!BF4,".")</f>
        <v>106145.4746569822</v>
      </c>
      <c r="O4" s="50">
        <f>IFERROR((d_DL/(Rad_Spec!AZ4*d_GSF_i*d_Fam*d_Foffset*acf!E4*d_ET_iw*(1/24)*d_EF_iw*(1/365)))*Rad_Spec!BF4,".")</f>
        <v>554178.11768587213</v>
      </c>
      <c r="P4" s="50">
        <f>IFERROR((d_DL/(Rad_Spec!BA4*d_GSF_i*d_Fam*d_Foffset*acf!F4*d_ET_iw*(1/24)*d_EF_iw*(1/365)))*Rad_Spec!BF4,".")</f>
        <v>194527.82906524497</v>
      </c>
      <c r="Q4" s="50">
        <f>IFERROR((d_DL/(Rad_Spec!BB4*d_GSF_i*d_Fam*d_Foffset*acf!G4*d_ET_iw*(1/24)*d_EF_iw*(1/365)))*Rad_Spec!BF4,".")</f>
        <v>122833.29412625002</v>
      </c>
      <c r="R4" s="50">
        <f>IFERROR((d_DL/(Rad_Spec!AY4*d_GSF_i*d_Fam*d_Foffset*acf!C4*d_ET_iw*(1/24)*d_EF_iw*(1/365)))*Rad_Spec!BF4,".")</f>
        <v>542043.15060778288</v>
      </c>
    </row>
    <row r="5" spans="1:18">
      <c r="A5" s="48" t="s">
        <v>9</v>
      </c>
      <c r="B5" s="48"/>
      <c r="C5" s="50">
        <f>IFERROR((d_DL/(Rad_Spec!V5*d_IFD_iw*d_EF_iw))*Rad_Spec!BF5,".")</f>
        <v>1.0536241579993049</v>
      </c>
      <c r="D5" s="50">
        <f>IFERROR((d_DL/(Rad_Spec!AN5*d_IRA_iw*(1/d_PEFm_pp)*d_SLF*d_ET_iw*d_EF_iw))*Rad_Spec!BF5,".")</f>
        <v>1.3217669215320953E-3</v>
      </c>
      <c r="E5" s="50">
        <f>IFERROR((d_DL/(Rad_Spec!AN5*d_IRA_iw*(1/d_PEF)*d_SLF*d_ET_iw*d_EF_iw))*Rad_Spec!BF5,".")</f>
        <v>0.96633413772419385</v>
      </c>
      <c r="F5" s="50">
        <f>IFERROR((d_DL/(Rad_Spec!AY5*d_GSF_i*d_Fam*d_Foffset*acf!C5*d_ET_iw*(1/24)*d_EF_iw*(1/365)))*Rad_Spec!BF5,".")</f>
        <v>3.7923015595271914</v>
      </c>
      <c r="G5" s="50">
        <f t="shared" si="0"/>
        <v>0.44491192036820154</v>
      </c>
      <c r="H5" s="50">
        <f t="shared" si="1"/>
        <v>1.3196514738243962E-3</v>
      </c>
      <c r="I5" s="56">
        <f>IFERROR((d_DL/(Rad_Spec!AV5*d_GSF_i*d_Fam*d_Foffset*Fsurf!C5*d_EF_iw*(1/365)*d_ET_iw*(1/24)))*Rad_Spec!BF5,".")</f>
        <v>0.57412070295376194</v>
      </c>
      <c r="J5" s="50">
        <f>IFERROR((d_DL/(Rad_Spec!AZ5*d_GSF_i*d_Fam*d_Foffset*Fsurf!C5*d_EF_iw*(1/365)*d_ET_iw*(1/24)))*Rad_Spec!BF5,".")</f>
        <v>3.2533506500713179</v>
      </c>
      <c r="K5" s="50">
        <f>IFERROR((d_DL/(Rad_Spec!BA5*d_GSF_i*d_Fam*d_Foffset*Fsurf!C5*d_EF_iw*(1/365)*d_ET_iw*(1/24)))*Rad_Spec!BF5,".")</f>
        <v>1.1203591642629704</v>
      </c>
      <c r="L5" s="50">
        <f>IFERROR((d_DL/(Rad_Spec!BB5*d_GSF_i*d_Fam*d_Foffset*Fsurf!C5*d_EF_iw*(1/365)*d_ET_iw*(1/24)))*Rad_Spec!BF5,".")</f>
        <v>0.69050707674983103</v>
      </c>
      <c r="M5" s="50">
        <f>IFERROR((d_DL/(Rad_Spec!AY5*d_GSF_i*d_Fam*d_Foffset*Fsurf!C5*d_EF_iw*(1/365)*d_ET_iw*(1/24)))*Rad_Spec!BF5,".")</f>
        <v>3.2833779736166164</v>
      </c>
      <c r="N5" s="50">
        <f>IFERROR((d_DL/(Rad_Spec!AV5*d_GSF_i*d_Fam*d_Foffset*acf!D5*d_ET_iw*(1/24)*d_EF_iw*(1/365)))*Rad_Spec!BF5,".")</f>
        <v>0.66310941191159523</v>
      </c>
      <c r="O5" s="50">
        <f>IFERROR((d_DL/(Rad_Spec!AZ5*d_GSF_i*d_Fam*d_Foffset*acf!E5*d_ET_iw*(1/24)*d_EF_iw*(1/365)))*Rad_Spec!BF5,".")</f>
        <v>3.7576200008323726</v>
      </c>
      <c r="P5" s="50">
        <f>IFERROR((d_DL/(Rad_Spec!BA5*d_GSF_i*d_Fam*d_Foffset*acf!F5*d_ET_iw*(1/24)*d_EF_iw*(1/365)))*Rad_Spec!BF5,".")</f>
        <v>1.294014834723731</v>
      </c>
      <c r="Q5" s="50">
        <f>IFERROR((d_DL/(Rad_Spec!BB5*d_GSF_i*d_Fam*d_Foffset*acf!G5*d_ET_iw*(1/24)*d_EF_iw*(1/365)))*Rad_Spec!BF5,".")</f>
        <v>0.79753567364605449</v>
      </c>
      <c r="R5" s="50">
        <f>IFERROR((d_DL/(Rad_Spec!AY5*d_GSF_i*d_Fam*d_Foffset*acf!C5*d_ET_iw*(1/24)*d_EF_iw*(1/365)))*Rad_Spec!BF5,".")</f>
        <v>3.7923015595271914</v>
      </c>
    </row>
    <row r="6" spans="1:18">
      <c r="A6" s="52" t="s">
        <v>10</v>
      </c>
      <c r="B6" s="48" t="s">
        <v>11</v>
      </c>
      <c r="C6" s="50">
        <f>IFERROR((d_DL/(Rad_Spec!V6*d_IFD_iw*d_EF_iw))*Rad_Spec!BF6,".")</f>
        <v>1.8039683015868682E-2</v>
      </c>
      <c r="D6" s="50">
        <f>IFERROR((d_DL/(Rad_Spec!AN6*d_IRA_iw*(1/d_PEFm_pp)*d_SLF*d_ET_iw*d_EF_iw))*Rad_Spec!BF6,".")</f>
        <v>1.5372292720906321E-6</v>
      </c>
      <c r="E6" s="50">
        <f>IFERROR((d_DL/(Rad_Spec!AN6*d_IRA_iw*(1/d_PEF)*d_SLF*d_ET_iw*d_EF_iw))*Rad_Spec!BF6,".")</f>
        <v>1.1238570877596446E-3</v>
      </c>
      <c r="F6" s="50">
        <f>IFERROR((d_DL/(Rad_Spec!AY6*d_GSF_i*d_Fam*d_Foffset*acf!C6*d_ET_iw*(1/24)*d_EF_iw*(1/365)))*Rad_Spec!BF6,".")</f>
        <v>430.02256669914965</v>
      </c>
      <c r="G6" s="50">
        <f t="shared" ref="G6" si="2">(IF(AND(C6&lt;&gt;".",E6&lt;&gt;".",F6&lt;&gt;"."),1/((1/C6)+(1/E6)+(1/F6)),IF(AND(C6&lt;&gt;".",E6&lt;&gt;".",F6="."), 1/((1/C6)+(1/E6)),IF(AND(C6&lt;&gt;".",E6=".",F6&lt;&gt;"."),1/((1/C6)+(1/F6)),IF(AND(C6=".",E6&lt;&gt;".",F6&lt;&gt;"."),1/((1/E6)+(1/F6)),IF(AND(C6&lt;&gt;".",E6=".",F6="."),1/(1/C6),IF(AND(C6=".",E6&lt;&gt;".",F6="."),1/(1/E6),IF(AND(C6=".",E6=".",F6&lt;&gt;"."),1/(1/F6),IF(AND(C6=".",E6=".",F6="."),".")))))))))</f>
        <v>1.0579452246482462E-3</v>
      </c>
      <c r="H6" s="50">
        <f t="shared" ref="H6" si="3">(IF(AND(C6&lt;&gt;".",D6&lt;&gt;".",F6&lt;&gt;"."),1/((1/C6)+(1/D6)+(1/F6)),IF(AND(C6&lt;&gt;".",D6&lt;&gt;".",F6="."), 1/((1/C6)+(1/D6)),IF(AND(C6&lt;&gt;".",D6=".",F6&lt;&gt;"."),1/((1/C6)+(1/F6)),IF(AND(C6=".",D6&lt;&gt;".",F6&lt;&gt;"."),1/((1/D6)+(1/F6)),IF(AND(C6&lt;&gt;".",D6=".",F6="."),1/(1/C6),IF(AND(C6=".",D6&lt;&gt;".",F6="."),1/(1/D6),IF(AND(C6=".",D6=".",F6&lt;&gt;"."),1/(1/F6),IF(AND(C6=".",D6=".",F6="."),".")))))))))</f>
        <v>1.5370982846670177E-6</v>
      </c>
      <c r="I6" s="56">
        <f>IFERROR((d_DL/(Rad_Spec!AV6*d_GSF_i*d_Fam*d_Foffset*Fsurf!C6*d_EF_iw*(1/365)*d_ET_iw*(1/24)))*Rad_Spec!BF6,".")</f>
        <v>211.63192734098166</v>
      </c>
      <c r="J6" s="50">
        <f>IFERROR((d_DL/(Rad_Spec!AZ6*d_GSF_i*d_Fam*d_Foffset*Fsurf!C6*d_EF_iw*(1/365)*d_ET_iw*(1/24)))*Rad_Spec!BF6,".")</f>
        <v>429.74238306995255</v>
      </c>
      <c r="K6" s="50">
        <f>IFERROR((d_DL/(Rad_Spec!BA6*d_GSF_i*d_Fam*d_Foffset*Fsurf!C6*d_EF_iw*(1/365)*d_ET_iw*(1/24)))*Rad_Spec!BF6,".")</f>
        <v>227.64731643705596</v>
      </c>
      <c r="L6" s="50">
        <f>IFERROR((d_DL/(Rad_Spec!BB6*d_GSF_i*d_Fam*d_Foffset*Fsurf!C6*d_EF_iw*(1/365)*d_ET_iw*(1/24)))*Rad_Spec!BF6,".")</f>
        <v>211.63192734098166</v>
      </c>
      <c r="M6" s="50">
        <f>IFERROR((d_DL/(Rad_Spec!AY6*d_GSF_i*d_Fam*d_Foffset*Fsurf!C6*d_EF_iw*(1/365)*d_ET_iw*(1/24)))*Rad_Spec!BF6,".")</f>
        <v>308.70248865696311</v>
      </c>
      <c r="N6" s="50">
        <f>IFERROR((d_DL/(Rad_Spec!AV6*d_GSF_i*d_Fam*d_Foffset*acf!D6*d_ET_iw*(1/24)*d_EF_iw*(1/365)))*Rad_Spec!BF6,".")</f>
        <v>294.80327478598741</v>
      </c>
      <c r="O6" s="50">
        <f>IFERROR((d_DL/(Rad_Spec!AZ6*d_GSF_i*d_Fam*d_Foffset*acf!E6*d_ET_iw*(1/24)*d_EF_iw*(1/365)))*Rad_Spec!BF6,".")</f>
        <v>598.63113961644387</v>
      </c>
      <c r="P6" s="50">
        <f>IFERROR((d_DL/(Rad_Spec!BA6*d_GSF_i*d_Fam*d_Foffset*acf!F6*d_ET_iw*(1/24)*d_EF_iw*(1/365)))*Rad_Spec!BF6,".")</f>
        <v>317.11271179681893</v>
      </c>
      <c r="Q6" s="50">
        <f>IFERROR((d_DL/(Rad_Spec!BB6*d_GSF_i*d_Fam*d_Foffset*acf!G6*d_ET_iw*(1/24)*d_EF_iw*(1/365)))*Rad_Spec!BF6,".")</f>
        <v>294.80327478598741</v>
      </c>
      <c r="R6" s="50">
        <f>IFERROR((d_DL/(Rad_Spec!AY6*d_GSF_i*d_Fam*d_Foffset*acf!C6*d_ET_iw*(1/24)*d_EF_iw*(1/365)))*Rad_Spec!BF6,".")</f>
        <v>430.02256669914965</v>
      </c>
    </row>
    <row r="7" spans="1:18">
      <c r="A7" s="48" t="s">
        <v>12</v>
      </c>
      <c r="B7" s="48"/>
      <c r="C7" s="50" t="str">
        <f>IFERROR((d_DL/(Rad_Spec!V7*d_IFD_iw*d_EF_iw))*Rad_Spec!BF7,".")</f>
        <v>.</v>
      </c>
      <c r="D7" s="50" t="str">
        <f>IFERROR((d_DL/(Rad_Spec!AN7*d_IRA_iw*(1/d_PEFm_pp)*d_SLF*d_ET_iw*d_EF_iw))*Rad_Spec!BF7,".")</f>
        <v>.</v>
      </c>
      <c r="E7" s="50" t="str">
        <f>IFERROR((d_DL/(Rad_Spec!AN7*d_IRA_iw*(1/d_PEF)*d_SLF*d_ET_iw*d_EF_iw))*Rad_Spec!BF7,".")</f>
        <v>.</v>
      </c>
      <c r="F7" s="50">
        <f>IFERROR((d_DL/(Rad_Spec!AY7*d_GSF_i*d_Fam*d_Foffset*acf!C7*d_ET_iw*(1/24)*d_EF_iw*(1/365)))*Rad_Spec!BF7,".")</f>
        <v>161479.53045566805</v>
      </c>
      <c r="G7" s="50">
        <f t="shared" ref="G7:G70" si="4">(IF(AND(C7&lt;&gt;".",E7&lt;&gt;".",F7&lt;&gt;"."),1/((1/C7)+(1/E7)+(1/F7)),IF(AND(C7&lt;&gt;".",E7&lt;&gt;".",F7="."), 1/((1/C7)+(1/E7)),IF(AND(C7&lt;&gt;".",E7=".",F7&lt;&gt;"."),1/((1/C7)+(1/F7)),IF(AND(C7=".",E7&lt;&gt;".",F7&lt;&gt;"."),1/((1/E7)+(1/F7)),IF(AND(C7&lt;&gt;".",E7=".",F7="."),1/(1/C7),IF(AND(C7=".",E7&lt;&gt;".",F7="."),1/(1/E7),IF(AND(C7=".",E7=".",F7&lt;&gt;"."),1/(1/F7),IF(AND(C7=".",E7=".",F7="."),".")))))))))</f>
        <v>161479.53045566805</v>
      </c>
      <c r="H7" s="50">
        <f t="shared" ref="H7:H70" si="5">(IF(AND(C7&lt;&gt;".",D7&lt;&gt;".",F7&lt;&gt;"."),1/((1/C7)+(1/D7)+(1/F7)),IF(AND(C7&lt;&gt;".",D7&lt;&gt;".",F7="."), 1/((1/C7)+(1/D7)),IF(AND(C7&lt;&gt;".",D7=".",F7&lt;&gt;"."),1/((1/C7)+(1/F7)),IF(AND(C7=".",D7&lt;&gt;".",F7&lt;&gt;"."),1/((1/D7)+(1/F7)),IF(AND(C7&lt;&gt;".",D7=".",F7="."),1/(1/C7),IF(AND(C7=".",D7&lt;&gt;".",F7="."),1/(1/D7),IF(AND(C7=".",D7=".",F7&lt;&gt;"."),1/(1/F7),IF(AND(C7=".",D7=".",F7="."),".")))))))))</f>
        <v>161479.53045566805</v>
      </c>
      <c r="I7" s="56" t="str">
        <f>IFERROR((d_DL/(Rad_Spec!AV7*d_GSF_i*d_Fam*d_Foffset*Fsurf!C7*d_EF_iw*(1/365)*d_ET_iw*(1/24)))*Rad_Spec!BF7,".")</f>
        <v>.</v>
      </c>
      <c r="J7" s="50" t="str">
        <f>IFERROR((d_DL/(Rad_Spec!AZ7*d_GSF_i*d_Fam*d_Foffset*Fsurf!C7*d_EF_iw*(1/365)*d_ET_iw*(1/24)))*Rad_Spec!BF7,".")</f>
        <v>.</v>
      </c>
      <c r="K7" s="50" t="str">
        <f>IFERROR((d_DL/(Rad_Spec!BA7*d_GSF_i*d_Fam*d_Foffset*Fsurf!C7*d_EF_iw*(1/365)*d_ET_iw*(1/24)))*Rad_Spec!BF7,".")</f>
        <v>.</v>
      </c>
      <c r="L7" s="50" t="str">
        <f>IFERROR((d_DL/(Rad_Spec!BB7*d_GSF_i*d_Fam*d_Foffset*Fsurf!C7*d_EF_iw*(1/365)*d_ET_iw*(1/24)))*Rad_Spec!BF7,".")</f>
        <v>.</v>
      </c>
      <c r="M7" s="50" t="str">
        <f>IFERROR((d_DL/(Rad_Spec!AY7*d_GSF_i*d_Fam*d_Foffset*Fsurf!C7*d_EF_iw*(1/365)*d_ET_iw*(1/24)))*Rad_Spec!BF7,".")</f>
        <v>.</v>
      </c>
      <c r="N7" s="50">
        <f>IFERROR((d_DL/(Rad_Spec!AV7*d_GSF_i*d_Fam*d_Foffset*acf!D7*d_ET_iw*(1/24)*d_EF_iw*(1/365)))*Rad_Spec!BF7,".")</f>
        <v>27546.215339740091</v>
      </c>
      <c r="O7" s="50">
        <f>IFERROR((d_DL/(Rad_Spec!AZ7*d_GSF_i*d_Fam*d_Foffset*acf!E7*d_ET_iw*(1/24)*d_EF_iw*(1/365)))*Rad_Spec!BF7,".")</f>
        <v>160604.27336473466</v>
      </c>
      <c r="P7" s="50">
        <f>IFERROR((d_DL/(Rad_Spec!BA7*d_GSF_i*d_Fam*d_Foffset*acf!F7*d_ET_iw*(1/24)*d_EF_iw*(1/365)))*Rad_Spec!BF7,".")</f>
        <v>55176.928272546873</v>
      </c>
      <c r="Q7" s="50">
        <f>IFERROR((d_DL/(Rad_Spec!BB7*d_GSF_i*d_Fam*d_Foffset*acf!G7*d_ET_iw*(1/24)*d_EF_iw*(1/365)))*Rad_Spec!BF7,".")</f>
        <v>33747.989900281951</v>
      </c>
      <c r="R7" s="50">
        <f>IFERROR((d_DL/(Rad_Spec!AY7*d_GSF_i*d_Fam*d_Foffset*acf!C7*d_ET_iw*(1/24)*d_EF_iw*(1/365)))*Rad_Spec!BF7,".")</f>
        <v>161479.53045566805</v>
      </c>
    </row>
    <row r="8" spans="1:18">
      <c r="A8" s="48" t="s">
        <v>13</v>
      </c>
      <c r="B8" s="48"/>
      <c r="C8" s="50">
        <f>IFERROR((d_DL/(Rad_Spec!V8*d_IFD_iw*d_EF_iw))*Rad_Spec!BF8,".")</f>
        <v>1610671.5290656749</v>
      </c>
      <c r="D8" s="50">
        <f>IFERROR((d_DL/(Rad_Spec!AN8*d_IRA_iw*(1/d_PEFm_pp)*d_SLF*d_ET_iw*d_EF_iw))*Rad_Spec!BF8,".")</f>
        <v>140221.65380885924</v>
      </c>
      <c r="E8" s="50">
        <f>IFERROR((d_DL/(Rad_Spec!AN8*d_IRA_iw*(1/d_PEF)*d_SLF*d_ET_iw*d_EF_iw))*Rad_Spec!BF8,".")</f>
        <v>102515026.45154838</v>
      </c>
      <c r="F8" s="50">
        <f>IFERROR((d_DL/(Rad_Spec!AY8*d_GSF_i*d_Fam*d_Foffset*acf!C8*d_ET_iw*(1/24)*d_EF_iw*(1/365)))*Rad_Spec!BF8,".")</f>
        <v>183623.58627738751</v>
      </c>
      <c r="G8" s="50">
        <f t="shared" si="4"/>
        <v>164567.41183562964</v>
      </c>
      <c r="H8" s="50">
        <f t="shared" si="5"/>
        <v>75767.054191160729</v>
      </c>
      <c r="I8" s="56">
        <f>IFERROR((d_DL/(Rad_Spec!AV8*d_GSF_i*d_Fam*d_Foffset*Fsurf!C8*d_EF_iw*(1/365)*d_ET_iw*(1/24)))*Rad_Spec!BF8,".")</f>
        <v>34032.104621109858</v>
      </c>
      <c r="J8" s="50">
        <f>IFERROR((d_DL/(Rad_Spec!AZ8*d_GSF_i*d_Fam*d_Foffset*Fsurf!C8*d_EF_iw*(1/365)*d_ET_iw*(1/24)))*Rad_Spec!BF8,".")</f>
        <v>164408.61809916457</v>
      </c>
      <c r="K8" s="50">
        <f>IFERROR((d_DL/(Rad_Spec!BA8*d_GSF_i*d_Fam*d_Foffset*Fsurf!C8*d_EF_iw*(1/365)*d_ET_iw*(1/24)))*Rad_Spec!BF8,".")</f>
        <v>58365.059425203413</v>
      </c>
      <c r="L8" s="50">
        <f>IFERROR((d_DL/(Rad_Spec!BB8*d_GSF_i*d_Fam*d_Foffset*Fsurf!C8*d_EF_iw*(1/365)*d_ET_iw*(1/24)))*Rad_Spec!BF8,".")</f>
        <v>37899.389237145071</v>
      </c>
      <c r="M8" s="50">
        <f>IFERROR((d_DL/(Rad_Spec!AY8*d_GSF_i*d_Fam*d_Foffset*Fsurf!C8*d_EF_iw*(1/365)*d_ET_iw*(1/24)))*Rad_Spec!BF8,".")</f>
        <v>152892.24502696711</v>
      </c>
      <c r="N8" s="50">
        <f>IFERROR((d_DL/(Rad_Spec!AV8*d_GSF_i*d_Fam*d_Foffset*acf!D8*d_ET_iw*(1/24)*d_EF_iw*(1/365)))*Rad_Spec!BF8,".")</f>
        <v>40872.557649952934</v>
      </c>
      <c r="O8" s="50">
        <f>IFERROR((d_DL/(Rad_Spec!AZ8*d_GSF_i*d_Fam*d_Foffset*acf!E8*d_ET_iw*(1/24)*d_EF_iw*(1/365)))*Rad_Spec!BF8,".")</f>
        <v>197454.75033709666</v>
      </c>
      <c r="P8" s="50">
        <f>IFERROR((d_DL/(Rad_Spec!BA8*d_GSF_i*d_Fam*d_Foffset*acf!F8*d_ET_iw*(1/24)*d_EF_iw*(1/365)))*Rad_Spec!BF8,".")</f>
        <v>70096.436369669289</v>
      </c>
      <c r="Q8" s="50">
        <f>IFERROR((d_DL/(Rad_Spec!BB8*d_GSF_i*d_Fam*d_Foffset*acf!G8*d_ET_iw*(1/24)*d_EF_iw*(1/365)))*Rad_Spec!BF8,".")</f>
        <v>45517.166473811238</v>
      </c>
      <c r="R8" s="50">
        <f>IFERROR((d_DL/(Rad_Spec!AY8*d_GSF_i*d_Fam*d_Foffset*acf!C8*d_ET_iw*(1/24)*d_EF_iw*(1/365)))*Rad_Spec!BF8,".")</f>
        <v>183623.58627738751</v>
      </c>
    </row>
    <row r="9" spans="1:18">
      <c r="A9" s="48" t="s">
        <v>14</v>
      </c>
      <c r="B9" s="48"/>
      <c r="C9" s="50" t="str">
        <f>IFERROR((d_DL/(Rad_Spec!V9*d_IFD_iw*d_EF_iw))*Rad_Spec!BF9,".")</f>
        <v>.</v>
      </c>
      <c r="D9" s="50" t="str">
        <f>IFERROR((d_DL/(Rad_Spec!AN9*d_IRA_iw*(1/d_PEFm_pp)*d_SLF*d_ET_iw*d_EF_iw))*Rad_Spec!BF9,".")</f>
        <v>.</v>
      </c>
      <c r="E9" s="50" t="str">
        <f>IFERROR((d_DL/(Rad_Spec!AN9*d_IRA_iw*(1/d_PEF)*d_SLF*d_ET_iw*d_EF_iw))*Rad_Spec!BF9,".")</f>
        <v>.</v>
      </c>
      <c r="F9" s="50">
        <f>IFERROR((d_DL/(Rad_Spec!AY9*d_GSF_i*d_Fam*d_Foffset*acf!C9*d_ET_iw*(1/24)*d_EF_iw*(1/365)))*Rad_Spec!BF9,".")</f>
        <v>164823.01483988535</v>
      </c>
      <c r="G9" s="50">
        <f t="shared" si="4"/>
        <v>164823.01483988535</v>
      </c>
      <c r="H9" s="50">
        <f t="shared" si="5"/>
        <v>164823.01483988535</v>
      </c>
      <c r="I9" s="56" t="str">
        <f>IFERROR((d_DL/(Rad_Spec!AV9*d_GSF_i*d_Fam*d_Foffset*Fsurf!C9*d_EF_iw*(1/365)*d_ET_iw*(1/24)))*Rad_Spec!BF9,".")</f>
        <v>.</v>
      </c>
      <c r="J9" s="50" t="str">
        <f>IFERROR((d_DL/(Rad_Spec!AZ9*d_GSF_i*d_Fam*d_Foffset*Fsurf!C9*d_EF_iw*(1/365)*d_ET_iw*(1/24)))*Rad_Spec!BF9,".")</f>
        <v>.</v>
      </c>
      <c r="K9" s="50" t="str">
        <f>IFERROR((d_DL/(Rad_Spec!BA9*d_GSF_i*d_Fam*d_Foffset*Fsurf!C9*d_EF_iw*(1/365)*d_ET_iw*(1/24)))*Rad_Spec!BF9,".")</f>
        <v>.</v>
      </c>
      <c r="L9" s="50" t="str">
        <f>IFERROR((d_DL/(Rad_Spec!BB9*d_GSF_i*d_Fam*d_Foffset*Fsurf!C9*d_EF_iw*(1/365)*d_ET_iw*(1/24)))*Rad_Spec!BF9,".")</f>
        <v>.</v>
      </c>
      <c r="M9" s="50" t="str">
        <f>IFERROR((d_DL/(Rad_Spec!AY9*d_GSF_i*d_Fam*d_Foffset*Fsurf!C9*d_EF_iw*(1/365)*d_ET_iw*(1/24)))*Rad_Spec!BF9,".")</f>
        <v>.</v>
      </c>
      <c r="N9" s="50">
        <f>IFERROR((d_DL/(Rad_Spec!AV9*d_GSF_i*d_Fam*d_Foffset*acf!D9*d_ET_iw*(1/24)*d_EF_iw*(1/365)))*Rad_Spec!BF9,".")</f>
        <v>33781.682359029917</v>
      </c>
      <c r="O9" s="50">
        <f>IFERROR((d_DL/(Rad_Spec!AZ9*d_GSF_i*d_Fam*d_Foffset*acf!E9*d_ET_iw*(1/24)*d_EF_iw*(1/365)))*Rad_Spec!BF9,".")</f>
        <v>164595.85660037983</v>
      </c>
      <c r="P9" s="50">
        <f>IFERROR((d_DL/(Rad_Spec!BA9*d_GSF_i*d_Fam*d_Foffset*acf!F9*d_ET_iw*(1/24)*d_EF_iw*(1/365)))*Rad_Spec!BF9,".")</f>
        <v>58020.039451633886</v>
      </c>
      <c r="Q9" s="50">
        <f>IFERROR((d_DL/(Rad_Spec!BB9*d_GSF_i*d_Fam*d_Foffset*acf!G9*d_ET_iw*(1/24)*d_EF_iw*(1/365)))*Rad_Spec!BF9,".")</f>
        <v>37614.288137201867</v>
      </c>
      <c r="R9" s="50">
        <f>IFERROR((d_DL/(Rad_Spec!AY9*d_GSF_i*d_Fam*d_Foffset*acf!C9*d_ET_iw*(1/24)*d_EF_iw*(1/365)))*Rad_Spec!BF9,".")</f>
        <v>164823.01483988535</v>
      </c>
    </row>
    <row r="10" spans="1:18">
      <c r="A10" s="51" t="s">
        <v>15</v>
      </c>
      <c r="B10" s="48" t="s">
        <v>7</v>
      </c>
      <c r="C10" s="50" t="str">
        <f>IFERROR((d_DL/(Rad_Spec!V10*d_IFD_iw*d_EF_iw))*Rad_Spec!BF10,".")</f>
        <v>.</v>
      </c>
      <c r="D10" s="50" t="str">
        <f>IFERROR((d_DL/(Rad_Spec!AN10*d_IRA_iw*(1/d_PEFm_pp)*d_SLF*d_ET_iw*d_EF_iw))*Rad_Spec!BF10,".")</f>
        <v>.</v>
      </c>
      <c r="E10" s="50" t="str">
        <f>IFERROR((d_DL/(Rad_Spec!AN10*d_IRA_iw*(1/d_PEF)*d_SLF*d_ET_iw*d_EF_iw))*Rad_Spec!BF10,".")</f>
        <v>.</v>
      </c>
      <c r="F10" s="50">
        <f>IFERROR((d_DL/(Rad_Spec!AY10*d_GSF_i*d_Fam*d_Foffset*acf!C10*d_ET_iw*(1/24)*d_EF_iw*(1/365)))*Rad_Spec!BF10,".")</f>
        <v>27919720739097.617</v>
      </c>
      <c r="G10" s="50">
        <f t="shared" si="4"/>
        <v>27919720739097.617</v>
      </c>
      <c r="H10" s="50">
        <f t="shared" si="5"/>
        <v>27919720739097.617</v>
      </c>
      <c r="I10" s="56">
        <f>IFERROR((d_DL/(Rad_Spec!AV10*d_GSF_i*d_Fam*d_Foffset*Fsurf!C10*d_EF_iw*(1/365)*d_ET_iw*(1/24)))*Rad_Spec!BF10,".")</f>
        <v>5153451834547.2598</v>
      </c>
      <c r="J10" s="50">
        <f>IFERROR((d_DL/(Rad_Spec!AZ10*d_GSF_i*d_Fam*d_Foffset*Fsurf!C10*d_EF_iw*(1/365)*d_ET_iw*(1/24)))*Rad_Spec!BF10,".")</f>
        <v>22725291075954.93</v>
      </c>
      <c r="K10" s="50">
        <f>IFERROR((d_DL/(Rad_Spec!BA10*d_GSF_i*d_Fam*d_Foffset*Fsurf!C10*d_EF_iw*(1/365)*d_ET_iw*(1/24)))*Rad_Spec!BF10,".")</f>
        <v>8140402773476.3926</v>
      </c>
      <c r="L10" s="50">
        <f>IFERROR((d_DL/(Rad_Spec!BB10*d_GSF_i*d_Fam*d_Foffset*Fsurf!C10*d_EF_iw*(1/365)*d_ET_iw*(1/24)))*Rad_Spec!BF10,".")</f>
        <v>5509161472958.7725</v>
      </c>
      <c r="M10" s="50">
        <f>IFERROR((d_DL/(Rad_Spec!AY10*d_GSF_i*d_Fam*d_Foffset*Fsurf!C10*d_EF_iw*(1/365)*d_ET_iw*(1/24)))*Rad_Spec!BF10,".")</f>
        <v>23036073217077.238</v>
      </c>
      <c r="N10" s="50">
        <f>IFERROR((d_DL/(Rad_Spec!AV10*d_GSF_i*d_Fam*d_Foffset*acf!D10*d_ET_iw*(1/24)*d_EF_iw*(1/365)))*Rad_Spec!BF10,".")</f>
        <v>6245983623471.2773</v>
      </c>
      <c r="O10" s="50">
        <f>IFERROR((d_DL/(Rad_Spec!AZ10*d_GSF_i*d_Fam*d_Foffset*acf!E10*d_ET_iw*(1/24)*d_EF_iw*(1/365)))*Rad_Spec!BF10,".")</f>
        <v>27543052784057.375</v>
      </c>
      <c r="P10" s="50">
        <f>IFERROR((d_DL/(Rad_Spec!BA10*d_GSF_i*d_Fam*d_Foffset*acf!F10*d_ET_iw*(1/24)*d_EF_iw*(1/365)))*Rad_Spec!BF10,".")</f>
        <v>9866168161453.3848</v>
      </c>
      <c r="Q10" s="50">
        <f>IFERROR((d_DL/(Rad_Spec!BB10*d_GSF_i*d_Fam*d_Foffset*acf!G10*d_ET_iw*(1/24)*d_EF_iw*(1/365)))*Rad_Spec!BF10,".")</f>
        <v>6677103705226.0293</v>
      </c>
      <c r="R10" s="50">
        <f>IFERROR((d_DL/(Rad_Spec!AY10*d_GSF_i*d_Fam*d_Foffset*acf!C10*d_ET_iw*(1/24)*d_EF_iw*(1/365)))*Rad_Spec!BF10,".")</f>
        <v>27919720739097.617</v>
      </c>
    </row>
    <row r="11" spans="1:18">
      <c r="A11" s="51" t="s">
        <v>16</v>
      </c>
      <c r="B11" s="53" t="s">
        <v>7</v>
      </c>
      <c r="C11" s="50" t="str">
        <f>IFERROR((d_DL/(Rad_Spec!V11*d_IFD_iw*d_EF_iw))*Rad_Spec!BF11,".")</f>
        <v>.</v>
      </c>
      <c r="D11" s="50" t="str">
        <f>IFERROR((d_DL/(Rad_Spec!AN11*d_IRA_iw*(1/d_PEFm_pp)*d_SLF*d_ET_iw*d_EF_iw))*Rad_Spec!BF11,".")</f>
        <v>.</v>
      </c>
      <c r="E11" s="50" t="str">
        <f>IFERROR((d_DL/(Rad_Spec!AN11*d_IRA_iw*(1/d_PEF)*d_SLF*d_ET_iw*d_EF_iw))*Rad_Spec!BF11,".")</f>
        <v>.</v>
      </c>
      <c r="F11" s="50">
        <f>IFERROR((d_DL/(Rad_Spec!AY11*d_GSF_i*d_Fam*d_Foffset*acf!C11*d_ET_iw*(1/24)*d_EF_iw*(1/365)))*Rad_Spec!BF11,".")</f>
        <v>1213097389221.5566</v>
      </c>
      <c r="G11" s="50">
        <f t="shared" si="4"/>
        <v>1213097389221.5566</v>
      </c>
      <c r="H11" s="50">
        <f t="shared" si="5"/>
        <v>1213097389221.5566</v>
      </c>
      <c r="I11" s="56">
        <f>IFERROR((d_DL/(Rad_Spec!AV11*d_GSF_i*d_Fam*d_Foffset*Fsurf!C11*d_EF_iw*(1/365)*d_ET_iw*(1/24)))*Rad_Spec!BF11,".")</f>
        <v>1917027632888.2661</v>
      </c>
      <c r="J11" s="50">
        <f>IFERROR((d_DL/(Rad_Spec!AZ11*d_GSF_i*d_Fam*d_Foffset*Fsurf!C11*d_EF_iw*(1/365)*d_ET_iw*(1/24)))*Rad_Spec!BF11,".")</f>
        <v>3380320914797.0605</v>
      </c>
      <c r="K11" s="50">
        <f>IFERROR((d_DL/(Rad_Spec!BA11*d_GSF_i*d_Fam*d_Foffset*Fsurf!C11*d_EF_iw*(1/365)*d_ET_iw*(1/24)))*Rad_Spec!BF11,".")</f>
        <v>2410439808441.7856</v>
      </c>
      <c r="L11" s="50">
        <f>IFERROR((d_DL/(Rad_Spec!BB11*d_GSF_i*d_Fam*d_Foffset*Fsurf!C11*d_EF_iw*(1/365)*d_ET_iw*(1/24)))*Rad_Spec!BF11,".")</f>
        <v>1997462358743.718</v>
      </c>
      <c r="M11" s="50">
        <f>IFERROR((d_DL/(Rad_Spec!AY11*d_GSF_i*d_Fam*d_Foffset*Fsurf!C11*d_EF_iw*(1/365)*d_ET_iw*(1/24)))*Rad_Spec!BF11,".")</f>
        <v>730292742675.18481</v>
      </c>
      <c r="N11" s="50">
        <f>IFERROR((d_DL/(Rad_Spec!AV11*d_GSF_i*d_Fam*d_Foffset*acf!D11*d_ET_iw*(1/24)*d_EF_iw*(1/365)))*Rad_Spec!BF11,".")</f>
        <v>3184395901297.7305</v>
      </c>
      <c r="O11" s="50">
        <f>IFERROR((d_DL/(Rad_Spec!AZ11*d_GSF_i*d_Fam*d_Foffset*acf!E11*d_ET_iw*(1/24)*d_EF_iw*(1/365)))*Rad_Spec!BF11,".")</f>
        <v>5615088630690.6729</v>
      </c>
      <c r="P11" s="50">
        <f>IFERROR((d_DL/(Rad_Spec!BA11*d_GSF_i*d_Fam*d_Foffset*acf!F11*d_ET_iw*(1/24)*d_EF_iw*(1/365)))*Rad_Spec!BF11,".")</f>
        <v>4004008348467.1885</v>
      </c>
      <c r="Q11" s="50">
        <f>IFERROR((d_DL/(Rad_Spec!BB11*d_GSF_i*d_Fam*d_Foffset*acf!G11*d_ET_iw*(1/24)*d_EF_iw*(1/365)))*Rad_Spec!BF11,".")</f>
        <v>3318006918135.397</v>
      </c>
      <c r="R11" s="50">
        <f>IFERROR((d_DL/(Rad_Spec!AY11*d_GSF_i*d_Fam*d_Foffset*acf!C11*d_ET_iw*(1/24)*d_EF_iw*(1/365)))*Rad_Spec!BF11,".")</f>
        <v>1213097389221.5566</v>
      </c>
    </row>
    <row r="12" spans="1:18">
      <c r="A12" s="48" t="s">
        <v>17</v>
      </c>
      <c r="B12" s="48"/>
      <c r="C12" s="50">
        <f>IFERROR((d_DL/(Rad_Spec!V12*d_IFD_iw*d_EF_iw))*Rad_Spec!BF12,".")</f>
        <v>2787850.0413521086</v>
      </c>
      <c r="D12" s="50">
        <f>IFERROR((d_DL/(Rad_Spec!AN12*d_IRA_iw*(1/d_PEFm_pp)*d_SLF*d_ET_iw*d_EF_iw))*Rad_Spec!BF12,".")</f>
        <v>211085.33417552928</v>
      </c>
      <c r="E12" s="50">
        <f>IFERROR((d_DL/(Rad_Spec!AN12*d_IRA_iw*(1/d_PEF)*d_SLF*d_ET_iw*d_EF_iw))*Rad_Spec!BF12,".")</f>
        <v>154322945.34220597</v>
      </c>
      <c r="F12" s="50">
        <f>IFERROR((d_DL/(Rad_Spec!AY12*d_GSF_i*d_Fam*d_Foffset*acf!C12*d_ET_iw*(1/24)*d_EF_iw*(1/365)))*Rad_Spec!BF12,".")</f>
        <v>212575.47708321645</v>
      </c>
      <c r="G12" s="50">
        <f t="shared" si="4"/>
        <v>197262.36332437626</v>
      </c>
      <c r="H12" s="50">
        <f t="shared" si="5"/>
        <v>102037.36597720819</v>
      </c>
      <c r="I12" s="56" t="str">
        <f>IFERROR((d_DL/(Rad_Spec!AV12*d_GSF_i*d_Fam*d_Foffset*Fsurf!C12*d_EF_iw*(1/365)*d_ET_iw*(1/24)))*Rad_Spec!BF12,".")</f>
        <v>.</v>
      </c>
      <c r="J12" s="50" t="str">
        <f>IFERROR((d_DL/(Rad_Spec!AZ12*d_GSF_i*d_Fam*d_Foffset*Fsurf!C12*d_EF_iw*(1/365)*d_ET_iw*(1/24)))*Rad_Spec!BF12,".")</f>
        <v>.</v>
      </c>
      <c r="K12" s="50" t="str">
        <f>IFERROR((d_DL/(Rad_Spec!BA12*d_GSF_i*d_Fam*d_Foffset*Fsurf!C12*d_EF_iw*(1/365)*d_ET_iw*(1/24)))*Rad_Spec!BF12,".")</f>
        <v>.</v>
      </c>
      <c r="L12" s="50" t="str">
        <f>IFERROR((d_DL/(Rad_Spec!BB12*d_GSF_i*d_Fam*d_Foffset*Fsurf!C12*d_EF_iw*(1/365)*d_ET_iw*(1/24)))*Rad_Spec!BF12,".")</f>
        <v>.</v>
      </c>
      <c r="M12" s="50" t="str">
        <f>IFERROR((d_DL/(Rad_Spec!AY12*d_GSF_i*d_Fam*d_Foffset*Fsurf!C12*d_EF_iw*(1/365)*d_ET_iw*(1/24)))*Rad_Spec!BF12,".")</f>
        <v>.</v>
      </c>
      <c r="N12" s="50">
        <f>IFERROR((d_DL/(Rad_Spec!AV12*d_GSF_i*d_Fam*d_Foffset*acf!D12*d_ET_iw*(1/24)*d_EF_iw*(1/365)))*Rad_Spec!BF12,".")</f>
        <v>44541.418804658832</v>
      </c>
      <c r="O12" s="50">
        <f>IFERROR((d_DL/(Rad_Spec!AZ12*d_GSF_i*d_Fam*d_Foffset*acf!E12*d_ET_iw*(1/24)*d_EF_iw*(1/365)))*Rad_Spec!BF12,".")</f>
        <v>218799.9520228855</v>
      </c>
      <c r="P12" s="50">
        <f>IFERROR((d_DL/(Rad_Spec!BA12*d_GSF_i*d_Fam*d_Foffset*acf!F12*d_ET_iw*(1/24)*d_EF_iw*(1/365)))*Rad_Spec!BF12,".")</f>
        <v>77644.185309288529</v>
      </c>
      <c r="Q12" s="50">
        <f>IFERROR((d_DL/(Rad_Spec!BB12*d_GSF_i*d_Fam*d_Foffset*acf!G12*d_ET_iw*(1/24)*d_EF_iw*(1/365)))*Rad_Spec!BF12,".")</f>
        <v>50263.364293418526</v>
      </c>
      <c r="R12" s="50">
        <f>IFERROR((d_DL/(Rad_Spec!AY12*d_GSF_i*d_Fam*d_Foffset*acf!C12*d_ET_iw*(1/24)*d_EF_iw*(1/365)))*Rad_Spec!BF12,".")</f>
        <v>212575.47708321645</v>
      </c>
    </row>
    <row r="13" spans="1:18">
      <c r="A13" s="48" t="s">
        <v>18</v>
      </c>
      <c r="B13" s="48"/>
      <c r="C13" s="50">
        <f>IFERROR((d_DL/(Rad_Spec!V13*d_IFD_iw*d_EF_iw))*Rad_Spec!BF13,".")</f>
        <v>52730.976195543131</v>
      </c>
      <c r="D13" s="50">
        <f>IFERROR((d_DL/(Rad_Spec!AN13*d_IRA_iw*(1/d_PEFm_pp)*d_SLF*d_ET_iw*d_EF_iw))*Rad_Spec!BF13,".")</f>
        <v>4126.6389277428143</v>
      </c>
      <c r="E13" s="50">
        <f>IFERROR((d_DL/(Rad_Spec!AN13*d_IRA_iw*(1/d_PEF)*d_SLF*d_ET_iw*d_EF_iw))*Rad_Spec!BF13,".")</f>
        <v>3016955.5652952655</v>
      </c>
      <c r="F13" s="50">
        <f>IFERROR((d_DL/(Rad_Spec!AY13*d_GSF_i*d_Fam*d_Foffset*acf!C13*d_ET_iw*(1/24)*d_EF_iw*(1/365)))*Rad_Spec!BF13,".")</f>
        <v>63182.155688622755</v>
      </c>
      <c r="G13" s="50">
        <f t="shared" si="4"/>
        <v>28471.454083389504</v>
      </c>
      <c r="H13" s="50">
        <f t="shared" si="5"/>
        <v>3608.5528410213842</v>
      </c>
      <c r="I13" s="56">
        <f>IFERROR((d_DL/(Rad_Spec!AV13*d_GSF_i*d_Fam*d_Foffset*Fsurf!C13*d_EF_iw*(1/365)*d_ET_iw*(1/24)))*Rad_Spec!BF13,".")</f>
        <v>10241.056808162235</v>
      </c>
      <c r="J13" s="50">
        <f>IFERROR((d_DL/(Rad_Spec!AZ13*d_GSF_i*d_Fam*d_Foffset*Fsurf!C13*d_EF_iw*(1/365)*d_ET_iw*(1/24)))*Rad_Spec!BF13,".")</f>
        <v>51205.284040811188</v>
      </c>
      <c r="K13" s="50">
        <f>IFERROR((d_DL/(Rad_Spec!BA13*d_GSF_i*d_Fam*d_Foffset*Fsurf!C13*d_EF_iw*(1/365)*d_ET_iw*(1/24)))*Rad_Spec!BF13,".")</f>
        <v>17996.836231916899</v>
      </c>
      <c r="L13" s="50">
        <f>IFERROR((d_DL/(Rad_Spec!BB13*d_GSF_i*d_Fam*d_Foffset*Fsurf!C13*d_EF_iw*(1/365)*d_ET_iw*(1/24)))*Rad_Spec!BF13,".")</f>
        <v>11546.963381015141</v>
      </c>
      <c r="M13" s="50">
        <f>IFERROR((d_DL/(Rad_Spec!AY13*d_GSF_i*d_Fam*d_Foffset*Fsurf!C13*d_EF_iw*(1/365)*d_ET_iw*(1/24)))*Rad_Spec!BF13,".")</f>
        <v>50912.29306093695</v>
      </c>
      <c r="N13" s="50">
        <f>IFERROR((d_DL/(Rad_Spec!AV13*d_GSF_i*d_Fam*d_Foffset*acf!D13*d_ET_iw*(1/24)*d_EF_iw*(1/365)))*Rad_Spec!BF13,".")</f>
        <v>12709.151498929334</v>
      </c>
      <c r="O13" s="50">
        <f>IFERROR((d_DL/(Rad_Spec!AZ13*d_GSF_i*d_Fam*d_Foffset*acf!E13*d_ET_iw*(1/24)*d_EF_iw*(1/365)))*Rad_Spec!BF13,".")</f>
        <v>63545.757494646678</v>
      </c>
      <c r="P13" s="50">
        <f>IFERROR((d_DL/(Rad_Spec!BA13*d_GSF_i*d_Fam*d_Foffset*acf!F13*d_ET_iw*(1/24)*d_EF_iw*(1/365)))*Rad_Spec!BF13,".")</f>
        <v>22334.073763808872</v>
      </c>
      <c r="Q13" s="50">
        <f>IFERROR((d_DL/(Rad_Spec!BB13*d_GSF_i*d_Fam*d_Foffset*acf!G13*d_ET_iw*(1/24)*d_EF_iw*(1/365)))*Rad_Spec!BF13,".")</f>
        <v>14329.781555839791</v>
      </c>
      <c r="R13" s="50">
        <f>IFERROR((d_DL/(Rad_Spec!AY13*d_GSF_i*d_Fam*d_Foffset*acf!C13*d_ET_iw*(1/24)*d_EF_iw*(1/365)))*Rad_Spec!BF13,".")</f>
        <v>63182.155688622755</v>
      </c>
    </row>
    <row r="14" spans="1:18">
      <c r="A14" s="51" t="s">
        <v>19</v>
      </c>
      <c r="B14" s="48" t="s">
        <v>7</v>
      </c>
      <c r="C14" s="50" t="str">
        <f>IFERROR((d_DL/(Rad_Spec!V14*d_IFD_iw*d_EF_iw))*Rad_Spec!BF14,".")</f>
        <v>.</v>
      </c>
      <c r="D14" s="50" t="str">
        <f>IFERROR((d_DL/(Rad_Spec!AN14*d_IRA_iw*(1/d_PEFm_pp)*d_SLF*d_ET_iw*d_EF_iw))*Rad_Spec!BF14,".")</f>
        <v>.</v>
      </c>
      <c r="E14" s="50" t="str">
        <f>IFERROR((d_DL/(Rad_Spec!AN14*d_IRA_iw*(1/d_PEF)*d_SLF*d_ET_iw*d_EF_iw))*Rad_Spec!BF14,".")</f>
        <v>.</v>
      </c>
      <c r="F14" s="50">
        <f>IFERROR((d_DL/(Rad_Spec!AY14*d_GSF_i*d_Fam*d_Foffset*acf!C14*d_ET_iw*(1/24)*d_EF_iw*(1/365)))*Rad_Spec!BF14,".")</f>
        <v>2317030.315154077</v>
      </c>
      <c r="G14" s="50">
        <f t="shared" si="4"/>
        <v>2317030.315154077</v>
      </c>
      <c r="H14" s="50">
        <f t="shared" si="5"/>
        <v>2317030.315154077</v>
      </c>
      <c r="I14" s="56">
        <f>IFERROR((d_DL/(Rad_Spec!AV14*d_GSF_i*d_Fam*d_Foffset*Fsurf!C14*d_EF_iw*(1/365)*d_ET_iw*(1/24)))*Rad_Spec!BF14,".")</f>
        <v>388436.14212015044</v>
      </c>
      <c r="J14" s="50">
        <f>IFERROR((d_DL/(Rad_Spec!AZ14*d_GSF_i*d_Fam*d_Foffset*Fsurf!C14*d_EF_iw*(1/365)*d_ET_iw*(1/24)))*Rad_Spec!BF14,".")</f>
        <v>1952970.6034374232</v>
      </c>
      <c r="K14" s="50">
        <f>IFERROR((d_DL/(Rad_Spec!BA14*d_GSF_i*d_Fam*d_Foffset*Fsurf!C14*d_EF_iw*(1/365)*d_ET_iw*(1/24)))*Rad_Spec!BF14,".")</f>
        <v>682591.66722084687</v>
      </c>
      <c r="L14" s="50">
        <f>IFERROR((d_DL/(Rad_Spec!BB14*d_GSF_i*d_Fam*d_Foffset*Fsurf!C14*d_EF_iw*(1/365)*d_ET_iw*(1/24)))*Rad_Spec!BF14,".")</f>
        <v>436689.07902948599</v>
      </c>
      <c r="M14" s="50">
        <f>IFERROR((d_DL/(Rad_Spec!AY14*d_GSF_i*d_Fam*d_Foffset*Fsurf!C14*d_EF_iw*(1/365)*d_ET_iw*(1/24)))*Rad_Spec!BF14,".")</f>
        <v>1947084.2984488043</v>
      </c>
      <c r="N14" s="50">
        <f>IFERROR((d_DL/(Rad_Spec!AV14*d_GSF_i*d_Fam*d_Foffset*acf!D14*d_ET_iw*(1/24)*d_EF_iw*(1/365)))*Rad_Spec!BF14,".")</f>
        <v>462239.00912297907</v>
      </c>
      <c r="O14" s="50">
        <f>IFERROR((d_DL/(Rad_Spec!AZ14*d_GSF_i*d_Fam*d_Foffset*acf!E14*d_ET_iw*(1/24)*d_EF_iw*(1/365)))*Rad_Spec!BF14,".")</f>
        <v>2324035.018090534</v>
      </c>
      <c r="P14" s="50">
        <f>IFERROR((d_DL/(Rad_Spec!BA14*d_GSF_i*d_Fam*d_Foffset*acf!F14*d_ET_iw*(1/24)*d_EF_iw*(1/365)))*Rad_Spec!BF14,".")</f>
        <v>812284.08399280766</v>
      </c>
      <c r="Q14" s="50">
        <f>IFERROR((d_DL/(Rad_Spec!BB14*d_GSF_i*d_Fam*d_Foffset*acf!G14*d_ET_iw*(1/24)*d_EF_iw*(1/365)))*Rad_Spec!BF14,".")</f>
        <v>519660.00404508831</v>
      </c>
      <c r="R14" s="50">
        <f>IFERROR((d_DL/(Rad_Spec!AY14*d_GSF_i*d_Fam*d_Foffset*acf!C14*d_ET_iw*(1/24)*d_EF_iw*(1/365)))*Rad_Spec!BF14,".")</f>
        <v>2317030.315154077</v>
      </c>
    </row>
    <row r="15" spans="1:18">
      <c r="A15" s="48" t="s">
        <v>20</v>
      </c>
      <c r="B15" s="48"/>
      <c r="C15" s="50">
        <f>IFERROR((d_DL/(Rad_Spec!V15*d_IFD_iw*d_EF_iw))*Rad_Spec!BF15,".")</f>
        <v>3.2255678758362576</v>
      </c>
      <c r="D15" s="50">
        <f>IFERROR((d_DL/(Rad_Spec!AN15*d_IRA_iw*(1/d_PEFm_pp)*d_SLF*d_ET_iw*d_EF_iw))*Rad_Spec!BF15,".")</f>
        <v>4.1169778913617942E-3</v>
      </c>
      <c r="E15" s="50">
        <f>IFERROR((d_DL/(Rad_Spec!AN15*d_IRA_iw*(1/d_PEF)*d_SLF*d_ET_iw*d_EF_iw))*Rad_Spec!BF15,".")</f>
        <v>3.0098924521936348</v>
      </c>
      <c r="F15" s="50">
        <f>IFERROR((d_DL/(Rad_Spec!AY15*d_GSF_i*d_Fam*d_Foffset*acf!C15*d_ET_iw*(1/24)*d_EF_iw*(1/365)))*Rad_Spec!BF15,".")</f>
        <v>3025.5111354797896</v>
      </c>
      <c r="G15" s="50">
        <f t="shared" si="4"/>
        <v>1.5561992506868809</v>
      </c>
      <c r="H15" s="50">
        <f t="shared" si="5"/>
        <v>4.1117242660295263E-3</v>
      </c>
      <c r="I15" s="56">
        <f>IFERROR((d_DL/(Rad_Spec!AV15*d_GSF_i*d_Fam*d_Foffset*Fsurf!C15*d_EF_iw*(1/365)*d_ET_iw*(1/24)))*Rad_Spec!BF15,".")</f>
        <v>8608.7477185689331</v>
      </c>
      <c r="J15" s="50">
        <f>IFERROR((d_DL/(Rad_Spec!AZ15*d_GSF_i*d_Fam*d_Foffset*Fsurf!C15*d_EF_iw*(1/365)*d_ET_iw*(1/24)))*Rad_Spec!BF15,".")</f>
        <v>23608.838440317842</v>
      </c>
      <c r="K15" s="50">
        <f>IFERROR((d_DL/(Rad_Spec!BA15*d_GSF_i*d_Fam*d_Foffset*Fsurf!C15*d_EF_iw*(1/365)*d_ET_iw*(1/24)))*Rad_Spec!BF15,".")</f>
        <v>10998.94120278337</v>
      </c>
      <c r="L15" s="50">
        <f>IFERROR((d_DL/(Rad_Spec!BB15*d_GSF_i*d_Fam*d_Foffset*Fsurf!C15*d_EF_iw*(1/365)*d_ET_iw*(1/24)))*Rad_Spec!BF15,".")</f>
        <v>8737.4766564166966</v>
      </c>
      <c r="M15" s="50">
        <f>IFERROR((d_DL/(Rad_Spec!AY15*d_GSF_i*d_Fam*d_Foffset*Fsurf!C15*d_EF_iw*(1/365)*d_ET_iw*(1/24)))*Rad_Spec!BF15,".")</f>
        <v>2171.4194752247295</v>
      </c>
      <c r="N15" s="50">
        <f>IFERROR((d_DL/(Rad_Spec!AV15*d_GSF_i*d_Fam*d_Foffset*acf!D15*d_ET_iw*(1/24)*d_EF_iw*(1/365)))*Rad_Spec!BF15,".")</f>
        <v>11994.85515453938</v>
      </c>
      <c r="O15" s="50">
        <f>IFERROR((d_DL/(Rad_Spec!AZ15*d_GSF_i*d_Fam*d_Foffset*acf!E15*d_ET_iw*(1/24)*d_EF_iw*(1/365)))*Rad_Spec!BF15,".")</f>
        <v>32894.981560176187</v>
      </c>
      <c r="P15" s="50">
        <f>IFERROR((d_DL/(Rad_Spec!BA15*d_GSF_i*d_Fam*d_Foffset*acf!F15*d_ET_iw*(1/24)*d_EF_iw*(1/365)))*Rad_Spec!BF15,".")</f>
        <v>15325.191409211493</v>
      </c>
      <c r="Q15" s="50">
        <f>IFERROR((d_DL/(Rad_Spec!BB15*d_GSF_i*d_Fam*d_Foffset*acf!G15*d_ET_iw*(1/24)*d_EF_iw*(1/365)))*Rad_Spec!BF15,".")</f>
        <v>12174.217474607261</v>
      </c>
      <c r="R15" s="50">
        <f>IFERROR((d_DL/(Rad_Spec!AY15*d_GSF_i*d_Fam*d_Foffset*acf!C15*d_ET_iw*(1/24)*d_EF_iw*(1/365)))*Rad_Spec!BF15,".")</f>
        <v>3025.5111354797896</v>
      </c>
    </row>
    <row r="16" spans="1:18">
      <c r="A16" s="48" t="s">
        <v>21</v>
      </c>
      <c r="B16" s="48"/>
      <c r="C16" s="50">
        <f>IFERROR((d_DL/(Rad_Spec!V16*d_IFD_iw*d_EF_iw))*Rad_Spec!BF16,".")</f>
        <v>655896.45421578304</v>
      </c>
      <c r="D16" s="50">
        <f>IFERROR((d_DL/(Rad_Spec!AN16*d_IRA_iw*(1/d_PEFm_pp)*d_SLF*d_ET_iw*d_EF_iw))*Rad_Spec!BF16,".")</f>
        <v>34346.477846115995</v>
      </c>
      <c r="E16" s="50">
        <f>IFERROR((d_DL/(Rad_Spec!AN16*d_IRA_iw*(1/d_PEF)*d_SLF*d_ET_iw*d_EF_iw))*Rad_Spec!BF16,".")</f>
        <v>25110458.971705854</v>
      </c>
      <c r="F16" s="50">
        <f>IFERROR((d_DL/(Rad_Spec!AY16*d_GSF_i*d_Fam*d_Foffset*acf!C16*d_ET_iw*(1/24)*d_EF_iw*(1/365)))*Rad_Spec!BF16,".")</f>
        <v>40576.523561981274</v>
      </c>
      <c r="G16" s="50">
        <f t="shared" si="4"/>
        <v>38154.472217911723</v>
      </c>
      <c r="H16" s="50">
        <f t="shared" si="5"/>
        <v>18088.255789939838</v>
      </c>
      <c r="I16" s="56">
        <f>IFERROR((d_DL/(Rad_Spec!AV16*d_GSF_i*d_Fam*d_Foffset*Fsurf!C16*d_EF_iw*(1/365)*d_ET_iw*(1/24)))*Rad_Spec!BF16,".")</f>
        <v>6760.9062128574078</v>
      </c>
      <c r="J16" s="50">
        <f>IFERROR((d_DL/(Rad_Spec!AZ16*d_GSF_i*d_Fam*d_Foffset*Fsurf!C16*d_EF_iw*(1/365)*d_ET_iw*(1/24)))*Rad_Spec!BF16,".")</f>
        <v>33480.378026684288</v>
      </c>
      <c r="K16" s="50">
        <f>IFERROR((d_DL/(Rad_Spec!BA16*d_GSF_i*d_Fam*d_Foffset*Fsurf!C16*d_EF_iw*(1/365)*d_ET_iw*(1/24)))*Rad_Spec!BF16,".")</f>
        <v>11807.089835497356</v>
      </c>
      <c r="L16" s="50">
        <f>IFERROR((d_DL/(Rad_Spec!BB16*d_GSF_i*d_Fam*d_Foffset*Fsurf!C16*d_EF_iw*(1/365)*d_ET_iw*(1/24)))*Rad_Spec!BF16,".")</f>
        <v>7613.9177443861472</v>
      </c>
      <c r="M16" s="50">
        <f>IFERROR((d_DL/(Rad_Spec!AY16*d_GSF_i*d_Fam*d_Foffset*Fsurf!C16*d_EF_iw*(1/365)*d_ET_iw*(1/24)))*Rad_Spec!BF16,".")</f>
        <v>33813.769634984397</v>
      </c>
      <c r="N16" s="50">
        <f>IFERROR((d_DL/(Rad_Spec!AV16*d_GSF_i*d_Fam*d_Foffset*acf!D16*d_ET_iw*(1/24)*d_EF_iw*(1/365)))*Rad_Spec!BF16,".")</f>
        <v>8113.0874554288885</v>
      </c>
      <c r="O16" s="50">
        <f>IFERROR((d_DL/(Rad_Spec!AZ16*d_GSF_i*d_Fam*d_Foffset*acf!E16*d_ET_iw*(1/24)*d_EF_iw*(1/365)))*Rad_Spec!BF16,".")</f>
        <v>40176.453632021141</v>
      </c>
      <c r="P16" s="50">
        <f>IFERROR((d_DL/(Rad_Spec!BA16*d_GSF_i*d_Fam*d_Foffset*acf!F16*d_ET_iw*(1/24)*d_EF_iw*(1/365)))*Rad_Spec!BF16,".")</f>
        <v>14168.507802596829</v>
      </c>
      <c r="Q16" s="50">
        <f>IFERROR((d_DL/(Rad_Spec!BB16*d_GSF_i*d_Fam*d_Foffset*acf!G16*d_ET_iw*(1/24)*d_EF_iw*(1/365)))*Rad_Spec!BF16,".")</f>
        <v>9136.7012932633734</v>
      </c>
      <c r="R16" s="50">
        <f>IFERROR((d_DL/(Rad_Spec!AY16*d_GSF_i*d_Fam*d_Foffset*acf!C16*d_ET_iw*(1/24)*d_EF_iw*(1/365)))*Rad_Spec!BF16,".")</f>
        <v>40576.523561981274</v>
      </c>
    </row>
    <row r="17" spans="1:18">
      <c r="A17" s="51" t="s">
        <v>22</v>
      </c>
      <c r="B17" s="53" t="s">
        <v>7</v>
      </c>
      <c r="C17" s="50">
        <f>IFERROR((d_DL/(Rad_Spec!V17*d_IFD_iw*d_EF_iw))*Rad_Spec!BF17,".")</f>
        <v>141.6341679748424</v>
      </c>
      <c r="D17" s="50">
        <f>IFERROR((d_DL/(Rad_Spec!AN17*d_IRA_iw*(1/d_PEFm_pp)*d_SLF*d_ET_iw*d_EF_iw))*Rad_Spec!BF17,".")</f>
        <v>5.2075693132197405E-2</v>
      </c>
      <c r="E17" s="50">
        <f>IFERROR((d_DL/(Rad_Spec!AN17*d_IRA_iw*(1/d_PEF)*d_SLF*d_ET_iw*d_EF_iw))*Rad_Spec!BF17,".")</f>
        <v>38.072158713853682</v>
      </c>
      <c r="F17" s="50">
        <f>IFERROR((d_DL/(Rad_Spec!AY17*d_GSF_i*d_Fam*d_Foffset*acf!C17*d_ET_iw*(1/24)*d_EF_iw*(1/365)))*Rad_Spec!BF17,".")</f>
        <v>13465.450446067296</v>
      </c>
      <c r="G17" s="50">
        <f t="shared" si="4"/>
        <v>29.939563886334749</v>
      </c>
      <c r="H17" s="50">
        <f t="shared" si="5"/>
        <v>5.2056351863776856E-2</v>
      </c>
      <c r="I17" s="56">
        <f>IFERROR((d_DL/(Rad_Spec!AV17*d_GSF_i*d_Fam*d_Foffset*Fsurf!C17*d_EF_iw*(1/365)*d_ET_iw*(1/24)))*Rad_Spec!BF17,".")</f>
        <v>80500.853489716887</v>
      </c>
      <c r="J17" s="50">
        <f>IFERROR((d_DL/(Rad_Spec!AZ17*d_GSF_i*d_Fam*d_Foffset*Fsurf!C17*d_EF_iw*(1/365)*d_ET_iw*(1/24)))*Rad_Spec!BF17,".")</f>
        <v>140397.32186004193</v>
      </c>
      <c r="K17" s="50">
        <f>IFERROR((d_DL/(Rad_Spec!BA17*d_GSF_i*d_Fam*d_Foffset*Fsurf!C17*d_EF_iw*(1/365)*d_ET_iw*(1/24)))*Rad_Spec!BF17,".")</f>
        <v>97064.815113115415</v>
      </c>
      <c r="L17" s="50">
        <f>IFERROR((d_DL/(Rad_Spec!BB17*d_GSF_i*d_Fam*d_Foffset*Fsurf!C17*d_EF_iw*(1/365)*d_ET_iw*(1/24)))*Rad_Spec!BF17,".")</f>
        <v>82183.798161975777</v>
      </c>
      <c r="M17" s="50">
        <f>IFERROR((d_DL/(Rad_Spec!AY17*d_GSF_i*d_Fam*d_Foffset*Fsurf!C17*d_EF_iw*(1/365)*d_ET_iw*(1/24)))*Rad_Spec!BF17,".")</f>
        <v>10737.998760819215</v>
      </c>
      <c r="N17" s="50">
        <f>IFERROR((d_DL/(Rad_Spec!AV17*d_GSF_i*d_Fam*d_Foffset*acf!D17*d_ET_iw*(1/24)*d_EF_iw*(1/365)))*Rad_Spec!BF17,".")</f>
        <v>100948.07027610498</v>
      </c>
      <c r="O17" s="50">
        <f>IFERROR((d_DL/(Rad_Spec!AZ17*d_GSF_i*d_Fam*d_Foffset*acf!E17*d_ET_iw*(1/24)*d_EF_iw*(1/365)))*Rad_Spec!BF17,".")</f>
        <v>176058.24161249259</v>
      </c>
      <c r="P17" s="50">
        <f>IFERROR((d_DL/(Rad_Spec!BA17*d_GSF_i*d_Fam*d_Foffset*acf!F17*d_ET_iw*(1/24)*d_EF_iw*(1/365)))*Rad_Spec!BF17,".")</f>
        <v>121719.27815184674</v>
      </c>
      <c r="Q17" s="50">
        <f>IFERROR((d_DL/(Rad_Spec!BB17*d_GSF_i*d_Fam*d_Foffset*acf!G17*d_ET_iw*(1/24)*d_EF_iw*(1/365)))*Rad_Spec!BF17,".")</f>
        <v>103058.48289511762</v>
      </c>
      <c r="R17" s="50">
        <f>IFERROR((d_DL/(Rad_Spec!AY17*d_GSF_i*d_Fam*d_Foffset*acf!C17*d_ET_iw*(1/24)*d_EF_iw*(1/365)))*Rad_Spec!BF17,".")</f>
        <v>13465.450446067296</v>
      </c>
    </row>
    <row r="18" spans="1:18">
      <c r="A18" s="51" t="s">
        <v>23</v>
      </c>
      <c r="B18" s="48" t="s">
        <v>7</v>
      </c>
      <c r="C18" s="50">
        <f>IFERROR((d_DL/(Rad_Spec!V18*d_IFD_iw*d_EF_iw))*Rad_Spec!BF18,".")</f>
        <v>148376.37123226066</v>
      </c>
      <c r="D18" s="50">
        <f>IFERROR((d_DL/(Rad_Spec!AN18*d_IRA_iw*(1/d_PEFm_pp)*d_SLF*d_ET_iw*d_EF_iw))*Rad_Spec!BF18,".")</f>
        <v>33.91174722587386</v>
      </c>
      <c r="E18" s="50">
        <f>IFERROR((d_DL/(Rad_Spec!AN18*d_IRA_iw*(1/d_PEF)*d_SLF*d_ET_iw*d_EF_iw))*Rad_Spec!BF18,".")</f>
        <v>24792.630591973793</v>
      </c>
      <c r="F18" s="50">
        <f>IFERROR((d_DL/(Rad_Spec!AY18*d_GSF_i*d_Fam*d_Foffset*acf!C18*d_ET_iw*(1/24)*d_EF_iw*(1/365)))*Rad_Spec!BF18,".")</f>
        <v>456325.52164114243</v>
      </c>
      <c r="G18" s="50">
        <f t="shared" si="4"/>
        <v>20298.138297011752</v>
      </c>
      <c r="H18" s="50">
        <f t="shared" si="5"/>
        <v>33.901479585646754</v>
      </c>
      <c r="I18" s="56">
        <f>IFERROR((d_DL/(Rad_Spec!AV18*d_GSF_i*d_Fam*d_Foffset*Fsurf!C18*d_EF_iw*(1/365)*d_ET_iw*(1/24)))*Rad_Spec!BF18,".")</f>
        <v>104917.42586777684</v>
      </c>
      <c r="J18" s="50">
        <f>IFERROR((d_DL/(Rad_Spec!AZ18*d_GSF_i*d_Fam*d_Foffset*Fsurf!C18*d_EF_iw*(1/365)*d_ET_iw*(1/24)))*Rad_Spec!BF18,".")</f>
        <v>485655.50590367138</v>
      </c>
      <c r="K18" s="50">
        <f>IFERROR((d_DL/(Rad_Spec!BA18*d_GSF_i*d_Fam*d_Foffset*Fsurf!C18*d_EF_iw*(1/365)*d_ET_iw*(1/24)))*Rad_Spec!BF18,".")</f>
        <v>173917.1744114499</v>
      </c>
      <c r="L18" s="50">
        <f>IFERROR((d_DL/(Rad_Spec!BB18*d_GSF_i*d_Fam*d_Foffset*Fsurf!C18*d_EF_iw*(1/365)*d_ET_iw*(1/24)))*Rad_Spec!BF18,".")</f>
        <v>114568.58373691957</v>
      </c>
      <c r="M18" s="50">
        <f>IFERROR((d_DL/(Rad_Spec!AY18*d_GSF_i*d_Fam*d_Foffset*Fsurf!C18*d_EF_iw*(1/365)*d_ET_iw*(1/24)))*Rad_Spec!BF18,".")</f>
        <v>376195.81338923529</v>
      </c>
      <c r="N18" s="50">
        <f>IFERROR((d_DL/(Rad_Spec!AV18*d_GSF_i*d_Fam*d_Foffset*acf!D18*d_ET_iw*(1/24)*d_EF_iw*(1/365)))*Rad_Spec!BF18,".")</f>
        <v>127264.83757761332</v>
      </c>
      <c r="O18" s="50">
        <f>IFERROR((d_DL/(Rad_Spec!AZ18*d_GSF_i*d_Fam*d_Foffset*acf!E18*d_ET_iw*(1/24)*d_EF_iw*(1/365)))*Rad_Spec!BF18,".")</f>
        <v>589100.12866115361</v>
      </c>
      <c r="P18" s="50">
        <f>IFERROR((d_DL/(Rad_Spec!BA18*d_GSF_i*d_Fam*d_Foffset*acf!F18*d_ET_iw*(1/24)*d_EF_iw*(1/365)))*Rad_Spec!BF18,".")</f>
        <v>210961.53256108877</v>
      </c>
      <c r="Q18" s="50">
        <f>IFERROR((d_DL/(Rad_Spec!BB18*d_GSF_i*d_Fam*d_Foffset*acf!G18*d_ET_iw*(1/24)*d_EF_iw*(1/365)))*Rad_Spec!BF18,".")</f>
        <v>138971.69207288342</v>
      </c>
      <c r="R18" s="50">
        <f>IFERROR((d_DL/(Rad_Spec!AY18*d_GSF_i*d_Fam*d_Foffset*acf!C18*d_ET_iw*(1/24)*d_EF_iw*(1/365)))*Rad_Spec!BF18,".")</f>
        <v>456325.52164114243</v>
      </c>
    </row>
    <row r="19" spans="1:18">
      <c r="A19" s="51" t="s">
        <v>24</v>
      </c>
      <c r="B19" s="53" t="s">
        <v>7</v>
      </c>
      <c r="C19" s="50">
        <f>IFERROR((d_DL/(Rad_Spec!V19*d_IFD_iw*d_EF_iw))*Rad_Spec!BF19,".")</f>
        <v>600936.28650699637</v>
      </c>
      <c r="D19" s="50">
        <f>IFERROR((d_DL/(Rad_Spec!AN19*d_IRA_iw*(1/d_PEFm_pp)*d_SLF*d_ET_iw*d_EF_iw))*Rad_Spec!BF19,".")</f>
        <v>278.81470416869001</v>
      </c>
      <c r="E19" s="50">
        <f>IFERROR((d_DL/(Rad_Spec!AN19*d_IRA_iw*(1/d_PEF)*d_SLF*d_ET_iw*d_EF_iw))*Rad_Spec!BF19,".")</f>
        <v>203839.39282228058</v>
      </c>
      <c r="F19" s="50">
        <f>IFERROR((d_DL/(Rad_Spec!AY19*d_GSF_i*d_Fam*d_Foffset*acf!C19*d_ET_iw*(1/24)*d_EF_iw*(1/365)))*Rad_Spec!BF19,".")</f>
        <v>120738.77865332381</v>
      </c>
      <c r="G19" s="50">
        <f t="shared" si="4"/>
        <v>67329.92843371231</v>
      </c>
      <c r="H19" s="50">
        <f t="shared" si="5"/>
        <v>278.04363183750559</v>
      </c>
      <c r="I19" s="56">
        <f>IFERROR((d_DL/(Rad_Spec!AV19*d_GSF_i*d_Fam*d_Foffset*Fsurf!C19*d_EF_iw*(1/365)*d_ET_iw*(1/24)))*Rad_Spec!BF19,".")</f>
        <v>18996.864222849614</v>
      </c>
      <c r="J19" s="50">
        <f>IFERROR((d_DL/(Rad_Spec!AZ19*d_GSF_i*d_Fam*d_Foffset*Fsurf!C19*d_EF_iw*(1/365)*d_ET_iw*(1/24)))*Rad_Spec!BF19,".")</f>
        <v>106530.58033226452</v>
      </c>
      <c r="K19" s="50">
        <f>IFERROR((d_DL/(Rad_Spec!BA19*d_GSF_i*d_Fam*d_Foffset*Fsurf!C19*d_EF_iw*(1/365)*d_ET_iw*(1/24)))*Rad_Spec!BF19,".")</f>
        <v>36862.962718148665</v>
      </c>
      <c r="L19" s="50">
        <f>IFERROR((d_DL/(Rad_Spec!BB19*d_GSF_i*d_Fam*d_Foffset*Fsurf!C19*d_EF_iw*(1/365)*d_ET_iw*(1/24)))*Rad_Spec!BF19,".")</f>
        <v>22768.30050238594</v>
      </c>
      <c r="M19" s="50">
        <f>IFERROR((d_DL/(Rad_Spec!AY19*d_GSF_i*d_Fam*d_Foffset*Fsurf!C19*d_EF_iw*(1/365)*d_ET_iw*(1/24)))*Rad_Spec!BF19,".")</f>
        <v>104535.73909378688</v>
      </c>
      <c r="N19" s="50">
        <f>IFERROR((d_DL/(Rad_Spec!AV19*d_GSF_i*d_Fam*d_Foffset*acf!D19*d_ET_iw*(1/24)*d_EF_iw*(1/365)))*Rad_Spec!BF19,".")</f>
        <v>21941.378177391314</v>
      </c>
      <c r="O19" s="50">
        <f>IFERROR((d_DL/(Rad_Spec!AZ19*d_GSF_i*d_Fam*d_Foffset*acf!E19*d_ET_iw*(1/24)*d_EF_iw*(1/365)))*Rad_Spec!BF19,".")</f>
        <v>123042.82028376551</v>
      </c>
      <c r="P19" s="50">
        <f>IFERROR((d_DL/(Rad_Spec!BA19*d_GSF_i*d_Fam*d_Foffset*acf!F19*d_ET_iw*(1/24)*d_EF_iw*(1/365)))*Rad_Spec!BF19,".")</f>
        <v>42576.721939461713</v>
      </c>
      <c r="Q19" s="50">
        <f>IFERROR((d_DL/(Rad_Spec!BB19*d_GSF_i*d_Fam*d_Foffset*acf!G19*d_ET_iw*(1/24)*d_EF_iw*(1/365)))*Rad_Spec!BF19,".")</f>
        <v>26297.387080255761</v>
      </c>
      <c r="R19" s="50">
        <f>IFERROR((d_DL/(Rad_Spec!AY19*d_GSF_i*d_Fam*d_Foffset*acf!C19*d_ET_iw*(1/24)*d_EF_iw*(1/365)))*Rad_Spec!BF19,".")</f>
        <v>120738.77865332381</v>
      </c>
    </row>
    <row r="20" spans="1:18">
      <c r="A20" s="48" t="s">
        <v>25</v>
      </c>
      <c r="B20" s="48"/>
      <c r="C20" s="50">
        <f>IFERROR((d_DL/(Rad_Spec!V20*d_IFD_iw*d_EF_iw))*Rad_Spec!BF20,".")</f>
        <v>325.18576287324618</v>
      </c>
      <c r="D20" s="50">
        <f>IFERROR((d_DL/(Rad_Spec!AN20*d_IRA_iw*(1/d_PEFm_pp)*d_SLF*d_ET_iw*d_EF_iw))*Rad_Spec!BF20,".")</f>
        <v>3.1110499911901757</v>
      </c>
      <c r="E20" s="50">
        <f>IFERROR((d_DL/(Rad_Spec!AN20*d_IRA_iw*(1/d_PEF)*d_SLF*d_ET_iw*d_EF_iw))*Rad_Spec!BF20,".")</f>
        <v>2274.4659150411489</v>
      </c>
      <c r="F20" s="50">
        <f>IFERROR((d_DL/(Rad_Spec!AY20*d_GSF_i*d_Fam*d_Foffset*acf!C20*d_ET_iw*(1/24)*d_EF_iw*(1/365)))*Rad_Spec!BF20,".")</f>
        <v>2328.2603261697213</v>
      </c>
      <c r="G20" s="50">
        <f t="shared" si="4"/>
        <v>253.52820809286334</v>
      </c>
      <c r="H20" s="50">
        <f t="shared" si="5"/>
        <v>3.0774954261722751</v>
      </c>
      <c r="I20" s="56">
        <f>IFERROR((d_DL/(Rad_Spec!AV20*d_GSF_i*d_Fam*d_Foffset*Fsurf!C20*d_EF_iw*(1/365)*d_ET_iw*(1/24)))*Rad_Spec!BF20,".")</f>
        <v>471.94965239876797</v>
      </c>
      <c r="J20" s="50">
        <f>IFERROR((d_DL/(Rad_Spec!AZ20*d_GSF_i*d_Fam*d_Foffset*Fsurf!C20*d_EF_iw*(1/365)*d_ET_iw*(1/24)))*Rad_Spec!BF20,".")</f>
        <v>1798.6112737086905</v>
      </c>
      <c r="K20" s="50">
        <f>IFERROR((d_DL/(Rad_Spec!BA20*d_GSF_i*d_Fam*d_Foffset*Fsurf!C20*d_EF_iw*(1/365)*d_ET_iw*(1/24)))*Rad_Spec!BF20,".")</f>
        <v>665.95811009038971</v>
      </c>
      <c r="L20" s="50">
        <f>IFERROR((d_DL/(Rad_Spec!BB20*d_GSF_i*d_Fam*d_Foffset*Fsurf!C20*d_EF_iw*(1/365)*d_ET_iw*(1/24)))*Rad_Spec!BF20,".")</f>
        <v>484.97586361147285</v>
      </c>
      <c r="M20" s="50">
        <f>IFERROR((d_DL/(Rad_Spec!AY20*d_GSF_i*d_Fam*d_Foffset*Fsurf!C20*d_EF_iw*(1/365)*d_ET_iw*(1/24)))*Rad_Spec!BF20,".")</f>
        <v>1771.8876150454498</v>
      </c>
      <c r="N20" s="50">
        <f>IFERROR((d_DL/(Rad_Spec!AV20*d_GSF_i*d_Fam*d_Foffset*acf!D20*d_ET_iw*(1/24)*d_EF_iw*(1/365)))*Rad_Spec!BF20,".")</f>
        <v>620.14184325198107</v>
      </c>
      <c r="O20" s="50">
        <f>IFERROR((d_DL/(Rad_Spec!AZ20*d_GSF_i*d_Fam*d_Foffset*acf!E20*d_ET_iw*(1/24)*d_EF_iw*(1/365)))*Rad_Spec!BF20,".")</f>
        <v>2363.3752136532198</v>
      </c>
      <c r="P20" s="50">
        <f>IFERROR((d_DL/(Rad_Spec!BA20*d_GSF_i*d_Fam*d_Foffset*acf!F20*d_ET_iw*(1/24)*d_EF_iw*(1/365)))*Rad_Spec!BF20,".")</f>
        <v>875.06895665877244</v>
      </c>
      <c r="Q20" s="50">
        <f>IFERROR((d_DL/(Rad_Spec!BB20*d_GSF_i*d_Fam*d_Foffset*acf!G20*d_ET_iw*(1/24)*d_EF_iw*(1/365)))*Rad_Spec!BF20,".")</f>
        <v>637.25828478547521</v>
      </c>
      <c r="R20" s="50">
        <f>IFERROR((d_DL/(Rad_Spec!AY20*d_GSF_i*d_Fam*d_Foffset*acf!C20*d_ET_iw*(1/24)*d_EF_iw*(1/365)))*Rad_Spec!BF20,".")</f>
        <v>2328.2603261697213</v>
      </c>
    </row>
    <row r="21" spans="1:18">
      <c r="A21" s="48" t="s">
        <v>26</v>
      </c>
      <c r="B21" s="48"/>
      <c r="C21" s="50">
        <f>IFERROR((d_DL/(Rad_Spec!V21*d_IFD_iw*d_EF_iw))*Rad_Spec!BF21,".")</f>
        <v>4001.8459124764677</v>
      </c>
      <c r="D21" s="50">
        <f>IFERROR((d_DL/(Rad_Spec!AN21*d_IRA_iw*(1/d_PEFm_pp)*d_SLF*d_ET_iw*d_EF_iw))*Rad_Spec!BF21,".")</f>
        <v>149.88701932304096</v>
      </c>
      <c r="E21" s="50">
        <f>IFERROR((d_DL/(Rad_Spec!AN21*d_IRA_iw*(1/d_PEF)*d_SLF*d_ET_iw*d_EF_iw))*Rad_Spec!BF21,".")</f>
        <v>109581.30455079883</v>
      </c>
      <c r="F21" s="50">
        <f>IFERROR((d_DL/(Rad_Spec!AY21*d_GSF_i*d_Fam*d_Foffset*acf!C21*d_ET_iw*(1/24)*d_EF_iw*(1/365)))*Rad_Spec!BF21,".")</f>
        <v>3334.3923441042448</v>
      </c>
      <c r="G21" s="50">
        <f t="shared" si="4"/>
        <v>1789.1806723959173</v>
      </c>
      <c r="H21" s="50">
        <f t="shared" si="5"/>
        <v>138.47574615329549</v>
      </c>
      <c r="I21" s="56">
        <f>IFERROR((d_DL/(Rad_Spec!AV21*d_GSF_i*d_Fam*d_Foffset*Fsurf!C21*d_EF_iw*(1/365)*d_ET_iw*(1/24)))*Rad_Spec!BF21,".")</f>
        <v>533.77542174699659</v>
      </c>
      <c r="J21" s="50">
        <f>IFERROR((d_DL/(Rad_Spec!AZ21*d_GSF_i*d_Fam*d_Foffset*Fsurf!C21*d_EF_iw*(1/365)*d_ET_iw*(1/24)))*Rad_Spec!BF21,".")</f>
        <v>2539.6472697857093</v>
      </c>
      <c r="K21" s="50">
        <f>IFERROR((d_DL/(Rad_Spec!BA21*d_GSF_i*d_Fam*d_Foffset*Fsurf!C21*d_EF_iw*(1/365)*d_ET_iw*(1/24)))*Rad_Spec!BF21,".")</f>
        <v>890.28225324591301</v>
      </c>
      <c r="L21" s="50">
        <f>IFERROR((d_DL/(Rad_Spec!BB21*d_GSF_i*d_Fam*d_Foffset*Fsurf!C21*d_EF_iw*(1/365)*d_ET_iw*(1/24)))*Rad_Spec!BF21,".")</f>
        <v>584.18036472068388</v>
      </c>
      <c r="M21" s="50">
        <f>IFERROR((d_DL/(Rad_Spec!AY21*d_GSF_i*d_Fam*d_Foffset*Fsurf!C21*d_EF_iw*(1/365)*d_ET_iw*(1/24)))*Rad_Spec!BF21,".")</f>
        <v>2578.803050351311</v>
      </c>
      <c r="N21" s="50">
        <f>IFERROR((d_DL/(Rad_Spec!AV21*d_GSF_i*d_Fam*d_Foffset*acf!D21*d_ET_iw*(1/24)*d_EF_iw*(1/365)))*Rad_Spec!BF21,".")</f>
        <v>690.17162031886653</v>
      </c>
      <c r="O21" s="50">
        <f>IFERROR((d_DL/(Rad_Spec!AZ21*d_GSF_i*d_Fam*d_Foffset*acf!E21*d_ET_iw*(1/24)*d_EF_iw*(1/365)))*Rad_Spec!BF21,".")</f>
        <v>3283.763919832923</v>
      </c>
      <c r="P21" s="50">
        <f>IFERROR((d_DL/(Rad_Spec!BA21*d_GSF_i*d_Fam*d_Foffset*acf!F21*d_ET_iw*(1/24)*d_EF_iw*(1/365)))*Rad_Spec!BF21,".")</f>
        <v>1151.1349534469657</v>
      </c>
      <c r="Q21" s="50">
        <f>IFERROR((d_DL/(Rad_Spec!BB21*d_GSF_i*d_Fam*d_Foffset*acf!G21*d_ET_iw*(1/24)*d_EF_iw*(1/365)))*Rad_Spec!BF21,".")</f>
        <v>755.34521158384405</v>
      </c>
      <c r="R21" s="50">
        <f>IFERROR((d_DL/(Rad_Spec!AY21*d_GSF_i*d_Fam*d_Foffset*acf!C21*d_ET_iw*(1/24)*d_EF_iw*(1/365)))*Rad_Spec!BF21,".")</f>
        <v>3334.3923441042448</v>
      </c>
    </row>
    <row r="22" spans="1:18">
      <c r="A22" s="48" t="s">
        <v>27</v>
      </c>
      <c r="B22" s="48"/>
      <c r="C22" s="50">
        <f>IFERROR((d_DL/(Rad_Spec!V22*d_IFD_iw*d_EF_iw))*Rad_Spec!BF22,".")</f>
        <v>6.3293805002094441</v>
      </c>
      <c r="D22" s="50">
        <f>IFERROR((d_DL/(Rad_Spec!AN22*d_IRA_iw*(1/d_PEFm_pp)*d_SLF*d_ET_iw*d_EF_iw))*Rad_Spec!BF22,".")</f>
        <v>2.4502522968752213E-2</v>
      </c>
      <c r="E22" s="50">
        <f>IFERROR((d_DL/(Rad_Spec!AN22*d_IRA_iw*(1/d_PEF)*d_SLF*d_ET_iw*d_EF_iw))*Rad_Spec!BF22,".")</f>
        <v>17.913615494047207</v>
      </c>
      <c r="F22" s="50">
        <f>IFERROR((d_DL/(Rad_Spec!AY22*d_GSF_i*d_Fam*d_Foffset*acf!C22*d_ET_iw*(1/24)*d_EF_iw*(1/365)))*Rad_Spec!BF22,".")</f>
        <v>813155.3602783992</v>
      </c>
      <c r="G22" s="50">
        <f t="shared" si="4"/>
        <v>4.6768739517397551</v>
      </c>
      <c r="H22" s="50">
        <f t="shared" si="5"/>
        <v>2.4408032987622844E-2</v>
      </c>
      <c r="I22" s="56">
        <f>IFERROR((d_DL/(Rad_Spec!AV22*d_GSF_i*d_Fam*d_Foffset*Fsurf!C22*d_EF_iw*(1/365)*d_ET_iw*(1/24)))*Rad_Spec!BF22,".")</f>
        <v>789667.75459004927</v>
      </c>
      <c r="J22" s="50">
        <f>IFERROR((d_DL/(Rad_Spec!AZ22*d_GSF_i*d_Fam*d_Foffset*Fsurf!C22*d_EF_iw*(1/365)*d_ET_iw*(1/24)))*Rad_Spec!BF22,".")</f>
        <v>1347214.1519230811</v>
      </c>
      <c r="K22" s="50">
        <f>IFERROR((d_DL/(Rad_Spec!BA22*d_GSF_i*d_Fam*d_Foffset*Fsurf!C22*d_EF_iw*(1/365)*d_ET_iw*(1/24)))*Rad_Spec!BF22,".")</f>
        <v>843832.69082546816</v>
      </c>
      <c r="L22" s="50">
        <f>IFERROR((d_DL/(Rad_Spec!BB22*d_GSF_i*d_Fam*d_Foffset*Fsurf!C22*d_EF_iw*(1/365)*d_ET_iw*(1/24)))*Rad_Spec!BF22,".")</f>
        <v>789667.75459004927</v>
      </c>
      <c r="M22" s="50">
        <f>IFERROR((d_DL/(Rad_Spec!AY22*d_GSF_i*d_Fam*d_Foffset*Fsurf!C22*d_EF_iw*(1/365)*d_ET_iw*(1/24)))*Rad_Spec!BF22,".")</f>
        <v>583604.32555865962</v>
      </c>
      <c r="N22" s="50">
        <f>IFERROR((d_DL/(Rad_Spec!AV22*d_GSF_i*d_Fam*d_Foffset*acf!D22*d_ET_iw*(1/24)*d_EF_iw*(1/365)))*Rad_Spec!BF22,".")</f>
        <v>1100270.4047288022</v>
      </c>
      <c r="O22" s="50">
        <f>IFERROR((d_DL/(Rad_Spec!AZ22*d_GSF_i*d_Fam*d_Foffset*acf!E22*d_ET_iw*(1/24)*d_EF_iw*(1/365)))*Rad_Spec!BF22,".")</f>
        <v>1877118.3850128266</v>
      </c>
      <c r="P22" s="50">
        <f>IFERROR((d_DL/(Rad_Spec!BA22*d_GSF_i*d_Fam*d_Foffset*acf!F22*d_ET_iw*(1/24)*d_EF_iw*(1/365)))*Rad_Spec!BF22,".")</f>
        <v>1175740.2158834855</v>
      </c>
      <c r="Q22" s="50">
        <f>IFERROR((d_DL/(Rad_Spec!BB22*d_GSF_i*d_Fam*d_Foffset*acf!G22*d_ET_iw*(1/24)*d_EF_iw*(1/365)))*Rad_Spec!BF22,".")</f>
        <v>1100270.4047288022</v>
      </c>
      <c r="R22" s="50">
        <f>IFERROR((d_DL/(Rad_Spec!AY22*d_GSF_i*d_Fam*d_Foffset*acf!C22*d_ET_iw*(1/24)*d_EF_iw*(1/365)))*Rad_Spec!BF22,".")</f>
        <v>813155.3602783992</v>
      </c>
    </row>
    <row r="23" spans="1:18">
      <c r="A23" s="48" t="s">
        <v>28</v>
      </c>
      <c r="B23" s="48"/>
      <c r="C23" s="50">
        <f>IFERROR((d_DL/(Rad_Spec!V23*d_IFD_iw*d_EF_iw))*Rad_Spec!BF23,".")</f>
        <v>10.223873867277629</v>
      </c>
      <c r="D23" s="50">
        <f>IFERROR((d_DL/(Rad_Spec!AN23*d_IRA_iw*(1/d_PEFm_pp)*d_SLF*d_ET_iw*d_EF_iw))*Rad_Spec!BF23,".")</f>
        <v>7.4445320857691163E-2</v>
      </c>
      <c r="E23" s="50">
        <f>IFERROR((d_DL/(Rad_Spec!AN23*d_IRA_iw*(1/d_PEF)*d_SLF*d_ET_iw*d_EF_iw))*Rad_Spec!BF23,".")</f>
        <v>54.426430081357665</v>
      </c>
      <c r="F23" s="50">
        <f>IFERROR((d_DL/(Rad_Spec!AY23*d_GSF_i*d_Fam*d_Foffset*acf!C23*d_ET_iw*(1/24)*d_EF_iw*(1/365)))*Rad_Spec!BF23,".")</f>
        <v>488493.27521710243</v>
      </c>
      <c r="G23" s="50">
        <f t="shared" si="4"/>
        <v>8.6069069745124906</v>
      </c>
      <c r="H23" s="50">
        <f t="shared" si="5"/>
        <v>7.3907153332406758E-2</v>
      </c>
      <c r="I23" s="56">
        <f>IFERROR((d_DL/(Rad_Spec!AV23*d_GSF_i*d_Fam*d_Foffset*Fsurf!C23*d_EF_iw*(1/365)*d_ET_iw*(1/24)))*Rad_Spec!BF23,".")</f>
        <v>268285.39035569393</v>
      </c>
      <c r="J23" s="50">
        <f>IFERROR((d_DL/(Rad_Spec!AZ23*d_GSF_i*d_Fam*d_Foffset*Fsurf!C23*d_EF_iw*(1/365)*d_ET_iw*(1/24)))*Rad_Spec!BF23,".")</f>
        <v>576914.44843404845</v>
      </c>
      <c r="K23" s="50">
        <f>IFERROR((d_DL/(Rad_Spec!BA23*d_GSF_i*d_Fam*d_Foffset*Fsurf!C23*d_EF_iw*(1/365)*d_ET_iw*(1/24)))*Rad_Spec!BF23,".")</f>
        <v>305695.70375190623</v>
      </c>
      <c r="L23" s="50">
        <f>IFERROR((d_DL/(Rad_Spec!BB23*d_GSF_i*d_Fam*d_Foffset*Fsurf!C23*d_EF_iw*(1/365)*d_ET_iw*(1/24)))*Rad_Spec!BF23,".")</f>
        <v>268285.39035569393</v>
      </c>
      <c r="M23" s="50">
        <f>IFERROR((d_DL/(Rad_Spec!AY23*d_GSF_i*d_Fam*d_Foffset*Fsurf!C23*d_EF_iw*(1/365)*d_ET_iw*(1/24)))*Rad_Spec!BF23,".")</f>
        <v>324364.72457974928</v>
      </c>
      <c r="N23" s="50">
        <f>IFERROR((d_DL/(Rad_Spec!AV23*d_GSF_i*d_Fam*d_Foffset*acf!D23*d_ET_iw*(1/24)*d_EF_iw*(1/365)))*Rad_Spec!BF23,".")</f>
        <v>404037.79787567502</v>
      </c>
      <c r="O23" s="50">
        <f>IFERROR((d_DL/(Rad_Spec!AZ23*d_GSF_i*d_Fam*d_Foffset*acf!E23*d_ET_iw*(1/24)*d_EF_iw*(1/365)))*Rad_Spec!BF23,".")</f>
        <v>868833.15934167721</v>
      </c>
      <c r="P23" s="50">
        <f>IFERROR((d_DL/(Rad_Spec!BA23*d_GSF_i*d_Fam*d_Foffset*acf!F23*d_ET_iw*(1/24)*d_EF_iw*(1/365)))*Rad_Spec!BF23,".")</f>
        <v>460377.72985037079</v>
      </c>
      <c r="Q23" s="50">
        <f>IFERROR((d_DL/(Rad_Spec!BB23*d_GSF_i*d_Fam*d_Foffset*acf!G23*d_ET_iw*(1/24)*d_EF_iw*(1/365)))*Rad_Spec!BF23,".")</f>
        <v>404037.79787567502</v>
      </c>
      <c r="R23" s="50">
        <f>IFERROR((d_DL/(Rad_Spec!AY23*d_GSF_i*d_Fam*d_Foffset*acf!C23*d_ET_iw*(1/24)*d_EF_iw*(1/365)))*Rad_Spec!BF23,".")</f>
        <v>488493.27521710243</v>
      </c>
    </row>
    <row r="24" spans="1:18">
      <c r="A24" s="48" t="s">
        <v>29</v>
      </c>
      <c r="B24" s="48"/>
      <c r="C24" s="50">
        <f>IFERROR((d_DL/(Rad_Spec!V24*d_IFD_iw*d_EF_iw))*Rad_Spec!BF24,".")</f>
        <v>570513.8310083684</v>
      </c>
      <c r="D24" s="50">
        <f>IFERROR((d_DL/(Rad_Spec!AN24*d_IRA_iw*(1/d_PEFm_pp)*d_SLF*d_ET_iw*d_EF_iw))*Rad_Spec!BF24,".")</f>
        <v>34577.142152699205</v>
      </c>
      <c r="E24" s="50">
        <f>IFERROR((d_DL/(Rad_Spec!AN24*d_IRA_iw*(1/d_PEF)*d_SLF*d_ET_iw*d_EF_iw))*Rad_Spec!BF24,".")</f>
        <v>25279095.960704997</v>
      </c>
      <c r="F24" s="50">
        <f>IFERROR((d_DL/(Rad_Spec!AY24*d_GSF_i*d_Fam*d_Foffset*acf!C24*d_ET_iw*(1/24)*d_EF_iw*(1/365)))*Rad_Spec!BF24,".")</f>
        <v>51228.774882667116</v>
      </c>
      <c r="G24" s="50">
        <f t="shared" si="4"/>
        <v>46920.50479629264</v>
      </c>
      <c r="H24" s="50">
        <f t="shared" si="5"/>
        <v>19922.729524993138</v>
      </c>
      <c r="I24" s="56" t="str">
        <f>IFERROR((d_DL/(Rad_Spec!AV24*d_GSF_i*d_Fam*d_Foffset*Fsurf!C24*d_EF_iw*(1/365)*d_ET_iw*(1/24)))*Rad_Spec!BF24,".")</f>
        <v>.</v>
      </c>
      <c r="J24" s="50" t="str">
        <f>IFERROR((d_DL/(Rad_Spec!AZ24*d_GSF_i*d_Fam*d_Foffset*Fsurf!C24*d_EF_iw*(1/365)*d_ET_iw*(1/24)))*Rad_Spec!BF24,".")</f>
        <v>.</v>
      </c>
      <c r="K24" s="50" t="str">
        <f>IFERROR((d_DL/(Rad_Spec!BA24*d_GSF_i*d_Fam*d_Foffset*Fsurf!C24*d_EF_iw*(1/365)*d_ET_iw*(1/24)))*Rad_Spec!BF24,".")</f>
        <v>.</v>
      </c>
      <c r="L24" s="50" t="str">
        <f>IFERROR((d_DL/(Rad_Spec!BB24*d_GSF_i*d_Fam*d_Foffset*Fsurf!C24*d_EF_iw*(1/365)*d_ET_iw*(1/24)))*Rad_Spec!BF24,".")</f>
        <v>.</v>
      </c>
      <c r="M24" s="50" t="str">
        <f>IFERROR((d_DL/(Rad_Spec!AY24*d_GSF_i*d_Fam*d_Foffset*Fsurf!C24*d_EF_iw*(1/365)*d_ET_iw*(1/24)))*Rad_Spec!BF24,".")</f>
        <v>.</v>
      </c>
      <c r="N24" s="50">
        <f>IFERROR((d_DL/(Rad_Spec!AV24*d_GSF_i*d_Fam*d_Foffset*acf!D24*d_ET_iw*(1/24)*d_EF_iw*(1/365)))*Rad_Spec!BF24,".")</f>
        <v>9159.7488280571833</v>
      </c>
      <c r="O24" s="50">
        <f>IFERROR((d_DL/(Rad_Spec!AZ24*d_GSF_i*d_Fam*d_Foffset*acf!E24*d_ET_iw*(1/24)*d_EF_iw*(1/365)))*Rad_Spec!BF24,".")</f>
        <v>50820.270908639584</v>
      </c>
      <c r="P24" s="50">
        <f>IFERROR((d_DL/(Rad_Spec!BA24*d_GSF_i*d_Fam*d_Foffset*acf!F24*d_ET_iw*(1/24)*d_EF_iw*(1/365)))*Rad_Spec!BF24,".")</f>
        <v>17566.641588054874</v>
      </c>
      <c r="Q24" s="50">
        <f>IFERROR((d_DL/(Rad_Spec!BB24*d_GSF_i*d_Fam*d_Foffset*acf!G24*d_ET_iw*(1/24)*d_EF_iw*(1/365)))*Rad_Spec!BF24,".")</f>
        <v>10898.284724600613</v>
      </c>
      <c r="R24" s="50">
        <f>IFERROR((d_DL/(Rad_Spec!AY24*d_GSF_i*d_Fam*d_Foffset*acf!C24*d_ET_iw*(1/24)*d_EF_iw*(1/365)))*Rad_Spec!BF24,".")</f>
        <v>51228.774882667116</v>
      </c>
    </row>
    <row r="25" spans="1:18">
      <c r="A25" s="48" t="s">
        <v>30</v>
      </c>
      <c r="B25" s="48"/>
      <c r="C25" s="50">
        <f>IFERROR((d_DL/(Rad_Spec!V25*d_IFD_iw*d_EF_iw))*Rad_Spec!BF25,".")</f>
        <v>820303.40793056856</v>
      </c>
      <c r="D25" s="50">
        <f>IFERROR((d_DL/(Rad_Spec!AN25*d_IRA_iw*(1/d_PEFm_pp)*d_SLF*d_ET_iw*d_EF_iw))*Rad_Spec!BF25,".")</f>
        <v>56128.670360880104</v>
      </c>
      <c r="E25" s="50">
        <f>IFERROR((d_DL/(Rad_Spec!AN25*d_IRA_iw*(1/d_PEF)*d_SLF*d_ET_iw*d_EF_iw))*Rad_Spec!BF25,".")</f>
        <v>41035260.74923759</v>
      </c>
      <c r="F25" s="50">
        <f>IFERROR((d_DL/(Rad_Spec!AY25*d_GSF_i*d_Fam*d_Foffset*acf!C25*d_ET_iw*(1/24)*d_EF_iw*(1/365)))*Rad_Spec!BF25,".")</f>
        <v>320405.35354140267</v>
      </c>
      <c r="G25" s="50">
        <f t="shared" si="4"/>
        <v>229122.5327336996</v>
      </c>
      <c r="H25" s="50">
        <f t="shared" si="5"/>
        <v>45133.860281208566</v>
      </c>
      <c r="I25" s="56" t="str">
        <f>IFERROR((d_DL/(Rad_Spec!AV25*d_GSF_i*d_Fam*d_Foffset*Fsurf!C25*d_EF_iw*(1/365)*d_ET_iw*(1/24)))*Rad_Spec!BF25,".")</f>
        <v>.</v>
      </c>
      <c r="J25" s="50" t="str">
        <f>IFERROR((d_DL/(Rad_Spec!AZ25*d_GSF_i*d_Fam*d_Foffset*Fsurf!C25*d_EF_iw*(1/365)*d_ET_iw*(1/24)))*Rad_Spec!BF25,".")</f>
        <v>.</v>
      </c>
      <c r="K25" s="50" t="str">
        <f>IFERROR((d_DL/(Rad_Spec!BA25*d_GSF_i*d_Fam*d_Foffset*Fsurf!C25*d_EF_iw*(1/365)*d_ET_iw*(1/24)))*Rad_Spec!BF25,".")</f>
        <v>.</v>
      </c>
      <c r="L25" s="50" t="str">
        <f>IFERROR((d_DL/(Rad_Spec!BB25*d_GSF_i*d_Fam*d_Foffset*Fsurf!C25*d_EF_iw*(1/365)*d_ET_iw*(1/24)))*Rad_Spec!BF25,".")</f>
        <v>.</v>
      </c>
      <c r="M25" s="50" t="str">
        <f>IFERROR((d_DL/(Rad_Spec!AY25*d_GSF_i*d_Fam*d_Foffset*Fsurf!C25*d_EF_iw*(1/365)*d_ET_iw*(1/24)))*Rad_Spec!BF25,".")</f>
        <v>.</v>
      </c>
      <c r="N25" s="50">
        <f>IFERROR((d_DL/(Rad_Spec!AV25*d_GSF_i*d_Fam*d_Foffset*acf!D25*d_ET_iw*(1/24)*d_EF_iw*(1/365)))*Rad_Spec!BF25,".")</f>
        <v>69064.772822905608</v>
      </c>
      <c r="O25" s="50">
        <f>IFERROR((d_DL/(Rad_Spec!AZ25*d_GSF_i*d_Fam*d_Foffset*acf!E25*d_ET_iw*(1/24)*d_EF_iw*(1/365)))*Rad_Spec!BF25,".")</f>
        <v>328300.85672860057</v>
      </c>
      <c r="P25" s="50">
        <f>IFERROR((d_DL/(Rad_Spec!BA25*d_GSF_i*d_Fam*d_Foffset*acf!F25*d_ET_iw*(1/24)*d_EF_iw*(1/365)))*Rad_Spec!BF25,".")</f>
        <v>117279.80290682084</v>
      </c>
      <c r="Q25" s="50">
        <f>IFERROR((d_DL/(Rad_Spec!BB25*d_GSF_i*d_Fam*d_Foffset*acf!G25*d_ET_iw*(1/24)*d_EF_iw*(1/365)))*Rad_Spec!BF25,".")</f>
        <v>77055.738273489711</v>
      </c>
      <c r="R25" s="50">
        <f>IFERROR((d_DL/(Rad_Spec!AY25*d_GSF_i*d_Fam*d_Foffset*acf!C25*d_ET_iw*(1/24)*d_EF_iw*(1/365)))*Rad_Spec!BF25,".")</f>
        <v>320405.35354140267</v>
      </c>
    </row>
    <row r="26" spans="1:18">
      <c r="A26" s="48" t="s">
        <v>31</v>
      </c>
      <c r="B26" s="48"/>
      <c r="C26" s="50">
        <f>IFERROR((d_DL/(Rad_Spec!V26*d_IFD_iw*d_EF_iw))*Rad_Spec!BF26,".")</f>
        <v>2.3449796923915054E-2</v>
      </c>
      <c r="D26" s="50">
        <f>IFERROR((d_DL/(Rad_Spec!AN26*d_IRA_iw*(1/d_PEFm_pp)*d_SLF*d_ET_iw*d_EF_iw))*Rad_Spec!BF26,".")</f>
        <v>9.9171971603416215E-6</v>
      </c>
      <c r="E26" s="50">
        <f>IFERROR((d_DL/(Rad_Spec!AN26*d_IRA_iw*(1/d_PEF)*d_SLF*d_ET_iw*d_EF_iw))*Rad_Spec!BF26,".")</f>
        <v>7.2503903755370544E-3</v>
      </c>
      <c r="F26" s="50">
        <f>IFERROR((d_DL/(Rad_Spec!AY26*d_GSF_i*d_Fam*d_Foffset*acf!C26*d_ET_iw*(1/24)*d_EF_iw*(1/365)))*Rad_Spec!BF26,".")</f>
        <v>986.39081042258476</v>
      </c>
      <c r="G26" s="50">
        <f t="shared" si="4"/>
        <v>5.5380517941324764E-3</v>
      </c>
      <c r="H26" s="50">
        <f t="shared" si="5"/>
        <v>9.913004733437041E-6</v>
      </c>
      <c r="I26" s="56">
        <f>IFERROR((d_DL/(Rad_Spec!AV26*d_GSF_i*d_Fam*d_Foffset*Fsurf!C26*d_EF_iw*(1/365)*d_ET_iw*(1/24)))*Rad_Spec!BF26,".")</f>
        <v>132.31722674755616</v>
      </c>
      <c r="J26" s="50">
        <f>IFERROR((d_DL/(Rad_Spec!AZ26*d_GSF_i*d_Fam*d_Foffset*Fsurf!C26*d_EF_iw*(1/365)*d_ET_iw*(1/24)))*Rad_Spec!BF26,".")</f>
        <v>747.28381945510978</v>
      </c>
      <c r="K26" s="50">
        <f>IFERROR((d_DL/(Rad_Spec!BA26*d_GSF_i*d_Fam*d_Foffset*Fsurf!C26*d_EF_iw*(1/365)*d_ET_iw*(1/24)))*Rad_Spec!BF26,".")</f>
        <v>260.64899485813771</v>
      </c>
      <c r="L26" s="50">
        <f>IFERROR((d_DL/(Rad_Spec!BB26*d_GSF_i*d_Fam*d_Foffset*Fsurf!C26*d_EF_iw*(1/365)*d_ET_iw*(1/24)))*Rad_Spec!BF26,".")</f>
        <v>160.84659162249389</v>
      </c>
      <c r="M26" s="50">
        <f>IFERROR((d_DL/(Rad_Spec!AY26*d_GSF_i*d_Fam*d_Foffset*Fsurf!C26*d_EF_iw*(1/365)*d_ET_iw*(1/24)))*Rad_Spec!BF26,".")</f>
        <v>709.12351576030551</v>
      </c>
      <c r="N26" s="50">
        <f>IFERROR((d_DL/(Rad_Spec!AV26*d_GSF_i*d_Fam*d_Foffset*acf!D26*d_ET_iw*(1/24)*d_EF_iw*(1/365)))*Rad_Spec!BF26,".")</f>
        <v>184.0532624058506</v>
      </c>
      <c r="O26" s="50">
        <f>IFERROR((d_DL/(Rad_Spec!AZ26*d_GSF_i*d_Fam*d_Foffset*acf!E26*d_ET_iw*(1/24)*d_EF_iw*(1/365)))*Rad_Spec!BF26,".")</f>
        <v>1039.471792862058</v>
      </c>
      <c r="P26" s="50">
        <f>IFERROR((d_DL/(Rad_Spec!BA26*d_GSF_i*d_Fam*d_Foffset*acf!F26*d_ET_iw*(1/24)*d_EF_iw*(1/365)))*Rad_Spec!BF26,".")</f>
        <v>362.56275184766957</v>
      </c>
      <c r="Q26" s="50">
        <f>IFERROR((d_DL/(Rad_Spec!BB26*d_GSF_i*d_Fam*d_Foffset*acf!G26*d_ET_iw*(1/24)*d_EF_iw*(1/365)))*Rad_Spec!BF26,".")</f>
        <v>223.73760894688903</v>
      </c>
      <c r="R26" s="50">
        <f>IFERROR((d_DL/(Rad_Spec!AY26*d_GSF_i*d_Fam*d_Foffset*acf!C26*d_ET_iw*(1/24)*d_EF_iw*(1/365)))*Rad_Spec!BF26,".")</f>
        <v>986.39081042258476</v>
      </c>
    </row>
    <row r="27" spans="1:18">
      <c r="A27" s="48" t="s">
        <v>32</v>
      </c>
      <c r="B27" s="48"/>
      <c r="C27" s="50">
        <f>IFERROR((d_DL/(Rad_Spec!V27*d_IFD_iw*d_EF_iw))*Rad_Spec!BF27,".")</f>
        <v>402453.96495396498</v>
      </c>
      <c r="D27" s="50">
        <f>IFERROR((d_DL/(Rad_Spec!AN27*d_IRA_iw*(1/d_PEFm_pp)*d_SLF*d_ET_iw*d_EF_iw))*Rad_Spec!BF27,".")</f>
        <v>31184.260078965584</v>
      </c>
      <c r="E27" s="50">
        <f>IFERROR((d_DL/(Rad_Spec!AN27*d_IRA_iw*(1/d_PEF)*d_SLF*d_ET_iw*d_EF_iw))*Rad_Spec!BF27,".")</f>
        <v>22798584.669560812</v>
      </c>
      <c r="F27" s="50">
        <f>IFERROR((d_DL/(Rad_Spec!AY27*d_GSF_i*d_Fam*d_Foffset*acf!C27*d_ET_iw*(1/24)*d_EF_iw*(1/365)))*Rad_Spec!BF27,".")</f>
        <v>55821.930745838159</v>
      </c>
      <c r="G27" s="50">
        <f t="shared" si="4"/>
        <v>48917.157839522923</v>
      </c>
      <c r="H27" s="50">
        <f t="shared" si="5"/>
        <v>19059.845627055376</v>
      </c>
      <c r="I27" s="56" t="str">
        <f>IFERROR((d_DL/(Rad_Spec!AV27*d_GSF_i*d_Fam*d_Foffset*Fsurf!C27*d_EF_iw*(1/365)*d_ET_iw*(1/24)))*Rad_Spec!BF27,".")</f>
        <v>.</v>
      </c>
      <c r="J27" s="50" t="str">
        <f>IFERROR((d_DL/(Rad_Spec!AZ27*d_GSF_i*d_Fam*d_Foffset*Fsurf!C27*d_EF_iw*(1/365)*d_ET_iw*(1/24)))*Rad_Spec!BF27,".")</f>
        <v>.</v>
      </c>
      <c r="K27" s="50" t="str">
        <f>IFERROR((d_DL/(Rad_Spec!BA27*d_GSF_i*d_Fam*d_Foffset*Fsurf!C27*d_EF_iw*(1/365)*d_ET_iw*(1/24)))*Rad_Spec!BF27,".")</f>
        <v>.</v>
      </c>
      <c r="L27" s="50" t="str">
        <f>IFERROR((d_DL/(Rad_Spec!BB27*d_GSF_i*d_Fam*d_Foffset*Fsurf!C27*d_EF_iw*(1/365)*d_ET_iw*(1/24)))*Rad_Spec!BF27,".")</f>
        <v>.</v>
      </c>
      <c r="M27" s="50" t="str">
        <f>IFERROR((d_DL/(Rad_Spec!AY27*d_GSF_i*d_Fam*d_Foffset*Fsurf!C27*d_EF_iw*(1/365)*d_ET_iw*(1/24)))*Rad_Spec!BF27,".")</f>
        <v>.</v>
      </c>
      <c r="N27" s="50">
        <f>IFERROR((d_DL/(Rad_Spec!AV27*d_GSF_i*d_Fam*d_Foffset*acf!D27*d_ET_iw*(1/24)*d_EF_iw*(1/365)))*Rad_Spec!BF27,".")</f>
        <v>9424.1589504772619</v>
      </c>
      <c r="O27" s="50">
        <f>IFERROR((d_DL/(Rad_Spec!AZ27*d_GSF_i*d_Fam*d_Foffset*acf!E27*d_ET_iw*(1/24)*d_EF_iw*(1/365)))*Rad_Spec!BF27,".")</f>
        <v>55143.012701966116</v>
      </c>
      <c r="P27" s="50">
        <f>IFERROR((d_DL/(Rad_Spec!BA27*d_GSF_i*d_Fam*d_Foffset*acf!F27*d_ET_iw*(1/24)*d_EF_iw*(1/365)))*Rad_Spec!BF27,".")</f>
        <v>18901.712569229181</v>
      </c>
      <c r="Q27" s="50">
        <f>IFERROR((d_DL/(Rad_Spec!BB27*d_GSF_i*d_Fam*d_Foffset*acf!G27*d_ET_iw*(1/24)*d_EF_iw*(1/365)))*Rad_Spec!BF27,".")</f>
        <v>11583.86204329497</v>
      </c>
      <c r="R27" s="50">
        <f>IFERROR((d_DL/(Rad_Spec!AY27*d_GSF_i*d_Fam*d_Foffset*acf!C27*d_ET_iw*(1/24)*d_EF_iw*(1/365)))*Rad_Spec!BF27,".")</f>
        <v>55821.930745838159</v>
      </c>
    </row>
    <row r="28" spans="1:18">
      <c r="A28" s="48" t="s">
        <v>33</v>
      </c>
      <c r="B28" s="48"/>
      <c r="C28" s="50">
        <f>IFERROR((d_DL/(Rad_Spec!V28*d_IFD_iw*d_EF_iw))*Rad_Spec!BF28,".")</f>
        <v>6.9383019739976688E-4</v>
      </c>
      <c r="D28" s="50">
        <f>IFERROR((d_DL/(Rad_Spec!AN28*d_IRA_iw*(1/d_PEFm_pp)*d_SLF*d_ET_iw*d_EF_iw))*Rad_Spec!BF28,".")</f>
        <v>6.0034919048689325E-8</v>
      </c>
      <c r="E28" s="50">
        <f>IFERROR((d_DL/(Rad_Spec!AN28*d_IRA_iw*(1/d_PEF)*d_SLF*d_ET_iw*d_EF_iw))*Rad_Spec!BF28,".")</f>
        <v>4.3891090620585109E-5</v>
      </c>
      <c r="F28" s="50">
        <f>IFERROR((d_DL/(Rad_Spec!AY28*d_GSF_i*d_Fam*d_Foffset*acf!C28*d_ET_iw*(1/24)*d_EF_iw*(1/365)))*Rad_Spec!BF28,".")</f>
        <v>0.73758829714357532</v>
      </c>
      <c r="G28" s="50">
        <f t="shared" si="4"/>
        <v>4.1277458482898549E-5</v>
      </c>
      <c r="H28" s="50">
        <f t="shared" si="5"/>
        <v>6.0029719982016967E-8</v>
      </c>
      <c r="I28" s="56" t="str">
        <f>IFERROR((d_DL/(Rad_Spec!AV28*d_GSF_i*d_Fam*d_Foffset*Fsurf!C28*d_EF_iw*(1/365)*d_ET_iw*(1/24)))*Rad_Spec!BF28,".")</f>
        <v>.</v>
      </c>
      <c r="J28" s="50" t="str">
        <f>IFERROR((d_DL/(Rad_Spec!AZ28*d_GSF_i*d_Fam*d_Foffset*Fsurf!C28*d_EF_iw*(1/365)*d_ET_iw*(1/24)))*Rad_Spec!BF28,".")</f>
        <v>.</v>
      </c>
      <c r="K28" s="50" t="str">
        <f>IFERROR((d_DL/(Rad_Spec!BA28*d_GSF_i*d_Fam*d_Foffset*Fsurf!C28*d_EF_iw*(1/365)*d_ET_iw*(1/24)))*Rad_Spec!BF28,".")</f>
        <v>.</v>
      </c>
      <c r="L28" s="50" t="str">
        <f>IFERROR((d_DL/(Rad_Spec!BB28*d_GSF_i*d_Fam*d_Foffset*Fsurf!C28*d_EF_iw*(1/365)*d_ET_iw*(1/24)))*Rad_Spec!BF28,".")</f>
        <v>.</v>
      </c>
      <c r="M28" s="50" t="str">
        <f>IFERROR((d_DL/(Rad_Spec!AY28*d_GSF_i*d_Fam*d_Foffset*Fsurf!C28*d_EF_iw*(1/365)*d_ET_iw*(1/24)))*Rad_Spec!BF28,".")</f>
        <v>.</v>
      </c>
      <c r="N28" s="50">
        <f>IFERROR((d_DL/(Rad_Spec!AV28*d_GSF_i*d_Fam*d_Foffset*acf!D28*d_ET_iw*(1/24)*d_EF_iw*(1/365)))*Rad_Spec!BF28,".")</f>
        <v>0.13202993440836977</v>
      </c>
      <c r="O28" s="50">
        <f>IFERROR((d_DL/(Rad_Spec!AZ28*d_GSF_i*d_Fam*d_Foffset*acf!E28*d_ET_iw*(1/24)*d_EF_iw*(1/365)))*Rad_Spec!BF28,".")</f>
        <v>0.74867549013175205</v>
      </c>
      <c r="P28" s="50">
        <f>IFERROR((d_DL/(Rad_Spec!BA28*d_GSF_i*d_Fam*d_Foffset*acf!F28*d_ET_iw*(1/24)*d_EF_iw*(1/365)))*Rad_Spec!BF28,".")</f>
        <v>0.26053907056584968</v>
      </c>
      <c r="Q28" s="50">
        <f>IFERROR((d_DL/(Rad_Spec!BB28*d_GSF_i*d_Fam*d_Foffset*acf!G28*d_ET_iw*(1/24)*d_EF_iw*(1/365)))*Rad_Spec!BF28,".")</f>
        <v>0.16060627637620872</v>
      </c>
      <c r="R28" s="50">
        <f>IFERROR((d_DL/(Rad_Spec!AY28*d_GSF_i*d_Fam*d_Foffset*acf!C28*d_ET_iw*(1/24)*d_EF_iw*(1/365)))*Rad_Spec!BF28,".")</f>
        <v>0.73758829714357532</v>
      </c>
    </row>
    <row r="29" spans="1:18">
      <c r="A29" s="48" t="s">
        <v>34</v>
      </c>
      <c r="B29" s="48"/>
      <c r="C29" s="50">
        <f>IFERROR((d_DL/(Rad_Spec!V29*d_IFD_iw*d_EF_iw))*Rad_Spec!BF29,".")</f>
        <v>1.1474129179934811</v>
      </c>
      <c r="D29" s="50">
        <f>IFERROR((d_DL/(Rad_Spec!AN29*d_IRA_iw*(1/d_PEFm_pp)*d_SLF*d_ET_iw*d_EF_iw))*Rad_Spec!BF29,".")</f>
        <v>4.872821299515882E-3</v>
      </c>
      <c r="E29" s="50">
        <f>IFERROR((d_DL/(Rad_Spec!AN29*d_IRA_iw*(1/d_PEF)*d_SLF*d_ET_iw*d_EF_iw))*Rad_Spec!BF29,".")</f>
        <v>3.562484044685958</v>
      </c>
      <c r="F29" s="50">
        <f>IFERROR((d_DL/(Rad_Spec!AY29*d_GSF_i*d_Fam*d_Foffset*acf!C29*d_ET_iw*(1/24)*d_EF_iw*(1/365)))*Rad_Spec!BF29,".")</f>
        <v>4.3461696649744495</v>
      </c>
      <c r="G29" s="50">
        <f t="shared" si="4"/>
        <v>0.72342332419626476</v>
      </c>
      <c r="H29" s="50">
        <f t="shared" si="5"/>
        <v>4.8468038229030654E-3</v>
      </c>
      <c r="I29" s="56">
        <f>IFERROR((d_DL/(Rad_Spec!AV29*d_GSF_i*d_Fam*d_Foffset*Fsurf!C29*d_EF_iw*(1/365)*d_ET_iw*(1/24)))*Rad_Spec!BF29,".")</f>
        <v>0.65729897582796337</v>
      </c>
      <c r="J29" s="50">
        <f>IFERROR((d_DL/(Rad_Spec!AZ29*d_GSF_i*d_Fam*d_Foffset*Fsurf!C29*d_EF_iw*(1/365)*d_ET_iw*(1/24)))*Rad_Spec!BF29,".")</f>
        <v>3.6844514019200134</v>
      </c>
      <c r="K29" s="50">
        <f>IFERROR((d_DL/(Rad_Spec!BA29*d_GSF_i*d_Fam*d_Foffset*Fsurf!C29*d_EF_iw*(1/365)*d_ET_iw*(1/24)))*Rad_Spec!BF29,".")</f>
        <v>1.2684176957429556</v>
      </c>
      <c r="L29" s="50">
        <f>IFERROR((d_DL/(Rad_Spec!BB29*d_GSF_i*d_Fam*d_Foffset*Fsurf!C29*d_EF_iw*(1/365)*d_ET_iw*(1/24)))*Rad_Spec!BF29,".")</f>
        <v>0.7838123821740115</v>
      </c>
      <c r="M29" s="50">
        <f>IFERROR((d_DL/(Rad_Spec!AY29*d_GSF_i*d_Fam*d_Foffset*Fsurf!C29*d_EF_iw*(1/365)*d_ET_iw*(1/24)))*Rad_Spec!BF29,".")</f>
        <v>3.7629174588523373</v>
      </c>
      <c r="N29" s="50">
        <f>IFERROR((d_DL/(Rad_Spec!AV29*d_GSF_i*d_Fam*d_Foffset*acf!D29*d_ET_iw*(1/24)*d_EF_iw*(1/365)))*Rad_Spec!BF29,".")</f>
        <v>0.75918031708129774</v>
      </c>
      <c r="O29" s="50">
        <f>IFERROR((d_DL/(Rad_Spec!AZ29*d_GSF_i*d_Fam*d_Foffset*acf!E29*d_ET_iw*(1/24)*d_EF_iw*(1/365)))*Rad_Spec!BF29,".")</f>
        <v>4.2555413692176156</v>
      </c>
      <c r="P29" s="50">
        <f>IFERROR((d_DL/(Rad_Spec!BA29*d_GSF_i*d_Fam*d_Foffset*acf!F29*d_ET_iw*(1/24)*d_EF_iw*(1/365)))*Rad_Spec!BF29,".")</f>
        <v>1.4650224385831134</v>
      </c>
      <c r="Q29" s="50">
        <f>IFERROR((d_DL/(Rad_Spec!BB29*d_GSF_i*d_Fam*d_Foffset*acf!G29*d_ET_iw*(1/24)*d_EF_iw*(1/365)))*Rad_Spec!BF29,".")</f>
        <v>0.90530330141098336</v>
      </c>
      <c r="R29" s="50">
        <f>IFERROR((d_DL/(Rad_Spec!AY29*d_GSF_i*d_Fam*d_Foffset*acf!C29*d_ET_iw*(1/24)*d_EF_iw*(1/365)))*Rad_Spec!BF29,".")</f>
        <v>4.3461696649744495</v>
      </c>
    </row>
    <row r="30" spans="1:18">
      <c r="A30" s="48" t="s">
        <v>35</v>
      </c>
      <c r="B30" s="48"/>
      <c r="C30" s="50">
        <f>IFERROR((d_DL/(Rad_Spec!V30*d_IFD_iw*d_EF_iw))*Rad_Spec!BF30,".")</f>
        <v>5255.7330087631626</v>
      </c>
      <c r="D30" s="50">
        <f>IFERROR((d_DL/(Rad_Spec!AN30*d_IRA_iw*(1/d_PEFm_pp)*d_SLF*d_ET_iw*d_EF_iw))*Rad_Spec!BF30,".")</f>
        <v>174.59903182422465</v>
      </c>
      <c r="E30" s="50">
        <f>IFERROR((d_DL/(Rad_Spec!AN30*d_IRA_iw*(1/d_PEF)*d_SLF*d_ET_iw*d_EF_iw))*Rad_Spec!BF30,".")</f>
        <v>127648.07631119424</v>
      </c>
      <c r="F30" s="50">
        <f>IFERROR((d_DL/(Rad_Spec!AY30*d_GSF_i*d_Fam*d_Foffset*acf!C30*d_ET_iw*(1/24)*d_EF_iw*(1/365)))*Rad_Spec!BF30,".")</f>
        <v>6512.2815593303294</v>
      </c>
      <c r="G30" s="50">
        <f t="shared" si="4"/>
        <v>2843.6681741302423</v>
      </c>
      <c r="H30" s="50">
        <f t="shared" si="5"/>
        <v>164.71118658557106</v>
      </c>
      <c r="I30" s="56">
        <f>IFERROR((d_DL/(Rad_Spec!AV30*d_GSF_i*d_Fam*d_Foffset*Fsurf!C30*d_EF_iw*(1/365)*d_ET_iw*(1/24)))*Rad_Spec!BF30,".")</f>
        <v>1225.8906385213243</v>
      </c>
      <c r="J30" s="50">
        <f>IFERROR((d_DL/(Rad_Spec!AZ30*d_GSF_i*d_Fam*d_Foffset*Fsurf!C30*d_EF_iw*(1/365)*d_ET_iw*(1/24)))*Rad_Spec!BF30,".")</f>
        <v>5226.6655130754134</v>
      </c>
      <c r="K30" s="50">
        <f>IFERROR((d_DL/(Rad_Spec!BA30*d_GSF_i*d_Fam*d_Foffset*Fsurf!C30*d_EF_iw*(1/365)*d_ET_iw*(1/24)))*Rad_Spec!BF30,".")</f>
        <v>1872.8884755186903</v>
      </c>
      <c r="L30" s="50">
        <f>IFERROR((d_DL/(Rad_Spec!BB30*d_GSF_i*d_Fam*d_Foffset*Fsurf!C30*d_EF_iw*(1/365)*d_ET_iw*(1/24)))*Rad_Spec!BF30,".")</f>
        <v>1284.266383212816</v>
      </c>
      <c r="M30" s="50">
        <f>IFERROR((d_DL/(Rad_Spec!AY30*d_GSF_i*d_Fam*d_Foffset*Fsurf!C30*d_EF_iw*(1/365)*d_ET_iw*(1/24)))*Rad_Spec!BF30,".")</f>
        <v>5320.4914700411191</v>
      </c>
      <c r="N30" s="50">
        <f>IFERROR((d_DL/(Rad_Spec!AV30*d_GSF_i*d_Fam*d_Foffset*acf!D30*d_ET_iw*(1/24)*d_EF_iw*(1/365)))*Rad_Spec!BF30,".")</f>
        <v>1500.490141550101</v>
      </c>
      <c r="O30" s="50">
        <f>IFERROR((d_DL/(Rad_Spec!AZ30*d_GSF_i*d_Fam*d_Foffset*acf!E30*d_ET_iw*(1/24)*d_EF_iw*(1/365)))*Rad_Spec!BF30,".")</f>
        <v>6397.4385880043083</v>
      </c>
      <c r="P30" s="50">
        <f>IFERROR((d_DL/(Rad_Spec!BA30*d_GSF_i*d_Fam*d_Foffset*acf!F30*d_ET_iw*(1/24)*d_EF_iw*(1/365)))*Rad_Spec!BF30,".")</f>
        <v>2292.4154940348772</v>
      </c>
      <c r="Q30" s="50">
        <f>IFERROR((d_DL/(Rad_Spec!BB30*d_GSF_i*d_Fam*d_Foffset*acf!G30*d_ET_iw*(1/24)*d_EF_iw*(1/365)))*Rad_Spec!BF30,".")</f>
        <v>1571.9420530524869</v>
      </c>
      <c r="R30" s="50">
        <f>IFERROR((d_DL/(Rad_Spec!AY30*d_GSF_i*d_Fam*d_Foffset*acf!C30*d_ET_iw*(1/24)*d_EF_iw*(1/365)))*Rad_Spec!BF30,".")</f>
        <v>6512.2815593303294</v>
      </c>
    </row>
    <row r="31" spans="1:18">
      <c r="A31" s="52" t="s">
        <v>36</v>
      </c>
      <c r="B31" s="48" t="s">
        <v>11</v>
      </c>
      <c r="C31" s="50">
        <f>IFERROR((d_DL/(Rad_Spec!V31*d_IFD_iw*d_EF_iw))*Rad_Spec!BF31,".")</f>
        <v>0.27349588449062207</v>
      </c>
      <c r="D31" s="50">
        <f>IFERROR((d_DL/(Rad_Spec!AN31*d_IRA_iw*(1/d_PEFm_pp)*d_SLF*d_ET_iw*d_EF_iw))*Rad_Spec!BF31,".")</f>
        <v>3.6551249897907698E-3</v>
      </c>
      <c r="E31" s="50">
        <f>IFERROR((d_DL/(Rad_Spec!AN31*d_IRA_iw*(1/d_PEF)*d_SLF*d_ET_iw*d_EF_iw))*Rad_Spec!BF31,".")</f>
        <v>2.6722351707739045</v>
      </c>
      <c r="F31" s="50">
        <f>IFERROR((d_DL/(Rad_Spec!AY31*d_GSF_i*d_Fam*d_Foffset*acf!C31*d_ET_iw*(1/24)*d_EF_iw*(1/365)))*Rad_Spec!BF31,".")</f>
        <v>3027.1506696784886</v>
      </c>
      <c r="G31" s="50">
        <f t="shared" si="4"/>
        <v>0.24808287423792574</v>
      </c>
      <c r="H31" s="50">
        <f t="shared" si="5"/>
        <v>3.6069161456854424E-3</v>
      </c>
      <c r="I31" s="56">
        <f>IFERROR((d_DL/(Rad_Spec!AV31*d_GSF_i*d_Fam*d_Foffset*Fsurf!C31*d_EF_iw*(1/365)*d_ET_iw*(1/24)))*Rad_Spec!BF31,".")</f>
        <v>10168.70211022134</v>
      </c>
      <c r="J31" s="50">
        <f>IFERROR((d_DL/(Rad_Spec!AZ31*d_GSF_i*d_Fam*d_Foffset*Fsurf!C31*d_EF_iw*(1/365)*d_ET_iw*(1/24)))*Rad_Spec!BF31,".")</f>
        <v>21992.774331408949</v>
      </c>
      <c r="K31" s="50">
        <f>IFERROR((d_DL/(Rad_Spec!BA31*d_GSF_i*d_Fam*d_Foffset*Fsurf!C31*d_EF_iw*(1/365)*d_ET_iw*(1/24)))*Rad_Spec!BF31,".")</f>
        <v>12609.190616674465</v>
      </c>
      <c r="L31" s="50">
        <f>IFERROR((d_DL/(Rad_Spec!BB31*d_GSF_i*d_Fam*d_Foffset*Fsurf!C31*d_EF_iw*(1/365)*d_ET_iw*(1/24)))*Rad_Spec!BF31,".")</f>
        <v>10346.710024623464</v>
      </c>
      <c r="M31" s="50">
        <f>IFERROR((d_DL/(Rad_Spec!AY31*d_GSF_i*d_Fam*d_Foffset*Fsurf!C31*d_EF_iw*(1/365)*d_ET_iw*(1/24)))*Rad_Spec!BF31,".")</f>
        <v>2413.9957493448874</v>
      </c>
      <c r="N31" s="50">
        <f>IFERROR((d_DL/(Rad_Spec!AV31*d_GSF_i*d_Fam*d_Foffset*acf!D31*d_ET_iw*(1/24)*d_EF_iw*(1/365)))*Rad_Spec!BF31,".")</f>
        <v>12751.552446217565</v>
      </c>
      <c r="O31" s="50">
        <f>IFERROR((d_DL/(Rad_Spec!AZ31*d_GSF_i*d_Fam*d_Foffset*acf!E31*d_ET_iw*(1/24)*d_EF_iw*(1/365)))*Rad_Spec!BF31,".")</f>
        <v>27578.939011586823</v>
      </c>
      <c r="P31" s="50">
        <f>IFERROR((d_DL/(Rad_Spec!BA31*d_GSF_i*d_Fam*d_Foffset*acf!F31*d_ET_iw*(1/24)*d_EF_iw*(1/365)))*Rad_Spec!BF31,".")</f>
        <v>15811.925033309777</v>
      </c>
      <c r="Q31" s="50">
        <f>IFERROR((d_DL/(Rad_Spec!BB31*d_GSF_i*d_Fam*d_Foffset*acf!G31*d_ET_iw*(1/24)*d_EF_iw*(1/365)))*Rad_Spec!BF31,".")</f>
        <v>12974.774370877823</v>
      </c>
      <c r="R31" s="50">
        <f>IFERROR((d_DL/(Rad_Spec!AY31*d_GSF_i*d_Fam*d_Foffset*acf!C31*d_ET_iw*(1/24)*d_EF_iw*(1/365)))*Rad_Spec!BF31,".")</f>
        <v>3027.1506696784886</v>
      </c>
    </row>
    <row r="32" spans="1:18">
      <c r="A32" s="48" t="s">
        <v>37</v>
      </c>
      <c r="B32" s="48"/>
      <c r="C32" s="50">
        <f>IFERROR((d_DL/(Rad_Spec!V32*d_IFD_iw*d_EF_iw))*Rad_Spec!BF32,".")</f>
        <v>785999.53954261204</v>
      </c>
      <c r="D32" s="50">
        <f>IFERROR((d_DL/(Rad_Spec!AN32*d_IRA_iw*(1/d_PEFm_pp)*d_SLF*d_ET_iw*d_EF_iw))*Rad_Spec!BF32,".")</f>
        <v>54876.615012877715</v>
      </c>
      <c r="E32" s="50">
        <f>IFERROR((d_DL/(Rad_Spec!AN32*d_IRA_iw*(1/d_PEF)*d_SLF*d_ET_iw*d_EF_iw))*Rad_Spec!BF32,".")</f>
        <v>40119892.233514398</v>
      </c>
      <c r="F32" s="50">
        <f>IFERROR((d_DL/(Rad_Spec!AY32*d_GSF_i*d_Fam*d_Foffset*acf!C32*d_ET_iw*(1/24)*d_EF_iw*(1/365)))*Rad_Spec!BF32,".")</f>
        <v>39440.915637080332</v>
      </c>
      <c r="G32" s="50">
        <f t="shared" si="4"/>
        <v>37521.239438405559</v>
      </c>
      <c r="H32" s="50">
        <f t="shared" si="5"/>
        <v>22296.869843072127</v>
      </c>
      <c r="I32" s="56">
        <f>IFERROR((d_DL/(Rad_Spec!AV32*d_GSF_i*d_Fam*d_Foffset*Fsurf!C32*d_EF_iw*(1/365)*d_ET_iw*(1/24)))*Rad_Spec!BF32,".")</f>
        <v>6041.293677779021</v>
      </c>
      <c r="J32" s="50">
        <f>IFERROR((d_DL/(Rad_Spec!AZ32*d_GSF_i*d_Fam*d_Foffset*Fsurf!C32*d_EF_iw*(1/365)*d_ET_iw*(1/24)))*Rad_Spec!BF32,".")</f>
        <v>33883.777584064948</v>
      </c>
      <c r="K32" s="50">
        <f>IFERROR((d_DL/(Rad_Spec!BA32*d_GSF_i*d_Fam*d_Foffset*Fsurf!C32*d_EF_iw*(1/365)*d_ET_iw*(1/24)))*Rad_Spec!BF32,".")</f>
        <v>11736.850669179121</v>
      </c>
      <c r="L32" s="50">
        <f>IFERROR((d_DL/(Rad_Spec!BB32*d_GSF_i*d_Fam*d_Foffset*Fsurf!C32*d_EF_iw*(1/365)*d_ET_iw*(1/24)))*Rad_Spec!BF32,".")</f>
        <v>7283.4288264812521</v>
      </c>
      <c r="M32" s="50">
        <f>IFERROR((d_DL/(Rad_Spec!AY32*d_GSF_i*d_Fam*d_Foffset*Fsurf!C32*d_EF_iw*(1/365)*d_ET_iw*(1/24)))*Rad_Spec!BF32,".")</f>
        <v>34118.439132422434</v>
      </c>
      <c r="N32" s="50">
        <f>IFERROR((d_DL/(Rad_Spec!AV32*d_GSF_i*d_Fam*d_Foffset*acf!D32*d_ET_iw*(1/24)*d_EF_iw*(1/365)))*Rad_Spec!BF32,".")</f>
        <v>6983.7354915125479</v>
      </c>
      <c r="O32" s="50">
        <f>IFERROR((d_DL/(Rad_Spec!AZ32*d_GSF_i*d_Fam*d_Foffset*acf!E32*d_ET_iw*(1/24)*d_EF_iw*(1/365)))*Rad_Spec!BF32,".")</f>
        <v>39169.646887179071</v>
      </c>
      <c r="P32" s="50">
        <f>IFERROR((d_DL/(Rad_Spec!BA32*d_GSF_i*d_Fam*d_Foffset*acf!F32*d_ET_iw*(1/24)*d_EF_iw*(1/365)))*Rad_Spec!BF32,".")</f>
        <v>13567.799373571068</v>
      </c>
      <c r="Q32" s="50">
        <f>IFERROR((d_DL/(Rad_Spec!BB32*d_GSF_i*d_Fam*d_Foffset*acf!G32*d_ET_iw*(1/24)*d_EF_iw*(1/365)))*Rad_Spec!BF32,".")</f>
        <v>8419.6437234123259</v>
      </c>
      <c r="R32" s="50">
        <f>IFERROR((d_DL/(Rad_Spec!AY32*d_GSF_i*d_Fam*d_Foffset*acf!C32*d_ET_iw*(1/24)*d_EF_iw*(1/365)))*Rad_Spec!BF32,".")</f>
        <v>39440.915637080332</v>
      </c>
    </row>
    <row r="33" spans="1:18">
      <c r="A33" s="48" t="s">
        <v>38</v>
      </c>
      <c r="B33" s="48"/>
      <c r="C33" s="50">
        <f>IFERROR((d_DL/(Rad_Spec!V33*d_IFD_iw*d_EF_iw))*Rad_Spec!BF33,".")</f>
        <v>3798221.3520312877</v>
      </c>
      <c r="D33" s="50">
        <f>IFERROR((d_DL/(Rad_Spec!AN33*d_IRA_iw*(1/d_PEFm_pp)*d_SLF*d_ET_iw*d_EF_iw))*Rad_Spec!BF33,".")</f>
        <v>20305.707846749538</v>
      </c>
      <c r="E33" s="50">
        <f>IFERROR((d_DL/(Rad_Spec!AN33*d_IRA_iw*(1/d_PEF)*d_SLF*d_ET_iw*d_EF_iw))*Rad_Spec!BF33,".")</f>
        <v>14845354.625930279</v>
      </c>
      <c r="F33" s="50">
        <f>IFERROR((d_DL/(Rad_Spec!AY33*d_GSF_i*d_Fam*d_Foffset*acf!C33*d_ET_iw*(1/24)*d_EF_iw*(1/365)))*Rad_Spec!BF33,".")</f>
        <v>150082.98100495417</v>
      </c>
      <c r="G33" s="50">
        <f t="shared" si="4"/>
        <v>142987.4058577067</v>
      </c>
      <c r="H33" s="50">
        <f t="shared" si="5"/>
        <v>17801.988971856903</v>
      </c>
      <c r="I33" s="56" t="str">
        <f>IFERROR((d_DL/(Rad_Spec!AV33*d_GSF_i*d_Fam*d_Foffset*Fsurf!C33*d_EF_iw*(1/365)*d_ET_iw*(1/24)))*Rad_Spec!BF33,".")</f>
        <v>.</v>
      </c>
      <c r="J33" s="50" t="str">
        <f>IFERROR((d_DL/(Rad_Spec!AZ33*d_GSF_i*d_Fam*d_Foffset*Fsurf!C33*d_EF_iw*(1/365)*d_ET_iw*(1/24)))*Rad_Spec!BF33,".")</f>
        <v>.</v>
      </c>
      <c r="K33" s="50" t="str">
        <f>IFERROR((d_DL/(Rad_Spec!BA33*d_GSF_i*d_Fam*d_Foffset*Fsurf!C33*d_EF_iw*(1/365)*d_ET_iw*(1/24)))*Rad_Spec!BF33,".")</f>
        <v>.</v>
      </c>
      <c r="L33" s="50" t="str">
        <f>IFERROR((d_DL/(Rad_Spec!BB33*d_GSF_i*d_Fam*d_Foffset*Fsurf!C33*d_EF_iw*(1/365)*d_ET_iw*(1/24)))*Rad_Spec!BF33,".")</f>
        <v>.</v>
      </c>
      <c r="M33" s="50" t="str">
        <f>IFERROR((d_DL/(Rad_Spec!AY33*d_GSF_i*d_Fam*d_Foffset*Fsurf!C33*d_EF_iw*(1/365)*d_ET_iw*(1/24)))*Rad_Spec!BF33,".")</f>
        <v>.</v>
      </c>
      <c r="N33" s="50">
        <f>IFERROR((d_DL/(Rad_Spec!AV33*d_GSF_i*d_Fam*d_Foffset*acf!D33*d_ET_iw*(1/24)*d_EF_iw*(1/365)))*Rad_Spec!BF33,".")</f>
        <v>28198.917704348096</v>
      </c>
      <c r="O33" s="50">
        <f>IFERROR((d_DL/(Rad_Spec!AZ33*d_GSF_i*d_Fam*d_Foffset*acf!E33*d_ET_iw*(1/24)*d_EF_iw*(1/365)))*Rad_Spec!BF33,".")</f>
        <v>148359.9774743687</v>
      </c>
      <c r="P33" s="50">
        <f>IFERROR((d_DL/(Rad_Spec!BA33*d_GSF_i*d_Fam*d_Foffset*acf!F33*d_ET_iw*(1/24)*d_EF_iw*(1/365)))*Rad_Spec!BF33,".")</f>
        <v>51861.487777996706</v>
      </c>
      <c r="Q33" s="50">
        <f>IFERROR((d_DL/(Rad_Spec!BB33*d_GSF_i*d_Fam*d_Foffset*acf!G33*d_ET_iw*(1/24)*d_EF_iw*(1/365)))*Rad_Spec!BF33,".")</f>
        <v>32769.62139818474</v>
      </c>
      <c r="R33" s="50">
        <f>IFERROR((d_DL/(Rad_Spec!AY33*d_GSF_i*d_Fam*d_Foffset*acf!C33*d_ET_iw*(1/24)*d_EF_iw*(1/365)))*Rad_Spec!BF33,".")</f>
        <v>150082.98100495417</v>
      </c>
    </row>
    <row r="34" spans="1:18">
      <c r="A34" s="48" t="s">
        <v>39</v>
      </c>
      <c r="B34" s="48"/>
      <c r="C34" s="50" t="str">
        <f>IFERROR((d_DL/(Rad_Spec!V34*d_IFD_iw*d_EF_iw))*Rad_Spec!BF34,".")</f>
        <v>.</v>
      </c>
      <c r="D34" s="50" t="str">
        <f>IFERROR((d_DL/(Rad_Spec!AN34*d_IRA_iw*(1/d_PEFm_pp)*d_SLF*d_ET_iw*d_EF_iw))*Rad_Spec!BF34,".")</f>
        <v>.</v>
      </c>
      <c r="E34" s="50" t="str">
        <f>IFERROR((d_DL/(Rad_Spec!AN34*d_IRA_iw*(1/d_PEF)*d_SLF*d_ET_iw*d_EF_iw))*Rad_Spec!BF34,".")</f>
        <v>.</v>
      </c>
      <c r="F34" s="50">
        <f>IFERROR((d_DL/(Rad_Spec!AY34*d_GSF_i*d_Fam*d_Foffset*acf!C34*d_ET_iw*(1/24)*d_EF_iw*(1/365)))*Rad_Spec!BF34,".")</f>
        <v>13611628.714994371</v>
      </c>
      <c r="G34" s="50">
        <f t="shared" si="4"/>
        <v>13611628.714994371</v>
      </c>
      <c r="H34" s="50">
        <f t="shared" si="5"/>
        <v>13611628.714994371</v>
      </c>
      <c r="I34" s="56" t="str">
        <f>IFERROR((d_DL/(Rad_Spec!AV34*d_GSF_i*d_Fam*d_Foffset*Fsurf!C34*d_EF_iw*(1/365)*d_ET_iw*(1/24)))*Rad_Spec!BF34,".")</f>
        <v>.</v>
      </c>
      <c r="J34" s="50" t="str">
        <f>IFERROR((d_DL/(Rad_Spec!AZ34*d_GSF_i*d_Fam*d_Foffset*Fsurf!C34*d_EF_iw*(1/365)*d_ET_iw*(1/24)))*Rad_Spec!BF34,".")</f>
        <v>.</v>
      </c>
      <c r="K34" s="50" t="str">
        <f>IFERROR((d_DL/(Rad_Spec!BA34*d_GSF_i*d_Fam*d_Foffset*Fsurf!C34*d_EF_iw*(1/365)*d_ET_iw*(1/24)))*Rad_Spec!BF34,".")</f>
        <v>.</v>
      </c>
      <c r="L34" s="50" t="str">
        <f>IFERROR((d_DL/(Rad_Spec!BB34*d_GSF_i*d_Fam*d_Foffset*Fsurf!C34*d_EF_iw*(1/365)*d_ET_iw*(1/24)))*Rad_Spec!BF34,".")</f>
        <v>.</v>
      </c>
      <c r="M34" s="50" t="str">
        <f>IFERROR((d_DL/(Rad_Spec!AY34*d_GSF_i*d_Fam*d_Foffset*Fsurf!C34*d_EF_iw*(1/365)*d_ET_iw*(1/24)))*Rad_Spec!BF34,".")</f>
        <v>.</v>
      </c>
      <c r="N34" s="50">
        <f>IFERROR((d_DL/(Rad_Spec!AV34*d_GSF_i*d_Fam*d_Foffset*acf!D34*d_ET_iw*(1/24)*d_EF_iw*(1/365)))*Rad_Spec!BF34,".")</f>
        <v>5349746.8162164027</v>
      </c>
      <c r="O34" s="50">
        <f>IFERROR((d_DL/(Rad_Spec!AZ34*d_GSF_i*d_Fam*d_Foffset*acf!E34*d_ET_iw*(1/24)*d_EF_iw*(1/365)))*Rad_Spec!BF34,".")</f>
        <v>17888215.916723594</v>
      </c>
      <c r="P34" s="50">
        <f>IFERROR((d_DL/(Rad_Spec!BA34*d_GSF_i*d_Fam*d_Foffset*acf!F34*d_ET_iw*(1/24)*d_EF_iw*(1/365)))*Rad_Spec!BF34,".")</f>
        <v>7906393.7753474461</v>
      </c>
      <c r="Q34" s="50">
        <f>IFERROR((d_DL/(Rad_Spec!BB34*d_GSF_i*d_Fam*d_Foffset*acf!G34*d_ET_iw*(1/24)*d_EF_iw*(1/365)))*Rad_Spec!BF34,".")</f>
        <v>5764581.1614819234</v>
      </c>
      <c r="R34" s="50">
        <f>IFERROR((d_DL/(Rad_Spec!AY34*d_GSF_i*d_Fam*d_Foffset*acf!C34*d_ET_iw*(1/24)*d_EF_iw*(1/365)))*Rad_Spec!BF34,".")</f>
        <v>13611628.714994371</v>
      </c>
    </row>
    <row r="35" spans="1:18">
      <c r="A35" s="48" t="s">
        <v>40</v>
      </c>
      <c r="B35" s="48"/>
      <c r="C35" s="50">
        <f>IFERROR((d_DL/(Rad_Spec!V35*d_IFD_iw*d_EF_iw))*Rad_Spec!BF35,".")</f>
        <v>5570.111768335144</v>
      </c>
      <c r="D35" s="50">
        <f>IFERROR((d_DL/(Rad_Spec!AN35*d_IRA_iw*(1/d_PEFm_pp)*d_SLF*d_ET_iw*d_EF_iw))*Rad_Spec!BF35,".")</f>
        <v>71.868187904592801</v>
      </c>
      <c r="E35" s="50">
        <f>IFERROR((d_DL/(Rad_Spec!AN35*d_IRA_iw*(1/d_PEF)*d_SLF*d_ET_iw*d_EF_iw))*Rad_Spec!BF35,".")</f>
        <v>52542.307011349032</v>
      </c>
      <c r="F35" s="50">
        <f>IFERROR((d_DL/(Rad_Spec!AY35*d_GSF_i*d_Fam*d_Foffset*acf!C35*d_ET_iw*(1/24)*d_EF_iw*(1/365)))*Rad_Spec!BF35,".")</f>
        <v>5903.648268247558</v>
      </c>
      <c r="G35" s="50">
        <f t="shared" si="4"/>
        <v>2717.7703290533786</v>
      </c>
      <c r="H35" s="50">
        <f t="shared" si="5"/>
        <v>70.110107608677282</v>
      </c>
      <c r="I35" s="56">
        <f>IFERROR((d_DL/(Rad_Spec!AV35*d_GSF_i*d_Fam*d_Foffset*Fsurf!C35*d_EF_iw*(1/365)*d_ET_iw*(1/24)))*Rad_Spec!BF35,".")</f>
        <v>1009.961625735878</v>
      </c>
      <c r="J35" s="50">
        <f>IFERROR((d_DL/(Rad_Spec!AZ35*d_GSF_i*d_Fam*d_Foffset*Fsurf!C35*d_EF_iw*(1/365)*d_ET_iw*(1/24)))*Rad_Spec!BF35,".")</f>
        <v>4840.3024981619337</v>
      </c>
      <c r="K35" s="50">
        <f>IFERROR((d_DL/(Rad_Spec!BA35*d_GSF_i*d_Fam*d_Foffset*Fsurf!C35*d_EF_iw*(1/365)*d_ET_iw*(1/24)))*Rad_Spec!BF35,".")</f>
        <v>1717.447434627001</v>
      </c>
      <c r="L35" s="50">
        <f>IFERROR((d_DL/(Rad_Spec!BB35*d_GSF_i*d_Fam*d_Foffset*Fsurf!C35*d_EF_iw*(1/365)*d_ET_iw*(1/24)))*Rad_Spec!BF35,".")</f>
        <v>1124.0436698389342</v>
      </c>
      <c r="M35" s="50">
        <f>IFERROR((d_DL/(Rad_Spec!AY35*d_GSF_i*d_Fam*d_Foffset*Fsurf!C35*d_EF_iw*(1/365)*d_ET_iw*(1/24)))*Rad_Spec!BF35,".")</f>
        <v>4827.1858284935061</v>
      </c>
      <c r="N35" s="50">
        <f>IFERROR((d_DL/(Rad_Spec!AV35*d_GSF_i*d_Fam*d_Foffset*acf!D35*d_ET_iw*(1/24)*d_EF_iw*(1/365)))*Rad_Spec!BF35,".")</f>
        <v>1235.1830682749792</v>
      </c>
      <c r="O35" s="50">
        <f>IFERROR((d_DL/(Rad_Spec!AZ35*d_GSF_i*d_Fam*d_Foffset*acf!E35*d_ET_iw*(1/24)*d_EF_iw*(1/365)))*Rad_Spec!BF35,".")</f>
        <v>5919.6899552520445</v>
      </c>
      <c r="P35" s="50">
        <f>IFERROR((d_DL/(Rad_Spec!BA35*d_GSF_i*d_Fam*d_Foffset*acf!F35*d_ET_iw*(1/24)*d_EF_iw*(1/365)))*Rad_Spec!BF35,".")</f>
        <v>2100.4382125488219</v>
      </c>
      <c r="Q35" s="50">
        <f>IFERROR((d_DL/(Rad_Spec!BB35*d_GSF_i*d_Fam*d_Foffset*acf!G35*d_ET_iw*(1/24)*d_EF_iw*(1/365)))*Rad_Spec!BF35,".")</f>
        <v>1374.7054082130167</v>
      </c>
      <c r="R35" s="50">
        <f>IFERROR((d_DL/(Rad_Spec!AY35*d_GSF_i*d_Fam*d_Foffset*acf!C35*d_ET_iw*(1/24)*d_EF_iw*(1/365)))*Rad_Spec!BF35,".")</f>
        <v>5903.648268247558</v>
      </c>
    </row>
    <row r="36" spans="1:18">
      <c r="A36" s="48" t="s">
        <v>41</v>
      </c>
      <c r="B36" s="48"/>
      <c r="C36" s="50" t="str">
        <f>IFERROR((d_DL/(Rad_Spec!V36*d_IFD_iw*d_EF_iw))*Rad_Spec!BF36,".")</f>
        <v>.</v>
      </c>
      <c r="D36" s="50" t="str">
        <f>IFERROR((d_DL/(Rad_Spec!AN36*d_IRA_iw*(1/d_PEFm_pp)*d_SLF*d_ET_iw*d_EF_iw))*Rad_Spec!BF36,".")</f>
        <v>.</v>
      </c>
      <c r="E36" s="50" t="str">
        <f>IFERROR((d_DL/(Rad_Spec!AN36*d_IRA_iw*(1/d_PEF)*d_SLF*d_ET_iw*d_EF_iw))*Rad_Spec!BF36,".")</f>
        <v>.</v>
      </c>
      <c r="F36" s="50">
        <f>IFERROR((d_DL/(Rad_Spec!AY36*d_GSF_i*d_Fam*d_Foffset*acf!C36*d_ET_iw*(1/24)*d_EF_iw*(1/365)))*Rad_Spec!BF36,".")</f>
        <v>16586467.706298623</v>
      </c>
      <c r="G36" s="50">
        <f t="shared" si="4"/>
        <v>16586467.706298623</v>
      </c>
      <c r="H36" s="50">
        <f t="shared" si="5"/>
        <v>16586467.706298623</v>
      </c>
      <c r="I36" s="56" t="str">
        <f>IFERROR((d_DL/(Rad_Spec!AV36*d_GSF_i*d_Fam*d_Foffset*Fsurf!C36*d_EF_iw*(1/365)*d_ET_iw*(1/24)))*Rad_Spec!BF36,".")</f>
        <v>.</v>
      </c>
      <c r="J36" s="50" t="str">
        <f>IFERROR((d_DL/(Rad_Spec!AZ36*d_GSF_i*d_Fam*d_Foffset*Fsurf!C36*d_EF_iw*(1/365)*d_ET_iw*(1/24)))*Rad_Spec!BF36,".")</f>
        <v>.</v>
      </c>
      <c r="K36" s="50" t="str">
        <f>IFERROR((d_DL/(Rad_Spec!BA36*d_GSF_i*d_Fam*d_Foffset*Fsurf!C36*d_EF_iw*(1/365)*d_ET_iw*(1/24)))*Rad_Spec!BF36,".")</f>
        <v>.</v>
      </c>
      <c r="L36" s="50" t="str">
        <f>IFERROR((d_DL/(Rad_Spec!BB36*d_GSF_i*d_Fam*d_Foffset*Fsurf!C36*d_EF_iw*(1/365)*d_ET_iw*(1/24)))*Rad_Spec!BF36,".")</f>
        <v>.</v>
      </c>
      <c r="M36" s="50" t="str">
        <f>IFERROR((d_DL/(Rad_Spec!AY36*d_GSF_i*d_Fam*d_Foffset*Fsurf!C36*d_EF_iw*(1/365)*d_ET_iw*(1/24)))*Rad_Spec!BF36,".")</f>
        <v>.</v>
      </c>
      <c r="N36" s="50">
        <f>IFERROR((d_DL/(Rad_Spec!AV36*d_GSF_i*d_Fam*d_Foffset*acf!D36*d_ET_iw*(1/24)*d_EF_iw*(1/365)))*Rad_Spec!BF36,".")</f>
        <v>3694009.4322147537</v>
      </c>
      <c r="O36" s="50">
        <f>IFERROR((d_DL/(Rad_Spec!AZ36*d_GSF_i*d_Fam*d_Foffset*acf!E36*d_ET_iw*(1/24)*d_EF_iw*(1/365)))*Rad_Spec!BF36,".")</f>
        <v>17840386.462400798</v>
      </c>
      <c r="P36" s="50">
        <f>IFERROR((d_DL/(Rad_Spec!BA36*d_GSF_i*d_Fam*d_Foffset*acf!F36*d_ET_iw*(1/24)*d_EF_iw*(1/365)))*Rad_Spec!BF36,".")</f>
        <v>6440836.9587334171</v>
      </c>
      <c r="Q36" s="50">
        <f>IFERROR((d_DL/(Rad_Spec!BB36*d_GSF_i*d_Fam*d_Foffset*acf!G36*d_ET_iw*(1/24)*d_EF_iw*(1/365)))*Rad_Spec!BF36,".")</f>
        <v>4158818.5660695913</v>
      </c>
      <c r="R36" s="50">
        <f>IFERROR((d_DL/(Rad_Spec!AY36*d_GSF_i*d_Fam*d_Foffset*acf!C36*d_ET_iw*(1/24)*d_EF_iw*(1/365)))*Rad_Spec!BF36,".")</f>
        <v>16586467.706298623</v>
      </c>
    </row>
    <row r="37" spans="1:18">
      <c r="A37" s="48" t="s">
        <v>42</v>
      </c>
      <c r="B37" s="48"/>
      <c r="C37" s="50">
        <f>IFERROR((d_DL/(Rad_Spec!V37*d_IFD_iw*d_EF_iw))*Rad_Spec!BF37,".")</f>
        <v>255263.05770696601</v>
      </c>
      <c r="D37" s="50">
        <f>IFERROR((d_DL/(Rad_Spec!AN37*d_IRA_iw*(1/d_PEFm_pp)*d_SLF*d_ET_iw*d_EF_iw))*Rad_Spec!BF37,".")</f>
        <v>7530.0241330146364</v>
      </c>
      <c r="E37" s="50">
        <f>IFERROR((d_DL/(Rad_Spec!AN37*d_IRA_iw*(1/d_PEF)*d_SLF*d_ET_iw*d_EF_iw))*Rad_Spec!BF37,".")</f>
        <v>5505145.6191570153</v>
      </c>
      <c r="F37" s="50">
        <f>IFERROR((d_DL/(Rad_Spec!AY37*d_GSF_i*d_Fam*d_Foffset*acf!C37*d_ET_iw*(1/24)*d_EF_iw*(1/365)))*Rad_Spec!BF37,".")</f>
        <v>36391.152775492643</v>
      </c>
      <c r="G37" s="50">
        <f t="shared" si="4"/>
        <v>31667.233619194896</v>
      </c>
      <c r="H37" s="50">
        <f t="shared" si="5"/>
        <v>6090.1921040551315</v>
      </c>
      <c r="I37" s="56">
        <f>IFERROR((d_DL/(Rad_Spec!AV37*d_GSF_i*d_Fam*d_Foffset*Fsurf!C37*d_EF_iw*(1/365)*d_ET_iw*(1/24)))*Rad_Spec!BF37,".")</f>
        <v>5570.1634496938132</v>
      </c>
      <c r="J37" s="50">
        <f>IFERROR((d_DL/(Rad_Spec!AZ37*d_GSF_i*d_Fam*d_Foffset*Fsurf!C37*d_EF_iw*(1/365)*d_ET_iw*(1/24)))*Rad_Spec!BF37,".")</f>
        <v>26970.342160747077</v>
      </c>
      <c r="K37" s="50">
        <f>IFERROR((d_DL/(Rad_Spec!BA37*d_GSF_i*d_Fam*d_Foffset*Fsurf!C37*d_EF_iw*(1/365)*d_ET_iw*(1/24)))*Rad_Spec!BF37,".")</f>
        <v>9479.0500810578924</v>
      </c>
      <c r="L37" s="50">
        <f>IFERROR((d_DL/(Rad_Spec!BB37*d_GSF_i*d_Fam*d_Foffset*Fsurf!C37*d_EF_iw*(1/365)*d_ET_iw*(1/24)))*Rad_Spec!BF37,".")</f>
        <v>6139.8392570488622</v>
      </c>
      <c r="M37" s="50">
        <f>IFERROR((d_DL/(Rad_Spec!AY37*d_GSF_i*d_Fam*d_Foffset*Fsurf!C37*d_EF_iw*(1/365)*d_ET_iw*(1/24)))*Rad_Spec!BF37,".")</f>
        <v>27293.364581619488</v>
      </c>
      <c r="N37" s="50">
        <f>IFERROR((d_DL/(Rad_Spec!AV37*d_GSF_i*d_Fam*d_Foffset*acf!D37*d_ET_iw*(1/24)*d_EF_iw*(1/365)))*Rad_Spec!BF37,".")</f>
        <v>7426.8845995917491</v>
      </c>
      <c r="O37" s="50">
        <f>IFERROR((d_DL/(Rad_Spec!AZ37*d_GSF_i*d_Fam*d_Foffset*acf!E37*d_ET_iw*(1/24)*d_EF_iw*(1/365)))*Rad_Spec!BF37,".")</f>
        <v>35960.456214329453</v>
      </c>
      <c r="P37" s="50">
        <f>IFERROR((d_DL/(Rad_Spec!BA37*d_GSF_i*d_Fam*d_Foffset*acf!F37*d_ET_iw*(1/24)*d_EF_iw*(1/365)))*Rad_Spec!BF37,".")</f>
        <v>12638.733441410523</v>
      </c>
      <c r="Q37" s="50">
        <f>IFERROR((d_DL/(Rad_Spec!BB37*d_GSF_i*d_Fam*d_Foffset*acf!G37*d_ET_iw*(1/24)*d_EF_iw*(1/365)))*Rad_Spec!BF37,".")</f>
        <v>8186.4523427318154</v>
      </c>
      <c r="R37" s="50">
        <f>IFERROR((d_DL/(Rad_Spec!AY37*d_GSF_i*d_Fam*d_Foffset*acf!C37*d_ET_iw*(1/24)*d_EF_iw*(1/365)))*Rad_Spec!BF37,".")</f>
        <v>36391.152775492643</v>
      </c>
    </row>
    <row r="38" spans="1:18">
      <c r="A38" s="48" t="s">
        <v>43</v>
      </c>
      <c r="B38" s="48"/>
      <c r="C38" s="50">
        <f>IFERROR((d_DL/(Rad_Spec!V38*d_IFD_iw*d_EF_iw))*Rad_Spec!BF38,".")</f>
        <v>12.574898602759001</v>
      </c>
      <c r="D38" s="50">
        <f>IFERROR((d_DL/(Rad_Spec!AN38*d_IRA_iw*(1/d_PEFm_pp)*d_SLF*d_ET_iw*d_EF_iw))*Rad_Spec!BF38,".")</f>
        <v>0.18888319439386489</v>
      </c>
      <c r="E38" s="50">
        <f>IFERROR((d_DL/(Rad_Spec!AN38*d_IRA_iw*(1/d_PEF)*d_SLF*d_ET_iw*d_EF_iw))*Rad_Spec!BF38,".")</f>
        <v>138.09112318654331</v>
      </c>
      <c r="F38" s="50">
        <f>IFERROR((d_DL/(Rad_Spec!AY38*d_GSF_i*d_Fam*d_Foffset*acf!C38*d_ET_iw*(1/24)*d_EF_iw*(1/365)))*Rad_Spec!BF38,".")</f>
        <v>73122857514.09903</v>
      </c>
      <c r="G38" s="50">
        <f t="shared" si="4"/>
        <v>11.525371487982577</v>
      </c>
      <c r="H38" s="50">
        <f t="shared" si="5"/>
        <v>0.18608803057036288</v>
      </c>
      <c r="I38" s="56" t="str">
        <f>IFERROR((d_DL/(Rad_Spec!AV38*d_GSF_i*d_Fam*d_Foffset*Fsurf!C38*d_EF_iw*(1/365)*d_ET_iw*(1/24)))*Rad_Spec!BF38,".")</f>
        <v>.</v>
      </c>
      <c r="J38" s="50" t="str">
        <f>IFERROR((d_DL/(Rad_Spec!AZ38*d_GSF_i*d_Fam*d_Foffset*Fsurf!C38*d_EF_iw*(1/365)*d_ET_iw*(1/24)))*Rad_Spec!BF38,".")</f>
        <v>.</v>
      </c>
      <c r="K38" s="50" t="str">
        <f>IFERROR((d_DL/(Rad_Spec!BA38*d_GSF_i*d_Fam*d_Foffset*Fsurf!C38*d_EF_iw*(1/365)*d_ET_iw*(1/24)))*Rad_Spec!BF38,".")</f>
        <v>.</v>
      </c>
      <c r="L38" s="50" t="str">
        <f>IFERROR((d_DL/(Rad_Spec!BB38*d_GSF_i*d_Fam*d_Foffset*Fsurf!C38*d_EF_iw*(1/365)*d_ET_iw*(1/24)))*Rad_Spec!BF38,".")</f>
        <v>.</v>
      </c>
      <c r="M38" s="50" t="str">
        <f>IFERROR((d_DL/(Rad_Spec!AY38*d_GSF_i*d_Fam*d_Foffset*Fsurf!C38*d_EF_iw*(1/365)*d_ET_iw*(1/24)))*Rad_Spec!BF38,".")</f>
        <v>.</v>
      </c>
      <c r="N38" s="50">
        <f>IFERROR((d_DL/(Rad_Spec!AV38*d_GSF_i*d_Fam*d_Foffset*acf!D38*d_ET_iw*(1/24)*d_EF_iw*(1/365)))*Rad_Spec!BF38,".")</f>
        <v>20168003037.768333</v>
      </c>
      <c r="O38" s="50">
        <f>IFERROR((d_DL/(Rad_Spec!AZ38*d_GSF_i*d_Fam*d_Foffset*acf!E38*d_ET_iw*(1/24)*d_EF_iw*(1/365)))*Rad_Spec!BF38,".")</f>
        <v>71966084592.47052</v>
      </c>
      <c r="P38" s="50">
        <f>IFERROR((d_DL/(Rad_Spec!BA38*d_GSF_i*d_Fam*d_Foffset*acf!F38*d_ET_iw*(1/24)*d_EF_iw*(1/365)))*Rad_Spec!BF38,".")</f>
        <v>27082746936.431759</v>
      </c>
      <c r="Q38" s="50">
        <f>IFERROR((d_DL/(Rad_Spec!BB38*d_GSF_i*d_Fam*d_Foffset*acf!G38*d_ET_iw*(1/24)*d_EF_iw*(1/365)))*Rad_Spec!BF38,".")</f>
        <v>20353598157.747795</v>
      </c>
      <c r="R38" s="50">
        <f>IFERROR((d_DL/(Rad_Spec!AY38*d_GSF_i*d_Fam*d_Foffset*acf!C38*d_ET_iw*(1/24)*d_EF_iw*(1/365)))*Rad_Spec!BF38,".")</f>
        <v>73122857514.09903</v>
      </c>
    </row>
    <row r="39" spans="1:18">
      <c r="A39" s="48" t="s">
        <v>44</v>
      </c>
      <c r="B39" s="48"/>
      <c r="C39" s="50">
        <f>IFERROR((d_DL/(Rad_Spec!V39*d_IFD_iw*d_EF_iw))*Rad_Spec!BF39,".")</f>
        <v>436.17495477163118</v>
      </c>
      <c r="D39" s="50">
        <f>IFERROR((d_DL/(Rad_Spec!AN39*d_IRA_iw*(1/d_PEFm_pp)*d_SLF*d_ET_iw*d_EF_iw))*Rad_Spec!BF39,".")</f>
        <v>0.1428758429586818</v>
      </c>
      <c r="E39" s="50">
        <f>IFERROR((d_DL/(Rad_Spec!AN39*d_IRA_iw*(1/d_PEF)*d_SLF*d_ET_iw*d_EF_iw))*Rad_Spec!BF39,".")</f>
        <v>104.45548474390581</v>
      </c>
      <c r="F39" s="50">
        <f>IFERROR((d_DL/(Rad_Spec!AY39*d_GSF_i*d_Fam*d_Foffset*acf!C39*d_ET_iw*(1/24)*d_EF_iw*(1/365)))*Rad_Spec!BF39,".")</f>
        <v>395709.5704124982</v>
      </c>
      <c r="G39" s="50">
        <f t="shared" si="4"/>
        <v>84.255643136298687</v>
      </c>
      <c r="H39" s="50">
        <f t="shared" si="5"/>
        <v>0.14282900554180575</v>
      </c>
      <c r="I39" s="56">
        <f>IFERROR((d_DL/(Rad_Spec!AV39*d_GSF_i*d_Fam*d_Foffset*Fsurf!C39*d_EF_iw*(1/365)*d_ET_iw*(1/24)))*Rad_Spec!BF39,".")</f>
        <v>441010.88571261225</v>
      </c>
      <c r="J39" s="50">
        <f>IFERROR((d_DL/(Rad_Spec!AZ39*d_GSF_i*d_Fam*d_Foffset*Fsurf!C39*d_EF_iw*(1/365)*d_ET_iw*(1/24)))*Rad_Spec!BF39,".")</f>
        <v>947844.29168083821</v>
      </c>
      <c r="K39" s="50">
        <f>IFERROR((d_DL/(Rad_Spec!BA39*d_GSF_i*d_Fam*d_Foffset*Fsurf!C39*d_EF_iw*(1/365)*d_ET_iw*(1/24)))*Rad_Spec!BF39,".")</f>
        <v>520537.43887390295</v>
      </c>
      <c r="L39" s="50">
        <f>IFERROR((d_DL/(Rad_Spec!BB39*d_GSF_i*d_Fam*d_Foffset*Fsurf!C39*d_EF_iw*(1/365)*d_ET_iw*(1/24)))*Rad_Spec!BF39,".")</f>
        <v>444094.87792039261</v>
      </c>
      <c r="M39" s="50">
        <f>IFERROR((d_DL/(Rad_Spec!AY39*d_GSF_i*d_Fam*d_Foffset*Fsurf!C39*d_EF_iw*(1/365)*d_ET_iw*(1/24)))*Rad_Spec!BF39,".")</f>
        <v>283459.57765938266</v>
      </c>
      <c r="N39" s="50">
        <f>IFERROR((d_DL/(Rad_Spec!AV39*d_GSF_i*d_Fam*d_Foffset*acf!D39*d_ET_iw*(1/24)*d_EF_iw*(1/365)))*Rad_Spec!BF39,".")</f>
        <v>615651.1964548066</v>
      </c>
      <c r="O39" s="50">
        <f>IFERROR((d_DL/(Rad_Spec!AZ39*d_GSF_i*d_Fam*d_Foffset*acf!E39*d_ET_iw*(1/24)*d_EF_iw*(1/365)))*Rad_Spec!BF39,".")</f>
        <v>1323190.6311864499</v>
      </c>
      <c r="P39" s="50">
        <f>IFERROR((d_DL/(Rad_Spec!BA39*d_GSF_i*d_Fam*d_Foffset*acf!F39*d_ET_iw*(1/24)*d_EF_iw*(1/365)))*Rad_Spec!BF39,".")</f>
        <v>726670.2646679685</v>
      </c>
      <c r="Q39" s="50">
        <f>IFERROR((d_DL/(Rad_Spec!BB39*d_GSF_i*d_Fam*d_Foffset*acf!G39*d_ET_iw*(1/24)*d_EF_iw*(1/365)))*Rad_Spec!BF39,".")</f>
        <v>619956.44957686809</v>
      </c>
      <c r="R39" s="50">
        <f>IFERROR((d_DL/(Rad_Spec!AY39*d_GSF_i*d_Fam*d_Foffset*acf!C39*d_ET_iw*(1/24)*d_EF_iw*(1/365)))*Rad_Spec!BF39,".")</f>
        <v>395709.5704124982</v>
      </c>
    </row>
    <row r="40" spans="1:18">
      <c r="A40" s="48" t="s">
        <v>45</v>
      </c>
      <c r="B40" s="48"/>
      <c r="C40" s="50" t="str">
        <f>IFERROR((d_DL/(Rad_Spec!V40*d_IFD_iw*d_EF_iw))*Rad_Spec!BF40,".")</f>
        <v>.</v>
      </c>
      <c r="D40" s="50" t="str">
        <f>IFERROR((d_DL/(Rad_Spec!AN40*d_IRA_iw*(1/d_PEFm_pp)*d_SLF*d_ET_iw*d_EF_iw))*Rad_Spec!BF40,".")</f>
        <v>.</v>
      </c>
      <c r="E40" s="50" t="str">
        <f>IFERROR((d_DL/(Rad_Spec!AN40*d_IRA_iw*(1/d_PEF)*d_SLF*d_ET_iw*d_EF_iw))*Rad_Spec!BF40,".")</f>
        <v>.</v>
      </c>
      <c r="F40" s="50">
        <f>IFERROR((d_DL/(Rad_Spec!AY40*d_GSF_i*d_Fam*d_Foffset*acf!C40*d_ET_iw*(1/24)*d_EF_iw*(1/365)))*Rad_Spec!BF40,".")</f>
        <v>884162676.245574</v>
      </c>
      <c r="G40" s="50">
        <f t="shared" si="4"/>
        <v>884162676.24557388</v>
      </c>
      <c r="H40" s="50">
        <f t="shared" si="5"/>
        <v>884162676.24557388</v>
      </c>
      <c r="I40" s="56">
        <f>IFERROR((d_DL/(Rad_Spec!AV40*d_GSF_i*d_Fam*d_Foffset*Fsurf!C40*d_EF_iw*(1/365)*d_ET_iw*(1/24)))*Rad_Spec!BF40,".")</f>
        <v>208690606.1506688</v>
      </c>
      <c r="J40" s="50">
        <f>IFERROR((d_DL/(Rad_Spec!AZ40*d_GSF_i*d_Fam*d_Foffset*Fsurf!C40*d_EF_iw*(1/365)*d_ET_iw*(1/24)))*Rad_Spec!BF40,".")</f>
        <v>670029144.49192214</v>
      </c>
      <c r="K40" s="50">
        <f>IFERROR((d_DL/(Rad_Spec!BA40*d_GSF_i*d_Fam*d_Foffset*Fsurf!C40*d_EF_iw*(1/365)*d_ET_iw*(1/24)))*Rad_Spec!BF40,".")</f>
        <v>270780373.269876</v>
      </c>
      <c r="L40" s="50">
        <f>IFERROR((d_DL/(Rad_Spec!BB40*d_GSF_i*d_Fam*d_Foffset*Fsurf!C40*d_EF_iw*(1/365)*d_ET_iw*(1/24)))*Rad_Spec!BF40,".")</f>
        <v>211383388.16551611</v>
      </c>
      <c r="M40" s="50">
        <f>IFERROR((d_DL/(Rad_Spec!AY40*d_GSF_i*d_Fam*d_Foffset*Fsurf!C40*d_EF_iw*(1/365)*d_ET_iw*(1/24)))*Rad_Spec!BF40,".")</f>
        <v>619595428.34307909</v>
      </c>
      <c r="N40" s="50">
        <f>IFERROR((d_DL/(Rad_Spec!AV40*d_GSF_i*d_Fam*d_Foffset*acf!D40*d_ET_iw*(1/24)*d_EF_iw*(1/365)))*Rad_Spec!BF40,".")</f>
        <v>297801494.97700435</v>
      </c>
      <c r="O40" s="50">
        <f>IFERROR((d_DL/(Rad_Spec!AZ40*d_GSF_i*d_Fam*d_Foffset*acf!E40*d_ET_iw*(1/24)*d_EF_iw*(1/365)))*Rad_Spec!BF40,".")</f>
        <v>956131589.18997312</v>
      </c>
      <c r="P40" s="50">
        <f>IFERROR((d_DL/(Rad_Spec!BA40*d_GSF_i*d_Fam*d_Foffset*acf!F40*d_ET_iw*(1/24)*d_EF_iw*(1/365)))*Rad_Spec!BF40,".")</f>
        <v>386403592.65611315</v>
      </c>
      <c r="Q40" s="50">
        <f>IFERROR((d_DL/(Rad_Spec!BB40*d_GSF_i*d_Fam*d_Foffset*acf!G40*d_ET_iw*(1/24)*d_EF_iw*(1/365)))*Rad_Spec!BF40,".")</f>
        <v>301644094.91219151</v>
      </c>
      <c r="R40" s="50">
        <f>IFERROR((d_DL/(Rad_Spec!AY40*d_GSF_i*d_Fam*d_Foffset*acf!C40*d_ET_iw*(1/24)*d_EF_iw*(1/365)))*Rad_Spec!BF40,".")</f>
        <v>884162676.245574</v>
      </c>
    </row>
    <row r="41" spans="1:18">
      <c r="A41" s="51" t="s">
        <v>46</v>
      </c>
      <c r="B41" s="48" t="s">
        <v>7</v>
      </c>
      <c r="C41" s="50" t="str">
        <f>IFERROR((d_DL/(Rad_Spec!V41*d_IFD_iw*d_EF_iw))*Rad_Spec!BF41,".")</f>
        <v>.</v>
      </c>
      <c r="D41" s="50" t="str">
        <f>IFERROR((d_DL/(Rad_Spec!AN41*d_IRA_iw*(1/d_PEFm_pp)*d_SLF*d_ET_iw*d_EF_iw))*Rad_Spec!BF41,".")</f>
        <v>.</v>
      </c>
      <c r="E41" s="50" t="str">
        <f>IFERROR((d_DL/(Rad_Spec!AN41*d_IRA_iw*(1/d_PEF)*d_SLF*d_ET_iw*d_EF_iw))*Rad_Spec!BF41,".")</f>
        <v>.</v>
      </c>
      <c r="F41" s="50">
        <f>IFERROR((d_DL/(Rad_Spec!AY41*d_GSF_i*d_Fam*d_Foffset*acf!C41*d_ET_iw*(1/24)*d_EF_iw*(1/365)))*Rad_Spec!BF41,".")</f>
        <v>25884503.506453428</v>
      </c>
      <c r="G41" s="50">
        <f t="shared" si="4"/>
        <v>25884503.506453428</v>
      </c>
      <c r="H41" s="50">
        <f t="shared" si="5"/>
        <v>25884503.506453428</v>
      </c>
      <c r="I41" s="56">
        <f>IFERROR((d_DL/(Rad_Spec!AV41*d_GSF_i*d_Fam*d_Foffset*Fsurf!C41*d_EF_iw*(1/365)*d_ET_iw*(1/24)))*Rad_Spec!BF41,".")</f>
        <v>4815912.7086644666</v>
      </c>
      <c r="J41" s="50">
        <f>IFERROR((d_DL/(Rad_Spec!AZ41*d_GSF_i*d_Fam*d_Foffset*Fsurf!C41*d_EF_iw*(1/365)*d_ET_iw*(1/24)))*Rad_Spec!BF41,".")</f>
        <v>20080384.568875816</v>
      </c>
      <c r="K41" s="50">
        <f>IFERROR((d_DL/(Rad_Spec!BA41*d_GSF_i*d_Fam*d_Foffset*Fsurf!C41*d_EF_iw*(1/365)*d_ET_iw*(1/24)))*Rad_Spec!BF41,".")</f>
        <v>7183568.538238002</v>
      </c>
      <c r="L41" s="50">
        <f>IFERROR((d_DL/(Rad_Spec!BB41*d_GSF_i*d_Fam*d_Foffset*Fsurf!C41*d_EF_iw*(1/365)*d_ET_iw*(1/24)))*Rad_Spec!BF41,".")</f>
        <v>5005460.293407822</v>
      </c>
      <c r="M41" s="50">
        <f>IFERROR((d_DL/(Rad_Spec!AY41*d_GSF_i*d_Fam*d_Foffset*Fsurf!C41*d_EF_iw*(1/365)*d_ET_iw*(1/24)))*Rad_Spec!BF41,".")</f>
        <v>20397559.89476236</v>
      </c>
      <c r="N41" s="50">
        <f>IFERROR((d_DL/(Rad_Spec!AV41*d_GSF_i*d_Fam*d_Foffset*acf!D41*d_ET_iw*(1/24)*d_EF_iw*(1/365)))*Rad_Spec!BF41,".")</f>
        <v>6111393.2272952106</v>
      </c>
      <c r="O41" s="50">
        <f>IFERROR((d_DL/(Rad_Spec!AZ41*d_GSF_i*d_Fam*d_Foffset*acf!E41*d_ET_iw*(1/24)*d_EF_iw*(1/365)))*Rad_Spec!BF41,".")</f>
        <v>25482008.017903414</v>
      </c>
      <c r="P41" s="50">
        <f>IFERROR((d_DL/(Rad_Spec!BA41*d_GSF_i*d_Fam*d_Foffset*acf!F41*d_ET_iw*(1/24)*d_EF_iw*(1/365)))*Rad_Spec!BF41,".")</f>
        <v>9115948.4750240259</v>
      </c>
      <c r="Q41" s="50">
        <f>IFERROR((d_DL/(Rad_Spec!BB41*d_GSF_i*d_Fam*d_Foffset*acf!G41*d_ET_iw*(1/24)*d_EF_iw*(1/365)))*Rad_Spec!BF41,".")</f>
        <v>6351929.1123345243</v>
      </c>
      <c r="R41" s="50">
        <f>IFERROR((d_DL/(Rad_Spec!AY41*d_GSF_i*d_Fam*d_Foffset*acf!C41*d_ET_iw*(1/24)*d_EF_iw*(1/365)))*Rad_Spec!BF41,".")</f>
        <v>25884503.506453428</v>
      </c>
    </row>
    <row r="42" spans="1:18">
      <c r="A42" s="48" t="s">
        <v>47</v>
      </c>
      <c r="B42" s="48"/>
      <c r="C42" s="50" t="str">
        <f>IFERROR((d_DL/(Rad_Spec!V42*d_IFD_iw*d_EF_iw))*Rad_Spec!BF42,".")</f>
        <v>.</v>
      </c>
      <c r="D42" s="50" t="str">
        <f>IFERROR((d_DL/(Rad_Spec!AN42*d_IRA_iw*(1/d_PEFm_pp)*d_SLF*d_ET_iw*d_EF_iw))*Rad_Spec!BF42,".")</f>
        <v>.</v>
      </c>
      <c r="E42" s="50" t="str">
        <f>IFERROR((d_DL/(Rad_Spec!AN42*d_IRA_iw*(1/d_PEF)*d_SLF*d_ET_iw*d_EF_iw))*Rad_Spec!BF42,".")</f>
        <v>.</v>
      </c>
      <c r="F42" s="50">
        <f>IFERROR((d_DL/(Rad_Spec!AY42*d_GSF_i*d_Fam*d_Foffset*acf!C42*d_ET_iw*(1/24)*d_EF_iw*(1/365)))*Rad_Spec!BF42,".")</f>
        <v>408414.36260430975</v>
      </c>
      <c r="G42" s="50">
        <f t="shared" si="4"/>
        <v>408414.36260430975</v>
      </c>
      <c r="H42" s="50">
        <f t="shared" si="5"/>
        <v>408414.36260430975</v>
      </c>
      <c r="I42" s="56" t="str">
        <f>IFERROR((d_DL/(Rad_Spec!AV42*d_GSF_i*d_Fam*d_Foffset*Fsurf!C42*d_EF_iw*(1/365)*d_ET_iw*(1/24)))*Rad_Spec!BF42,".")</f>
        <v>.</v>
      </c>
      <c r="J42" s="50" t="str">
        <f>IFERROR((d_DL/(Rad_Spec!AZ42*d_GSF_i*d_Fam*d_Foffset*Fsurf!C42*d_EF_iw*(1/365)*d_ET_iw*(1/24)))*Rad_Spec!BF42,".")</f>
        <v>.</v>
      </c>
      <c r="K42" s="50" t="str">
        <f>IFERROR((d_DL/(Rad_Spec!BA42*d_GSF_i*d_Fam*d_Foffset*Fsurf!C42*d_EF_iw*(1/365)*d_ET_iw*(1/24)))*Rad_Spec!BF42,".")</f>
        <v>.</v>
      </c>
      <c r="L42" s="50" t="str">
        <f>IFERROR((d_DL/(Rad_Spec!BB42*d_GSF_i*d_Fam*d_Foffset*Fsurf!C42*d_EF_iw*(1/365)*d_ET_iw*(1/24)))*Rad_Spec!BF42,".")</f>
        <v>.</v>
      </c>
      <c r="M42" s="50" t="str">
        <f>IFERROR((d_DL/(Rad_Spec!AY42*d_GSF_i*d_Fam*d_Foffset*Fsurf!C42*d_EF_iw*(1/365)*d_ET_iw*(1/24)))*Rad_Spec!BF42,".")</f>
        <v>.</v>
      </c>
      <c r="N42" s="50">
        <f>IFERROR((d_DL/(Rad_Spec!AV42*d_GSF_i*d_Fam*d_Foffset*acf!D42*d_ET_iw*(1/24)*d_EF_iw*(1/365)))*Rad_Spec!BF42,".")</f>
        <v>72568.432616650403</v>
      </c>
      <c r="O42" s="50">
        <f>IFERROR((d_DL/(Rad_Spec!AZ42*d_GSF_i*d_Fam*d_Foffset*acf!E42*d_ET_iw*(1/24)*d_EF_iw*(1/365)))*Rad_Spec!BF42,".")</f>
        <v>408425.34940024349</v>
      </c>
      <c r="P42" s="50">
        <f>IFERROR((d_DL/(Rad_Spec!BA42*d_GSF_i*d_Fam*d_Foffset*acf!F42*d_ET_iw*(1/24)*d_EF_iw*(1/365)))*Rad_Spec!BF42,".")</f>
        <v>142092.03589274207</v>
      </c>
      <c r="Q42" s="50">
        <f>IFERROR((d_DL/(Rad_Spec!BB42*d_GSF_i*d_Fam*d_Foffset*acf!G42*d_ET_iw*(1/24)*d_EF_iw*(1/365)))*Rad_Spec!BF42,".")</f>
        <v>87771.754352752105</v>
      </c>
      <c r="R42" s="50">
        <f>IFERROR((d_DL/(Rad_Spec!AY42*d_GSF_i*d_Fam*d_Foffset*acf!C42*d_ET_iw*(1/24)*d_EF_iw*(1/365)))*Rad_Spec!BF42,".")</f>
        <v>408414.36260430975</v>
      </c>
    </row>
    <row r="43" spans="1:18">
      <c r="A43" s="48" t="s">
        <v>48</v>
      </c>
      <c r="B43" s="48"/>
      <c r="C43" s="50" t="str">
        <f>IFERROR((d_DL/(Rad_Spec!V43*d_IFD_iw*d_EF_iw))*Rad_Spec!BF43,".")</f>
        <v>.</v>
      </c>
      <c r="D43" s="50" t="str">
        <f>IFERROR((d_DL/(Rad_Spec!AN43*d_IRA_iw*(1/d_PEFm_pp)*d_SLF*d_ET_iw*d_EF_iw))*Rad_Spec!BF43,".")</f>
        <v>.</v>
      </c>
      <c r="E43" s="50" t="str">
        <f>IFERROR((d_DL/(Rad_Spec!AN43*d_IRA_iw*(1/d_PEF)*d_SLF*d_ET_iw*d_EF_iw))*Rad_Spec!BF43,".")</f>
        <v>.</v>
      </c>
      <c r="F43" s="50">
        <f>IFERROR((d_DL/(Rad_Spec!AY43*d_GSF_i*d_Fam*d_Foffset*acf!C43*d_ET_iw*(1/24)*d_EF_iw*(1/365)))*Rad_Spec!BF43,".")</f>
        <v>2751037.2578500467</v>
      </c>
      <c r="G43" s="50">
        <f t="shared" si="4"/>
        <v>2751037.2578500467</v>
      </c>
      <c r="H43" s="50">
        <f t="shared" si="5"/>
        <v>2751037.2578500467</v>
      </c>
      <c r="I43" s="56" t="str">
        <f>IFERROR((d_DL/(Rad_Spec!AV43*d_GSF_i*d_Fam*d_Foffset*Fsurf!C43*d_EF_iw*(1/365)*d_ET_iw*(1/24)))*Rad_Spec!BF43,".")</f>
        <v>.</v>
      </c>
      <c r="J43" s="50" t="str">
        <f>IFERROR((d_DL/(Rad_Spec!AZ43*d_GSF_i*d_Fam*d_Foffset*Fsurf!C43*d_EF_iw*(1/365)*d_ET_iw*(1/24)))*Rad_Spec!BF43,".")</f>
        <v>.</v>
      </c>
      <c r="K43" s="50" t="str">
        <f>IFERROR((d_DL/(Rad_Spec!BA43*d_GSF_i*d_Fam*d_Foffset*Fsurf!C43*d_EF_iw*(1/365)*d_ET_iw*(1/24)))*Rad_Spec!BF43,".")</f>
        <v>.</v>
      </c>
      <c r="L43" s="50" t="str">
        <f>IFERROR((d_DL/(Rad_Spec!BB43*d_GSF_i*d_Fam*d_Foffset*Fsurf!C43*d_EF_iw*(1/365)*d_ET_iw*(1/24)))*Rad_Spec!BF43,".")</f>
        <v>.</v>
      </c>
      <c r="M43" s="50" t="str">
        <f>IFERROR((d_DL/(Rad_Spec!AY43*d_GSF_i*d_Fam*d_Foffset*Fsurf!C43*d_EF_iw*(1/365)*d_ET_iw*(1/24)))*Rad_Spec!BF43,".")</f>
        <v>.</v>
      </c>
      <c r="N43" s="50">
        <f>IFERROR((d_DL/(Rad_Spec!AV43*d_GSF_i*d_Fam*d_Foffset*acf!D43*d_ET_iw*(1/24)*d_EF_iw*(1/365)))*Rad_Spec!BF43,".")</f>
        <v>577501.20410584449</v>
      </c>
      <c r="O43" s="50">
        <f>IFERROR((d_DL/(Rad_Spec!AZ43*d_GSF_i*d_Fam*d_Foffset*acf!E43*d_ET_iw*(1/24)*d_EF_iw*(1/365)))*Rad_Spec!BF43,".")</f>
        <v>2882944.3996437099</v>
      </c>
      <c r="P43" s="50">
        <f>IFERROR((d_DL/(Rad_Spec!BA43*d_GSF_i*d_Fam*d_Foffset*acf!F43*d_ET_iw*(1/24)*d_EF_iw*(1/365)))*Rad_Spec!BF43,".")</f>
        <v>1019499.3323879712</v>
      </c>
      <c r="Q43" s="50">
        <f>IFERROR((d_DL/(Rad_Spec!BB43*d_GSF_i*d_Fam*d_Foffset*acf!G43*d_ET_iw*(1/24)*d_EF_iw*(1/365)))*Rad_Spec!BF43,".")</f>
        <v>654087.38529550843</v>
      </c>
      <c r="R43" s="50">
        <f>IFERROR((d_DL/(Rad_Spec!AY43*d_GSF_i*d_Fam*d_Foffset*acf!C43*d_ET_iw*(1/24)*d_EF_iw*(1/365)))*Rad_Spec!BF43,".")</f>
        <v>2751037.2578500467</v>
      </c>
    </row>
    <row r="44" spans="1:18">
      <c r="A44" s="48" t="s">
        <v>49</v>
      </c>
      <c r="B44" s="48"/>
      <c r="C44" s="50">
        <f>IFERROR((d_DL/(Rad_Spec!V44*d_IFD_iw*d_EF_iw))*Rad_Spec!BF44,".")</f>
        <v>37.983276591922838</v>
      </c>
      <c r="D44" s="50">
        <f>IFERROR((d_DL/(Rad_Spec!AN44*d_IRA_iw*(1/d_PEFm_pp)*d_SLF*d_ET_iw*d_EF_iw))*Rad_Spec!BF44,".")</f>
        <v>0.26970908222634543</v>
      </c>
      <c r="E44" s="50">
        <f>IFERROR((d_DL/(Rad_Spec!AN44*d_IRA_iw*(1/d_PEF)*d_SLF*d_ET_iw*d_EF_iw))*Rad_Spec!BF44,".")</f>
        <v>197.1823391581604</v>
      </c>
      <c r="F44" s="50">
        <f>IFERROR((d_DL/(Rad_Spec!AY44*d_GSF_i*d_Fam*d_Foffset*acf!C44*d_ET_iw*(1/24)*d_EF_iw*(1/365)))*Rad_Spec!BF44,".")</f>
        <v>355.97687839058023</v>
      </c>
      <c r="G44" s="50">
        <f t="shared" si="4"/>
        <v>29.232932072831918</v>
      </c>
      <c r="H44" s="50">
        <f t="shared" si="5"/>
        <v>0.26760612853362475</v>
      </c>
      <c r="I44" s="56">
        <f>IFERROR((d_DL/(Rad_Spec!AV44*d_GSF_i*d_Fam*d_Foffset*Fsurf!C44*d_EF_iw*(1/365)*d_ET_iw*(1/24)))*Rad_Spec!BF44,".")</f>
        <v>110.56034880569578</v>
      </c>
      <c r="J44" s="50">
        <f>IFERROR((d_DL/(Rad_Spec!AZ44*d_GSF_i*d_Fam*d_Foffset*Fsurf!C44*d_EF_iw*(1/365)*d_ET_iw*(1/24)))*Rad_Spec!BF44,".")</f>
        <v>354.80477950063164</v>
      </c>
      <c r="K44" s="50">
        <f>IFERROR((d_DL/(Rad_Spec!BA44*d_GSF_i*d_Fam*d_Foffset*Fsurf!C44*d_EF_iw*(1/365)*d_ET_iw*(1/24)))*Rad_Spec!BF44,".")</f>
        <v>153.13154094103419</v>
      </c>
      <c r="L44" s="50">
        <f>IFERROR((d_DL/(Rad_Spec!BB44*d_GSF_i*d_Fam*d_Foffset*Fsurf!C44*d_EF_iw*(1/365)*d_ET_iw*(1/24)))*Rad_Spec!BF44,".")</f>
        <v>114.16431390872057</v>
      </c>
      <c r="M44" s="50">
        <f>IFERROR((d_DL/(Rad_Spec!AY44*d_GSF_i*d_Fam*d_Foffset*Fsurf!C44*d_EF_iw*(1/365)*d_ET_iw*(1/24)))*Rad_Spec!BF44,".")</f>
        <v>281.18236839698284</v>
      </c>
      <c r="N44" s="50">
        <f>IFERROR((d_DL/(Rad_Spec!AV44*d_GSF_i*d_Fam*d_Foffset*acf!D44*d_ET_iw*(1/24)*d_EF_iw*(1/365)))*Rad_Spec!BF44,".")</f>
        <v>139.96940158801087</v>
      </c>
      <c r="O44" s="50">
        <f>IFERROR((d_DL/(Rad_Spec!AZ44*d_GSF_i*d_Fam*d_Foffset*acf!E44*d_ET_iw*(1/24)*d_EF_iw*(1/365)))*Rad_Spec!BF44,".")</f>
        <v>449.18285084779961</v>
      </c>
      <c r="P44" s="50">
        <f>IFERROR((d_DL/(Rad_Spec!BA44*d_GSF_i*d_Fam*d_Foffset*acf!F44*d_ET_iw*(1/24)*d_EF_iw*(1/365)))*Rad_Spec!BF44,".")</f>
        <v>193.8645308313493</v>
      </c>
      <c r="Q44" s="50">
        <f>IFERROR((d_DL/(Rad_Spec!BB44*d_GSF_i*d_Fam*d_Foffset*acf!G44*d_ET_iw*(1/24)*d_EF_iw*(1/365)))*Rad_Spec!BF44,".")</f>
        <v>144.53202140844022</v>
      </c>
      <c r="R44" s="50">
        <f>IFERROR((d_DL/(Rad_Spec!AY44*d_GSF_i*d_Fam*d_Foffset*acf!C44*d_ET_iw*(1/24)*d_EF_iw*(1/365)))*Rad_Spec!BF44,".")</f>
        <v>355.97687839058023</v>
      </c>
    </row>
    <row r="45" spans="1:18">
      <c r="A45" s="48" t="s">
        <v>50</v>
      </c>
      <c r="B45" s="48"/>
      <c r="C45" s="50">
        <f>IFERROR((d_DL/(Rad_Spec!V45*d_IFD_iw*d_EF_iw))*Rad_Spec!BF45,".")</f>
        <v>6041.1842501637111</v>
      </c>
      <c r="D45" s="50">
        <f>IFERROR((d_DL/(Rad_Spec!AN45*d_IRA_iw*(1/d_PEFm_pp)*d_SLF*d_ET_iw*d_EF_iw))*Rad_Spec!BF45,".")</f>
        <v>179.88953700091596</v>
      </c>
      <c r="E45" s="50">
        <f>IFERROR((d_DL/(Rad_Spec!AN45*d_IRA_iw*(1/d_PEF)*d_SLF*d_ET_iw*d_EF_iw))*Rad_Spec!BF45,".")</f>
        <v>131515.92598632263</v>
      </c>
      <c r="F45" s="50">
        <f>IFERROR((d_DL/(Rad_Spec!AY45*d_GSF_i*d_Fam*d_Foffset*acf!C45*d_ET_iw*(1/24)*d_EF_iw*(1/365)))*Rad_Spec!BF45,".")</f>
        <v>4659.451009485455</v>
      </c>
      <c r="G45" s="50">
        <f t="shared" si="4"/>
        <v>2578.970267249932</v>
      </c>
      <c r="H45" s="50">
        <f t="shared" si="5"/>
        <v>168.37525404615488</v>
      </c>
      <c r="I45" s="56">
        <f>IFERROR((d_DL/(Rad_Spec!AV45*d_GSF_i*d_Fam*d_Foffset*Fsurf!C45*d_EF_iw*(1/365)*d_ET_iw*(1/24)))*Rad_Spec!BF45,".")</f>
        <v>821.85142307023978</v>
      </c>
      <c r="J45" s="50">
        <f>IFERROR((d_DL/(Rad_Spec!AZ45*d_GSF_i*d_Fam*d_Foffset*Fsurf!C45*d_EF_iw*(1/365)*d_ET_iw*(1/24)))*Rad_Spec!BF45,".")</f>
        <v>4065.071554971079</v>
      </c>
      <c r="K45" s="50">
        <f>IFERROR((d_DL/(Rad_Spec!BA45*d_GSF_i*d_Fam*d_Foffset*Fsurf!C45*d_EF_iw*(1/365)*d_ET_iw*(1/24)))*Rad_Spec!BF45,".")</f>
        <v>1430.4657201546875</v>
      </c>
      <c r="L45" s="50">
        <f>IFERROR((d_DL/(Rad_Spec!BB45*d_GSF_i*d_Fam*d_Foffset*Fsurf!C45*d_EF_iw*(1/365)*d_ET_iw*(1/24)))*Rad_Spec!BF45,".")</f>
        <v>922.07720637148827</v>
      </c>
      <c r="M45" s="50">
        <f>IFERROR((d_DL/(Rad_Spec!AY45*d_GSF_i*d_Fam*d_Foffset*Fsurf!C45*d_EF_iw*(1/365)*d_ET_iw*(1/24)))*Rad_Spec!BF45,".")</f>
        <v>3915.505049987778</v>
      </c>
      <c r="N45" s="50">
        <f>IFERROR((d_DL/(Rad_Spec!AV45*d_GSF_i*d_Fam*d_Foffset*acf!D45*d_ET_iw*(1/24)*d_EF_iw*(1/365)))*Rad_Spec!BF45,".")</f>
        <v>978.00319345358537</v>
      </c>
      <c r="O45" s="50">
        <f>IFERROR((d_DL/(Rad_Spec!AZ45*d_GSF_i*d_Fam*d_Foffset*acf!E45*d_ET_iw*(1/24)*d_EF_iw*(1/365)))*Rad_Spec!BF45,".")</f>
        <v>4837.4351504155829</v>
      </c>
      <c r="P45" s="50">
        <f>IFERROR((d_DL/(Rad_Spec!BA45*d_GSF_i*d_Fam*d_Foffset*acf!F45*d_ET_iw*(1/24)*d_EF_iw*(1/365)))*Rad_Spec!BF45,".")</f>
        <v>1702.2542069840781</v>
      </c>
      <c r="Q45" s="50">
        <f>IFERROR((d_DL/(Rad_Spec!BB45*d_GSF_i*d_Fam*d_Foffset*acf!G45*d_ET_iw*(1/24)*d_EF_iw*(1/365)))*Rad_Spec!BF45,".")</f>
        <v>1097.2718755820713</v>
      </c>
      <c r="R45" s="50">
        <f>IFERROR((d_DL/(Rad_Spec!AY45*d_GSF_i*d_Fam*d_Foffset*acf!C45*d_ET_iw*(1/24)*d_EF_iw*(1/365)))*Rad_Spec!BF45,".")</f>
        <v>4659.451009485455</v>
      </c>
    </row>
    <row r="46" spans="1:18">
      <c r="A46" s="48" t="s">
        <v>51</v>
      </c>
      <c r="B46" s="48"/>
      <c r="C46" s="50">
        <f>IFERROR((d_DL/(Rad_Spec!V46*d_IFD_iw*d_EF_iw))*Rad_Spec!BF46,".")</f>
        <v>90.251450824876727</v>
      </c>
      <c r="D46" s="50">
        <f>IFERROR((d_DL/(Rad_Spec!AN46*d_IRA_iw*(1/d_PEFm_pp)*d_SLF*d_ET_iw*d_EF_iw))*Rad_Spec!BF46,".")</f>
        <v>0.53619030351767993</v>
      </c>
      <c r="E46" s="50">
        <f>IFERROR((d_DL/(Rad_Spec!AN46*d_IRA_iw*(1/d_PEF)*d_SLF*d_ET_iw*d_EF_iw))*Rad_Spec!BF46,".")</f>
        <v>392.00481277383028</v>
      </c>
      <c r="F46" s="50" t="str">
        <f>IFERROR((d_DL/(Rad_Spec!AY46*d_GSF_i*d_Fam*d_Foffset*acf!C46*d_ET_iw*(1/24)*d_EF_iw*(1/365)))*Rad_Spec!BF46,".")</f>
        <v>.</v>
      </c>
      <c r="G46" s="50">
        <f t="shared" si="4"/>
        <v>73.361417473701849</v>
      </c>
      <c r="H46" s="50">
        <f t="shared" si="5"/>
        <v>0.53302357247353049</v>
      </c>
      <c r="I46" s="56" t="str">
        <f>IFERROR((d_DL/(Rad_Spec!AV46*d_GSF_i*d_Fam*d_Foffset*Fsurf!C46*d_EF_iw*(1/365)*d_ET_iw*(1/24)))*Rad_Spec!BF46,".")</f>
        <v>.</v>
      </c>
      <c r="J46" s="50" t="str">
        <f>IFERROR((d_DL/(Rad_Spec!AZ46*d_GSF_i*d_Fam*d_Foffset*Fsurf!C46*d_EF_iw*(1/365)*d_ET_iw*(1/24)))*Rad_Spec!BF46,".")</f>
        <v>.</v>
      </c>
      <c r="K46" s="50" t="str">
        <f>IFERROR((d_DL/(Rad_Spec!BA46*d_GSF_i*d_Fam*d_Foffset*Fsurf!C46*d_EF_iw*(1/365)*d_ET_iw*(1/24)))*Rad_Spec!BF46,".")</f>
        <v>.</v>
      </c>
      <c r="L46" s="50" t="str">
        <f>IFERROR((d_DL/(Rad_Spec!BB46*d_GSF_i*d_Fam*d_Foffset*Fsurf!C46*d_EF_iw*(1/365)*d_ET_iw*(1/24)))*Rad_Spec!BF46,".")</f>
        <v>.</v>
      </c>
      <c r="M46" s="50" t="str">
        <f>IFERROR((d_DL/(Rad_Spec!AY46*d_GSF_i*d_Fam*d_Foffset*Fsurf!C46*d_EF_iw*(1/365)*d_ET_iw*(1/24)))*Rad_Spec!BF46,".")</f>
        <v>.</v>
      </c>
      <c r="N46" s="50" t="str">
        <f>IFERROR((d_DL/(Rad_Spec!AV46*d_GSF_i*d_Fam*d_Foffset*acf!D46*d_ET_iw*(1/24)*d_EF_iw*(1/365)))*Rad_Spec!BF46,".")</f>
        <v>.</v>
      </c>
      <c r="O46" s="50" t="str">
        <f>IFERROR((d_DL/(Rad_Spec!AZ46*d_GSF_i*d_Fam*d_Foffset*acf!E46*d_ET_iw*(1/24)*d_EF_iw*(1/365)))*Rad_Spec!BF46,".")</f>
        <v>.</v>
      </c>
      <c r="P46" s="50" t="str">
        <f>IFERROR((d_DL/(Rad_Spec!BA46*d_GSF_i*d_Fam*d_Foffset*acf!F46*d_ET_iw*(1/24)*d_EF_iw*(1/365)))*Rad_Spec!BF46,".")</f>
        <v>.</v>
      </c>
      <c r="Q46" s="50" t="str">
        <f>IFERROR((d_DL/(Rad_Spec!BB46*d_GSF_i*d_Fam*d_Foffset*acf!G46*d_ET_iw*(1/24)*d_EF_iw*(1/365)))*Rad_Spec!BF46,".")</f>
        <v>.</v>
      </c>
      <c r="R46" s="50" t="str">
        <f>IFERROR((d_DL/(Rad_Spec!AY46*d_GSF_i*d_Fam*d_Foffset*acf!C46*d_ET_iw*(1/24)*d_EF_iw*(1/365)))*Rad_Spec!BF46,".")</f>
        <v>.</v>
      </c>
    </row>
    <row r="47" spans="1:18">
      <c r="A47" s="48" t="s">
        <v>52</v>
      </c>
      <c r="B47" s="48"/>
      <c r="C47" s="50" t="str">
        <f>IFERROR((d_DL/(Rad_Spec!V47*d_IFD_iw*d_EF_iw))*Rad_Spec!BF47,".")</f>
        <v>.</v>
      </c>
      <c r="D47" s="50" t="str">
        <f>IFERROR((d_DL/(Rad_Spec!AN47*d_IRA_iw*(1/d_PEFm_pp)*d_SLF*d_ET_iw*d_EF_iw))*Rad_Spec!BF47,".")</f>
        <v>.</v>
      </c>
      <c r="E47" s="50" t="str">
        <f>IFERROR((d_DL/(Rad_Spec!AN47*d_IRA_iw*(1/d_PEF)*d_SLF*d_ET_iw*d_EF_iw))*Rad_Spec!BF47,".")</f>
        <v>.</v>
      </c>
      <c r="F47" s="50">
        <f>IFERROR((d_DL/(Rad_Spec!AY47*d_GSF_i*d_Fam*d_Foffset*acf!C47*d_ET_iw*(1/24)*d_EF_iw*(1/365)))*Rad_Spec!BF47,".")</f>
        <v>2604554.6831448716</v>
      </c>
      <c r="G47" s="50">
        <f t="shared" si="4"/>
        <v>2604554.6831448716</v>
      </c>
      <c r="H47" s="50">
        <f t="shared" si="5"/>
        <v>2604554.6831448716</v>
      </c>
      <c r="I47" s="56" t="str">
        <f>IFERROR((d_DL/(Rad_Spec!AV47*d_GSF_i*d_Fam*d_Foffset*Fsurf!C47*d_EF_iw*(1/365)*d_ET_iw*(1/24)))*Rad_Spec!BF47,".")</f>
        <v>.</v>
      </c>
      <c r="J47" s="50" t="str">
        <f>IFERROR((d_DL/(Rad_Spec!AZ47*d_GSF_i*d_Fam*d_Foffset*Fsurf!C47*d_EF_iw*(1/365)*d_ET_iw*(1/24)))*Rad_Spec!BF47,".")</f>
        <v>.</v>
      </c>
      <c r="K47" s="50" t="str">
        <f>IFERROR((d_DL/(Rad_Spec!BA47*d_GSF_i*d_Fam*d_Foffset*Fsurf!C47*d_EF_iw*(1/365)*d_ET_iw*(1/24)))*Rad_Spec!BF47,".")</f>
        <v>.</v>
      </c>
      <c r="L47" s="50" t="str">
        <f>IFERROR((d_DL/(Rad_Spec!BB47*d_GSF_i*d_Fam*d_Foffset*Fsurf!C47*d_EF_iw*(1/365)*d_ET_iw*(1/24)))*Rad_Spec!BF47,".")</f>
        <v>.</v>
      </c>
      <c r="M47" s="50" t="str">
        <f>IFERROR((d_DL/(Rad_Spec!AY47*d_GSF_i*d_Fam*d_Foffset*Fsurf!C47*d_EF_iw*(1/365)*d_ET_iw*(1/24)))*Rad_Spec!BF47,".")</f>
        <v>.</v>
      </c>
      <c r="N47" s="50">
        <f>IFERROR((d_DL/(Rad_Spec!AV47*d_GSF_i*d_Fam*d_Foffset*acf!D47*d_ET_iw*(1/24)*d_EF_iw*(1/365)))*Rad_Spec!BF47,".")</f>
        <v>605540.96761773271</v>
      </c>
      <c r="O47" s="50">
        <f>IFERROR((d_DL/(Rad_Spec!AZ47*d_GSF_i*d_Fam*d_Foffset*acf!E47*d_ET_iw*(1/24)*d_EF_iw*(1/365)))*Rad_Spec!BF47,".")</f>
        <v>2770027.8305917559</v>
      </c>
      <c r="P47" s="50">
        <f>IFERROR((d_DL/(Rad_Spec!BA47*d_GSF_i*d_Fam*d_Foffset*acf!F47*d_ET_iw*(1/24)*d_EF_iw*(1/365)))*Rad_Spec!BF47,".")</f>
        <v>991933.77552619088</v>
      </c>
      <c r="Q47" s="50">
        <f>IFERROR((d_DL/(Rad_Spec!BB47*d_GSF_i*d_Fam*d_Foffset*acf!G47*d_ET_iw*(1/24)*d_EF_iw*(1/365)))*Rad_Spec!BF47,".")</f>
        <v>659196.49639398756</v>
      </c>
      <c r="R47" s="50">
        <f>IFERROR((d_DL/(Rad_Spec!AY47*d_GSF_i*d_Fam*d_Foffset*acf!C47*d_ET_iw*(1/24)*d_EF_iw*(1/365)))*Rad_Spec!BF47,".")</f>
        <v>2604554.6831448716</v>
      </c>
    </row>
    <row r="48" spans="1:18">
      <c r="A48" s="48" t="s">
        <v>53</v>
      </c>
      <c r="B48" s="48"/>
      <c r="C48" s="50" t="str">
        <f>IFERROR((d_DL/(Rad_Spec!V48*d_IFD_iw*d_EF_iw))*Rad_Spec!BF48,".")</f>
        <v>.</v>
      </c>
      <c r="D48" s="50" t="str">
        <f>IFERROR((d_DL/(Rad_Spec!AN48*d_IRA_iw*(1/d_PEFm_pp)*d_SLF*d_ET_iw*d_EF_iw))*Rad_Spec!BF48,".")</f>
        <v>.</v>
      </c>
      <c r="E48" s="50" t="str">
        <f>IFERROR((d_DL/(Rad_Spec!AN48*d_IRA_iw*(1/d_PEF)*d_SLF*d_ET_iw*d_EF_iw))*Rad_Spec!BF48,".")</f>
        <v>.</v>
      </c>
      <c r="F48" s="50">
        <f>IFERROR((d_DL/(Rad_Spec!AY48*d_GSF_i*d_Fam*d_Foffset*acf!C48*d_ET_iw*(1/24)*d_EF_iw*(1/365)))*Rad_Spec!BF48,".")</f>
        <v>10001865.640201772</v>
      </c>
      <c r="G48" s="50">
        <f t="shared" si="4"/>
        <v>10001865.640201772</v>
      </c>
      <c r="H48" s="50">
        <f t="shared" si="5"/>
        <v>10001865.640201772</v>
      </c>
      <c r="I48" s="56" t="str">
        <f>IFERROR((d_DL/(Rad_Spec!AV48*d_GSF_i*d_Fam*d_Foffset*Fsurf!C48*d_EF_iw*(1/365)*d_ET_iw*(1/24)))*Rad_Spec!BF48,".")</f>
        <v>.</v>
      </c>
      <c r="J48" s="50" t="str">
        <f>IFERROR((d_DL/(Rad_Spec!AZ48*d_GSF_i*d_Fam*d_Foffset*Fsurf!C48*d_EF_iw*(1/365)*d_ET_iw*(1/24)))*Rad_Spec!BF48,".")</f>
        <v>.</v>
      </c>
      <c r="K48" s="50" t="str">
        <f>IFERROR((d_DL/(Rad_Spec!BA48*d_GSF_i*d_Fam*d_Foffset*Fsurf!C48*d_EF_iw*(1/365)*d_ET_iw*(1/24)))*Rad_Spec!BF48,".")</f>
        <v>.</v>
      </c>
      <c r="L48" s="50" t="str">
        <f>IFERROR((d_DL/(Rad_Spec!BB48*d_GSF_i*d_Fam*d_Foffset*Fsurf!C48*d_EF_iw*(1/365)*d_ET_iw*(1/24)))*Rad_Spec!BF48,".")</f>
        <v>.</v>
      </c>
      <c r="M48" s="50" t="str">
        <f>IFERROR((d_DL/(Rad_Spec!AY48*d_GSF_i*d_Fam*d_Foffset*Fsurf!C48*d_EF_iw*(1/365)*d_ET_iw*(1/24)))*Rad_Spec!BF48,".")</f>
        <v>.</v>
      </c>
      <c r="N48" s="50">
        <f>IFERROR((d_DL/(Rad_Spec!AV48*d_GSF_i*d_Fam*d_Foffset*acf!D48*d_ET_iw*(1/24)*d_EF_iw*(1/365)))*Rad_Spec!BF48,".")</f>
        <v>21165121.44944616</v>
      </c>
      <c r="O48" s="50">
        <f>IFERROR((d_DL/(Rad_Spec!AZ48*d_GSF_i*d_Fam*d_Foffset*acf!E48*d_ET_iw*(1/24)*d_EF_iw*(1/365)))*Rad_Spec!BF48,".")</f>
        <v>58076853.765099794</v>
      </c>
      <c r="P48" s="50">
        <f>IFERROR((d_DL/(Rad_Spec!BA48*d_GSF_i*d_Fam*d_Foffset*acf!F48*d_ET_iw*(1/24)*d_EF_iw*(1/365)))*Rad_Spec!BF48,".")</f>
        <v>29328811.151375394</v>
      </c>
      <c r="Q48" s="50">
        <f>IFERROR((d_DL/(Rad_Spec!BB48*d_GSF_i*d_Fam*d_Foffset*acf!G48*d_ET_iw*(1/24)*d_EF_iw*(1/365)))*Rad_Spec!BF48,".")</f>
        <v>21957398.722954843</v>
      </c>
      <c r="R48" s="50">
        <f>IFERROR((d_DL/(Rad_Spec!AY48*d_GSF_i*d_Fam*d_Foffset*acf!C48*d_ET_iw*(1/24)*d_EF_iw*(1/365)))*Rad_Spec!BF48,".")</f>
        <v>10001865.640201772</v>
      </c>
    </row>
    <row r="49" spans="1:18">
      <c r="A49" s="51" t="s">
        <v>54</v>
      </c>
      <c r="B49" s="53" t="s">
        <v>7</v>
      </c>
      <c r="C49" s="50" t="str">
        <f>IFERROR((d_DL/(Rad_Spec!V49*d_IFD_iw*d_EF_iw))*Rad_Spec!BF49,".")</f>
        <v>.</v>
      </c>
      <c r="D49" s="50" t="str">
        <f>IFERROR((d_DL/(Rad_Spec!AN49*d_IRA_iw*(1/d_PEFm_pp)*d_SLF*d_ET_iw*d_EF_iw))*Rad_Spec!BF49,".")</f>
        <v>.</v>
      </c>
      <c r="E49" s="50" t="str">
        <f>IFERROR((d_DL/(Rad_Spec!AN49*d_IRA_iw*(1/d_PEF)*d_SLF*d_ET_iw*d_EF_iw))*Rad_Spec!BF49,".")</f>
        <v>.</v>
      </c>
      <c r="F49" s="50">
        <f>IFERROR((d_DL/(Rad_Spec!AY49*d_GSF_i*d_Fam*d_Foffset*acf!C49*d_ET_iw*(1/24)*d_EF_iw*(1/365)))*Rad_Spec!BF49,".")</f>
        <v>2809598.8859765539</v>
      </c>
      <c r="G49" s="50">
        <f t="shared" si="4"/>
        <v>2809598.8859765539</v>
      </c>
      <c r="H49" s="50">
        <f t="shared" si="5"/>
        <v>2809598.8859765539</v>
      </c>
      <c r="I49" s="56" t="str">
        <f>IFERROR((d_DL/(Rad_Spec!AV49*d_GSF_i*d_Fam*d_Foffset*Fsurf!C49*d_EF_iw*(1/365)*d_ET_iw*(1/24)))*Rad_Spec!BF49,".")</f>
        <v>.</v>
      </c>
      <c r="J49" s="50" t="str">
        <f>IFERROR((d_DL/(Rad_Spec!AZ49*d_GSF_i*d_Fam*d_Foffset*Fsurf!C49*d_EF_iw*(1/365)*d_ET_iw*(1/24)))*Rad_Spec!BF49,".")</f>
        <v>.</v>
      </c>
      <c r="K49" s="50" t="str">
        <f>IFERROR((d_DL/(Rad_Spec!BA49*d_GSF_i*d_Fam*d_Foffset*Fsurf!C49*d_EF_iw*(1/365)*d_ET_iw*(1/24)))*Rad_Spec!BF49,".")</f>
        <v>.</v>
      </c>
      <c r="L49" s="50" t="str">
        <f>IFERROR((d_DL/(Rad_Spec!BB49*d_GSF_i*d_Fam*d_Foffset*Fsurf!C49*d_EF_iw*(1/365)*d_ET_iw*(1/24)))*Rad_Spec!BF49,".")</f>
        <v>.</v>
      </c>
      <c r="M49" s="50" t="str">
        <f>IFERROR((d_DL/(Rad_Spec!AY49*d_GSF_i*d_Fam*d_Foffset*Fsurf!C49*d_EF_iw*(1/365)*d_ET_iw*(1/24)))*Rad_Spec!BF49,".")</f>
        <v>.</v>
      </c>
      <c r="N49" s="50">
        <f>IFERROR((d_DL/(Rad_Spec!AV49*d_GSF_i*d_Fam*d_Foffset*acf!D49*d_ET_iw*(1/24)*d_EF_iw*(1/365)))*Rad_Spec!BF49,".")</f>
        <v>798719.68121357483</v>
      </c>
      <c r="O49" s="50">
        <f>IFERROR((d_DL/(Rad_Spec!AZ49*d_GSF_i*d_Fam*d_Foffset*acf!E49*d_ET_iw*(1/24)*d_EF_iw*(1/365)))*Rad_Spec!BF49,".")</f>
        <v>3530728.5099467998</v>
      </c>
      <c r="P49" s="50">
        <f>IFERROR((d_DL/(Rad_Spec!BA49*d_GSF_i*d_Fam*d_Foffset*acf!F49*d_ET_iw*(1/24)*d_EF_iw*(1/365)))*Rad_Spec!BF49,".")</f>
        <v>1265604.1325509783</v>
      </c>
      <c r="Q49" s="50">
        <f>IFERROR((d_DL/(Rad_Spec!BB49*d_GSF_i*d_Fam*d_Foffset*acf!G49*d_ET_iw*(1/24)*d_EF_iw*(1/365)))*Rad_Spec!BF49,".")</f>
        <v>853355.2294399105</v>
      </c>
      <c r="R49" s="50">
        <f>IFERROR((d_DL/(Rad_Spec!AY49*d_GSF_i*d_Fam*d_Foffset*acf!C49*d_ET_iw*(1/24)*d_EF_iw*(1/365)))*Rad_Spec!BF49,".")</f>
        <v>2809598.8859765539</v>
      </c>
    </row>
    <row r="50" spans="1:18">
      <c r="A50" s="48" t="s">
        <v>55</v>
      </c>
      <c r="B50" s="48"/>
      <c r="C50" s="50" t="str">
        <f>IFERROR((d_DL/(Rad_Spec!V50*d_IFD_iw*d_EF_iw))*Rad_Spec!BF50,".")</f>
        <v>.</v>
      </c>
      <c r="D50" s="50" t="str">
        <f>IFERROR((d_DL/(Rad_Spec!AN50*d_IRA_iw*(1/d_PEFm_pp)*d_SLF*d_ET_iw*d_EF_iw))*Rad_Spec!BF50,".")</f>
        <v>.</v>
      </c>
      <c r="E50" s="50" t="str">
        <f>IFERROR((d_DL/(Rad_Spec!AN50*d_IRA_iw*(1/d_PEF)*d_SLF*d_ET_iw*d_EF_iw))*Rad_Spec!BF50,".")</f>
        <v>.</v>
      </c>
      <c r="F50" s="50">
        <f>IFERROR((d_DL/(Rad_Spec!AY50*d_GSF_i*d_Fam*d_Foffset*acf!C50*d_ET_iw*(1/24)*d_EF_iw*(1/365)))*Rad_Spec!BF50,".")</f>
        <v>1353044.2604638438</v>
      </c>
      <c r="G50" s="50">
        <f t="shared" si="4"/>
        <v>1353044.2604638438</v>
      </c>
      <c r="H50" s="50">
        <f t="shared" si="5"/>
        <v>1353044.2604638438</v>
      </c>
      <c r="I50" s="56" t="str">
        <f>IFERROR((d_DL/(Rad_Spec!AV50*d_GSF_i*d_Fam*d_Foffset*Fsurf!C50*d_EF_iw*(1/365)*d_ET_iw*(1/24)))*Rad_Spec!BF50,".")</f>
        <v>.</v>
      </c>
      <c r="J50" s="50" t="str">
        <f>IFERROR((d_DL/(Rad_Spec!AZ50*d_GSF_i*d_Fam*d_Foffset*Fsurf!C50*d_EF_iw*(1/365)*d_ET_iw*(1/24)))*Rad_Spec!BF50,".")</f>
        <v>.</v>
      </c>
      <c r="K50" s="50" t="str">
        <f>IFERROR((d_DL/(Rad_Spec!BA50*d_GSF_i*d_Fam*d_Foffset*Fsurf!C50*d_EF_iw*(1/365)*d_ET_iw*(1/24)))*Rad_Spec!BF50,".")</f>
        <v>.</v>
      </c>
      <c r="L50" s="50" t="str">
        <f>IFERROR((d_DL/(Rad_Spec!BB50*d_GSF_i*d_Fam*d_Foffset*Fsurf!C50*d_EF_iw*(1/365)*d_ET_iw*(1/24)))*Rad_Spec!BF50,".")</f>
        <v>.</v>
      </c>
      <c r="M50" s="50" t="str">
        <f>IFERROR((d_DL/(Rad_Spec!AY50*d_GSF_i*d_Fam*d_Foffset*Fsurf!C50*d_EF_iw*(1/365)*d_ET_iw*(1/24)))*Rad_Spec!BF50,".")</f>
        <v>.</v>
      </c>
      <c r="N50" s="50">
        <f>IFERROR((d_DL/(Rad_Spec!AV50*d_GSF_i*d_Fam*d_Foffset*acf!D50*d_ET_iw*(1/24)*d_EF_iw*(1/365)))*Rad_Spec!BF50,".")</f>
        <v>288096.05081769859</v>
      </c>
      <c r="O50" s="50">
        <f>IFERROR((d_DL/(Rad_Spec!AZ50*d_GSF_i*d_Fam*d_Foffset*acf!E50*d_ET_iw*(1/24)*d_EF_iw*(1/365)))*Rad_Spec!BF50,".")</f>
        <v>1413623.8425715894</v>
      </c>
      <c r="P50" s="50">
        <f>IFERROR((d_DL/(Rad_Spec!BA50*d_GSF_i*d_Fam*d_Foffset*acf!F50*d_ET_iw*(1/24)*d_EF_iw*(1/365)))*Rad_Spec!BF50,".")</f>
        <v>500923.764034377</v>
      </c>
      <c r="Q50" s="50">
        <f>IFERROR((d_DL/(Rad_Spec!BB50*d_GSF_i*d_Fam*d_Foffset*acf!G50*d_ET_iw*(1/24)*d_EF_iw*(1/365)))*Rad_Spec!BF50,".")</f>
        <v>323270.56865009211</v>
      </c>
      <c r="R50" s="50">
        <f>IFERROR((d_DL/(Rad_Spec!AY50*d_GSF_i*d_Fam*d_Foffset*acf!C50*d_ET_iw*(1/24)*d_EF_iw*(1/365)))*Rad_Spec!BF50,".")</f>
        <v>1353044.2604638438</v>
      </c>
    </row>
    <row r="51" spans="1:18">
      <c r="A51" s="48" t="s">
        <v>56</v>
      </c>
      <c r="B51" s="48"/>
      <c r="C51" s="50">
        <f>IFERROR((d_DL/(Rad_Spec!V51*d_IFD_iw*d_EF_iw))*Rad_Spec!BF51,".")</f>
        <v>3.4047653824747962E-2</v>
      </c>
      <c r="D51" s="50">
        <f>IFERROR((d_DL/(Rad_Spec!AN51*d_IRA_iw*(1/d_PEFm_pp)*d_SLF*d_ET_iw*d_EF_iw))*Rad_Spec!BF51,".")</f>
        <v>1.3951977727799478E-3</v>
      </c>
      <c r="E51" s="50">
        <f>IFERROR((d_DL/(Rad_Spec!AN51*d_IRA_iw*(1/d_PEF)*d_SLF*d_ET_iw*d_EF_iw))*Rad_Spec!BF51,".")</f>
        <v>1.0200188964868786</v>
      </c>
      <c r="F51" s="50">
        <f>IFERROR((d_DL/(Rad_Spec!AY51*d_GSF_i*d_Fam*d_Foffset*acf!C51*d_ET_iw*(1/24)*d_EF_iw*(1/365)))*Rad_Spec!BF51,".")</f>
        <v>470.70253898256516</v>
      </c>
      <c r="G51" s="50">
        <f t="shared" si="4"/>
        <v>3.29455663790411E-2</v>
      </c>
      <c r="H51" s="50">
        <f t="shared" si="5"/>
        <v>1.3402723929794946E-3</v>
      </c>
      <c r="I51" s="56">
        <f>IFERROR((d_DL/(Rad_Spec!AV51*d_GSF_i*d_Fam*d_Foffset*Fsurf!C51*d_EF_iw*(1/365)*d_ET_iw*(1/24)))*Rad_Spec!BF51,".")</f>
        <v>870.82306343526704</v>
      </c>
      <c r="J51" s="50">
        <f>IFERROR((d_DL/(Rad_Spec!AZ51*d_GSF_i*d_Fam*d_Foffset*Fsurf!C51*d_EF_iw*(1/365)*d_ET_iw*(1/24)))*Rad_Spec!BF51,".")</f>
        <v>1011.0898655993371</v>
      </c>
      <c r="K51" s="50">
        <f>IFERROR((d_DL/(Rad_Spec!BA51*d_GSF_i*d_Fam*d_Foffset*Fsurf!C51*d_EF_iw*(1/365)*d_ET_iw*(1/24)))*Rad_Spec!BF51,".")</f>
        <v>870.82306343526704</v>
      </c>
      <c r="L51" s="50">
        <f>IFERROR((d_DL/(Rad_Spec!BB51*d_GSF_i*d_Fam*d_Foffset*Fsurf!C51*d_EF_iw*(1/365)*d_ET_iw*(1/24)))*Rad_Spec!BF51,".")</f>
        <v>870.82306343526704</v>
      </c>
      <c r="M51" s="50">
        <f>IFERROR((d_DL/(Rad_Spec!AY51*d_GSF_i*d_Fam*d_Foffset*Fsurf!C51*d_EF_iw*(1/365)*d_ET_iw*(1/24)))*Rad_Spec!BF51,".")</f>
        <v>362.91637546843884</v>
      </c>
      <c r="N51" s="50">
        <f>IFERROR((d_DL/(Rad_Spec!AV51*d_GSF_i*d_Fam*d_Foffset*acf!D51*d_ET_iw*(1/24)*d_EF_iw*(1/365)))*Rad_Spec!BF51,".")</f>
        <v>1129.4575132755415</v>
      </c>
      <c r="O51" s="50">
        <f>IFERROR((d_DL/(Rad_Spec!AZ51*d_GSF_i*d_Fam*d_Foffset*acf!E51*d_ET_iw*(1/24)*d_EF_iw*(1/365)))*Rad_Spec!BF51,".")</f>
        <v>1311.3835556823396</v>
      </c>
      <c r="P51" s="50">
        <f>IFERROR((d_DL/(Rad_Spec!BA51*d_GSF_i*d_Fam*d_Foffset*acf!F51*d_ET_iw*(1/24)*d_EF_iw*(1/365)))*Rad_Spec!BF51,".")</f>
        <v>1129.4575132755415</v>
      </c>
      <c r="Q51" s="50">
        <f>IFERROR((d_DL/(Rad_Spec!BB51*d_GSF_i*d_Fam*d_Foffset*acf!G51*d_ET_iw*(1/24)*d_EF_iw*(1/365)))*Rad_Spec!BF51,".")</f>
        <v>1129.4575132755415</v>
      </c>
      <c r="R51" s="50">
        <f>IFERROR((d_DL/(Rad_Spec!AY51*d_GSF_i*d_Fam*d_Foffset*acf!C51*d_ET_iw*(1/24)*d_EF_iw*(1/365)))*Rad_Spec!BF51,".")</f>
        <v>470.70253898256516</v>
      </c>
    </row>
    <row r="52" spans="1:18">
      <c r="A52" s="48" t="s">
        <v>57</v>
      </c>
      <c r="B52" s="48"/>
      <c r="C52" s="50">
        <f>IFERROR((d_DL/(Rad_Spec!V52*d_IFD_iw*d_EF_iw))*Rad_Spec!BF52,".")</f>
        <v>5.3439825265251102</v>
      </c>
      <c r="D52" s="50">
        <f>IFERROR((d_DL/(Rad_Spec!AN52*d_IRA_iw*(1/d_PEFm_pp)*d_SLF*d_ET_iw*d_EF_iw))*Rad_Spec!BF52,".")</f>
        <v>0.18206767217826664</v>
      </c>
      <c r="E52" s="50">
        <f>IFERROR((d_DL/(Rad_Spec!AN52*d_IRA_iw*(1/d_PEF)*d_SLF*d_ET_iw*d_EF_iw))*Rad_Spec!BF52,".")</f>
        <v>133.10834469809686</v>
      </c>
      <c r="F52" s="50">
        <f>IFERROR((d_DL/(Rad_Spec!AY52*d_GSF_i*d_Fam*d_Foffset*acf!C52*d_ET_iw*(1/24)*d_EF_iw*(1/365)))*Rad_Spec!BF52,".")</f>
        <v>809.32055372593334</v>
      </c>
      <c r="G52" s="50">
        <f t="shared" si="4"/>
        <v>5.1053060837991442</v>
      </c>
      <c r="H52" s="50">
        <f t="shared" si="5"/>
        <v>0.1760307632619825</v>
      </c>
      <c r="I52" s="56">
        <f>IFERROR((d_DL/(Rad_Spec!AV52*d_GSF_i*d_Fam*d_Foffset*Fsurf!C52*d_EF_iw*(1/365)*d_ET_iw*(1/24)))*Rad_Spec!BF52,".")</f>
        <v>141.34588685037644</v>
      </c>
      <c r="J52" s="50">
        <f>IFERROR((d_DL/(Rad_Spec!AZ52*d_GSF_i*d_Fam*d_Foffset*Fsurf!C52*d_EF_iw*(1/365)*d_ET_iw*(1/24)))*Rad_Spec!BF52,".")</f>
        <v>660.83791254721439</v>
      </c>
      <c r="K52" s="50">
        <f>IFERROR((d_DL/(Rad_Spec!BA52*d_GSF_i*d_Fam*d_Foffset*Fsurf!C52*d_EF_iw*(1/365)*d_ET_iw*(1/24)))*Rad_Spec!BF52,".")</f>
        <v>231.99628844742639</v>
      </c>
      <c r="L52" s="50">
        <f>IFERROR((d_DL/(Rad_Spec!BB52*d_GSF_i*d_Fam*d_Foffset*Fsurf!C52*d_EF_iw*(1/365)*d_ET_iw*(1/24)))*Rad_Spec!BF52,".")</f>
        <v>153.11289648787022</v>
      </c>
      <c r="M52" s="50">
        <f>IFERROR((d_DL/(Rad_Spec!AY52*d_GSF_i*d_Fam*d_Foffset*Fsurf!C52*d_EF_iw*(1/365)*d_ET_iw*(1/24)))*Rad_Spec!BF52,".")</f>
        <v>668.30764139218286</v>
      </c>
      <c r="N52" s="50">
        <f>IFERROR((d_DL/(Rad_Spec!AV52*d_GSF_i*d_Fam*d_Foffset*acf!D52*d_ET_iw*(1/24)*d_EF_iw*(1/365)))*Rad_Spec!BF52,".")</f>
        <v>171.16986897580588</v>
      </c>
      <c r="O52" s="50">
        <f>IFERROR((d_DL/(Rad_Spec!AZ52*d_GSF_i*d_Fam*d_Foffset*acf!E52*d_ET_iw*(1/24)*d_EF_iw*(1/365)))*Rad_Spec!BF52,".")</f>
        <v>800.27471209467694</v>
      </c>
      <c r="P52" s="50">
        <f>IFERROR((d_DL/(Rad_Spec!BA52*d_GSF_i*d_Fam*d_Foffset*acf!F52*d_ET_iw*(1/24)*d_EF_iw*(1/365)))*Rad_Spec!BF52,".")</f>
        <v>280.94750530983333</v>
      </c>
      <c r="Q52" s="50">
        <f>IFERROR((d_DL/(Rad_Spec!BB52*d_GSF_i*d_Fam*d_Foffset*acf!G52*d_ET_iw*(1/24)*d_EF_iw*(1/365)))*Rad_Spec!BF52,".")</f>
        <v>185.4197176468108</v>
      </c>
      <c r="R52" s="50">
        <f>IFERROR((d_DL/(Rad_Spec!AY52*d_GSF_i*d_Fam*d_Foffset*acf!C52*d_ET_iw*(1/24)*d_EF_iw*(1/365)))*Rad_Spec!BF52,".")</f>
        <v>809.32055372593334</v>
      </c>
    </row>
    <row r="53" spans="1:18">
      <c r="A53" s="48" t="s">
        <v>58</v>
      </c>
      <c r="B53" s="48"/>
      <c r="C53" s="50" t="str">
        <f>IFERROR((d_DL/(Rad_Spec!V53*d_IFD_iw*d_EF_iw))*Rad_Spec!BF53,".")</f>
        <v>.</v>
      </c>
      <c r="D53" s="50" t="str">
        <f>IFERROR((d_DL/(Rad_Spec!AN53*d_IRA_iw*(1/d_PEFm_pp)*d_SLF*d_ET_iw*d_EF_iw))*Rad_Spec!BF53,".")</f>
        <v>.</v>
      </c>
      <c r="E53" s="50" t="str">
        <f>IFERROR((d_DL/(Rad_Spec!AN53*d_IRA_iw*(1/d_PEF)*d_SLF*d_ET_iw*d_EF_iw))*Rad_Spec!BF53,".")</f>
        <v>.</v>
      </c>
      <c r="F53" s="50">
        <f>IFERROR((d_DL/(Rad_Spec!AY53*d_GSF_i*d_Fam*d_Foffset*acf!C53*d_ET_iw*(1/24)*d_EF_iw*(1/365)))*Rad_Spec!BF53,".")</f>
        <v>1277841.3510058534</v>
      </c>
      <c r="G53" s="50">
        <f t="shared" si="4"/>
        <v>1277841.3510058534</v>
      </c>
      <c r="H53" s="50">
        <f t="shared" si="5"/>
        <v>1277841.3510058534</v>
      </c>
      <c r="I53" s="56" t="str">
        <f>IFERROR((d_DL/(Rad_Spec!AV53*d_GSF_i*d_Fam*d_Foffset*Fsurf!C53*d_EF_iw*(1/365)*d_ET_iw*(1/24)))*Rad_Spec!BF53,".")</f>
        <v>.</v>
      </c>
      <c r="J53" s="50" t="str">
        <f>IFERROR((d_DL/(Rad_Spec!AZ53*d_GSF_i*d_Fam*d_Foffset*Fsurf!C53*d_EF_iw*(1/365)*d_ET_iw*(1/24)))*Rad_Spec!BF53,".")</f>
        <v>.</v>
      </c>
      <c r="K53" s="50" t="str">
        <f>IFERROR((d_DL/(Rad_Spec!BA53*d_GSF_i*d_Fam*d_Foffset*Fsurf!C53*d_EF_iw*(1/365)*d_ET_iw*(1/24)))*Rad_Spec!BF53,".")</f>
        <v>.</v>
      </c>
      <c r="L53" s="50" t="str">
        <f>IFERROR((d_DL/(Rad_Spec!BB53*d_GSF_i*d_Fam*d_Foffset*Fsurf!C53*d_EF_iw*(1/365)*d_ET_iw*(1/24)))*Rad_Spec!BF53,".")</f>
        <v>.</v>
      </c>
      <c r="M53" s="50" t="str">
        <f>IFERROR((d_DL/(Rad_Spec!AY53*d_GSF_i*d_Fam*d_Foffset*Fsurf!C53*d_EF_iw*(1/365)*d_ET_iw*(1/24)))*Rad_Spec!BF53,".")</f>
        <v>.</v>
      </c>
      <c r="N53" s="50">
        <f>IFERROR((d_DL/(Rad_Spec!AV53*d_GSF_i*d_Fam*d_Foffset*acf!D53*d_ET_iw*(1/24)*d_EF_iw*(1/365)))*Rad_Spec!BF53,".")</f>
        <v>243181.9421207436</v>
      </c>
      <c r="O53" s="50">
        <f>IFERROR((d_DL/(Rad_Spec!AZ53*d_GSF_i*d_Fam*d_Foffset*acf!E53*d_ET_iw*(1/24)*d_EF_iw*(1/365)))*Rad_Spec!BF53,".")</f>
        <v>1294022.6980728051</v>
      </c>
      <c r="P53" s="50">
        <f>IFERROR((d_DL/(Rad_Spec!BA53*d_GSF_i*d_Fam*d_Foffset*acf!F53*d_ET_iw*(1/24)*d_EF_iw*(1/365)))*Rad_Spec!BF53,".")</f>
        <v>453320.05346499546</v>
      </c>
      <c r="Q53" s="50">
        <f>IFERROR((d_DL/(Rad_Spec!BB53*d_GSF_i*d_Fam*d_Foffset*acf!G53*d_ET_iw*(1/24)*d_EF_iw*(1/365)))*Rad_Spec!BF53,".")</f>
        <v>285065.08034981688</v>
      </c>
      <c r="R53" s="50">
        <f>IFERROR((d_DL/(Rad_Spec!AY53*d_GSF_i*d_Fam*d_Foffset*acf!C53*d_ET_iw*(1/24)*d_EF_iw*(1/365)))*Rad_Spec!BF53,".")</f>
        <v>1277841.3510058534</v>
      </c>
    </row>
    <row r="54" spans="1:18">
      <c r="A54" s="48" t="s">
        <v>59</v>
      </c>
      <c r="B54" s="48"/>
      <c r="C54" s="50">
        <f>IFERROR((d_DL/(Rad_Spec!V54*d_IFD_iw*d_EF_iw))*Rad_Spec!BF54,".")</f>
        <v>289.97251357571901</v>
      </c>
      <c r="D54" s="50">
        <f>IFERROR((d_DL/(Rad_Spec!AN54*d_IRA_iw*(1/d_PEFm_pp)*d_SLF*d_ET_iw*d_EF_iw))*Rad_Spec!BF54,".")</f>
        <v>4.612510387451132</v>
      </c>
      <c r="E54" s="50">
        <f>IFERROR((d_DL/(Rad_Spec!AN54*d_IRA_iw*(1/d_PEF)*d_SLF*d_ET_iw*d_EF_iw))*Rad_Spec!BF54,".")</f>
        <v>3372.1726390572599</v>
      </c>
      <c r="F54" s="50">
        <f>IFERROR((d_DL/(Rad_Spec!AY54*d_GSF_i*d_Fam*d_Foffset*acf!C54*d_ET_iw*(1/24)*d_EF_iw*(1/365)))*Rad_Spec!BF54,".")</f>
        <v>2663.1270227578611</v>
      </c>
      <c r="G54" s="50">
        <f t="shared" si="4"/>
        <v>242.68040291607986</v>
      </c>
      <c r="H54" s="50">
        <f t="shared" si="5"/>
        <v>4.5325618601730975</v>
      </c>
      <c r="I54" s="56">
        <f>IFERROR((d_DL/(Rad_Spec!AV54*d_GSF_i*d_Fam*d_Foffset*Fsurf!C54*d_EF_iw*(1/365)*d_ET_iw*(1/24)))*Rad_Spec!BF54,".")</f>
        <v>732.2483392828575</v>
      </c>
      <c r="J54" s="50">
        <f>IFERROR((d_DL/(Rad_Spec!AZ54*d_GSF_i*d_Fam*d_Foffset*Fsurf!C54*d_EF_iw*(1/365)*d_ET_iw*(1/24)))*Rad_Spec!BF54,".")</f>
        <v>2155.9566488169016</v>
      </c>
      <c r="K54" s="50">
        <f>IFERROR((d_DL/(Rad_Spec!BA54*d_GSF_i*d_Fam*d_Foffset*Fsurf!C54*d_EF_iw*(1/365)*d_ET_iw*(1/24)))*Rad_Spec!BF54,".")</f>
        <v>937.48057278428132</v>
      </c>
      <c r="L54" s="50">
        <f>IFERROR((d_DL/(Rad_Spec!BB54*d_GSF_i*d_Fam*d_Foffset*Fsurf!C54*d_EF_iw*(1/365)*d_ET_iw*(1/24)))*Rad_Spec!BF54,".")</f>
        <v>745.6840886274972</v>
      </c>
      <c r="M54" s="50">
        <f>IFERROR((d_DL/(Rad_Spec!AY54*d_GSF_i*d_Fam*d_Foffset*Fsurf!C54*d_EF_iw*(1/365)*d_ET_iw*(1/24)))*Rad_Spec!BF54,".")</f>
        <v>1927.0094231243568</v>
      </c>
      <c r="N54" s="50">
        <f>IFERROR((d_DL/(Rad_Spec!AV54*d_GSF_i*d_Fam*d_Foffset*acf!D54*d_ET_iw*(1/24)*d_EF_iw*(1/365)))*Rad_Spec!BF54,".")</f>
        <v>1011.9672048889091</v>
      </c>
      <c r="O54" s="50">
        <f>IFERROR((d_DL/(Rad_Spec!AZ54*d_GSF_i*d_Fam*d_Foffset*acf!E54*d_ET_iw*(1/24)*d_EF_iw*(1/365)))*Rad_Spec!BF54,".")</f>
        <v>2979.5320886649574</v>
      </c>
      <c r="P54" s="50">
        <f>IFERROR((d_DL/(Rad_Spec!BA54*d_GSF_i*d_Fam*d_Foffset*acf!F54*d_ET_iw*(1/24)*d_EF_iw*(1/365)))*Rad_Spec!BF54,".")</f>
        <v>1295.5981515878766</v>
      </c>
      <c r="Q54" s="50">
        <f>IFERROR((d_DL/(Rad_Spec!BB54*d_GSF_i*d_Fam*d_Foffset*acf!G54*d_ET_iw*(1/24)*d_EF_iw*(1/365)))*Rad_Spec!BF54,".")</f>
        <v>1030.5354104832011</v>
      </c>
      <c r="R54" s="50">
        <f>IFERROR((d_DL/(Rad_Spec!AY54*d_GSF_i*d_Fam*d_Foffset*acf!C54*d_ET_iw*(1/24)*d_EF_iw*(1/365)))*Rad_Spec!BF54,".")</f>
        <v>2663.1270227578611</v>
      </c>
    </row>
    <row r="55" spans="1:18">
      <c r="A55" s="48" t="s">
        <v>60</v>
      </c>
      <c r="B55" s="48"/>
      <c r="C55" s="50">
        <f>IFERROR((d_DL/(Rad_Spec!V55*d_IFD_iw*d_EF_iw))*Rad_Spec!BF55,".")</f>
        <v>0.59790995610421904</v>
      </c>
      <c r="D55" s="50">
        <f>IFERROR((d_DL/(Rad_Spec!AN55*d_IRA_iw*(1/d_PEFm_pp)*d_SLF*d_ET_iw*d_EF_iw))*Rad_Spec!BF55,".")</f>
        <v>1.6987750142551806E-3</v>
      </c>
      <c r="E55" s="50">
        <f>IFERROR((d_DL/(Rad_Spec!AN55*d_IRA_iw*(1/d_PEF)*d_SLF*d_ET_iw*d_EF_iw))*Rad_Spec!BF55,".")</f>
        <v>1.2419619993855506</v>
      </c>
      <c r="F55" s="50">
        <f>IFERROR((d_DL/(Rad_Spec!AY55*d_GSF_i*d_Fam*d_Foffset*acf!C55*d_ET_iw*(1/24)*d_EF_iw*(1/365)))*Rad_Spec!BF55,".")</f>
        <v>45.916566421748982</v>
      </c>
      <c r="G55" s="50">
        <f t="shared" si="4"/>
        <v>0.40008819786689409</v>
      </c>
      <c r="H55" s="50">
        <f t="shared" si="5"/>
        <v>1.6938996564842932E-3</v>
      </c>
      <c r="I55" s="56">
        <f>IFERROR((d_DL/(Rad_Spec!AV55*d_GSF_i*d_Fam*d_Foffset*Fsurf!C55*d_EF_iw*(1/365)*d_ET_iw*(1/24)))*Rad_Spec!BF55,".")</f>
        <v>9.5788050984925643</v>
      </c>
      <c r="J55" s="50">
        <f>IFERROR((d_DL/(Rad_Spec!AZ55*d_GSF_i*d_Fam*d_Foffset*Fsurf!C55*d_EF_iw*(1/365)*d_ET_iw*(1/24)))*Rad_Spec!BF55,".")</f>
        <v>53.72985212809904</v>
      </c>
      <c r="K55" s="50">
        <f>IFERROR((d_DL/(Rad_Spec!BA55*d_GSF_i*d_Fam*d_Foffset*Fsurf!C55*d_EF_iw*(1/365)*d_ET_iw*(1/24)))*Rad_Spec!BF55,".")</f>
        <v>18.874841042786088</v>
      </c>
      <c r="L55" s="50">
        <f>IFERROR((d_DL/(Rad_Spec!BB55*d_GSF_i*d_Fam*d_Foffset*Fsurf!C55*d_EF_iw*(1/365)*d_ET_iw*(1/24)))*Rad_Spec!BF55,".")</f>
        <v>11.625186187715975</v>
      </c>
      <c r="M55" s="50">
        <f>IFERROR((d_DL/(Rad_Spec!AY55*d_GSF_i*d_Fam*d_Foffset*Fsurf!C55*d_EF_iw*(1/365)*d_ET_iw*(1/24)))*Rad_Spec!BF55,".")</f>
        <v>40.066811886342919</v>
      </c>
      <c r="N55" s="50">
        <f>IFERROR((d_DL/(Rad_Spec!AV55*d_GSF_i*d_Fam*d_Foffset*acf!D55*d_ET_iw*(1/24)*d_EF_iw*(1/365)))*Rad_Spec!BF55,".")</f>
        <v>10.977310642872476</v>
      </c>
      <c r="O55" s="50">
        <f>IFERROR((d_DL/(Rad_Spec!AZ55*d_GSF_i*d_Fam*d_Foffset*acf!E55*d_ET_iw*(1/24)*d_EF_iw*(1/365)))*Rad_Spec!BF55,".")</f>
        <v>61.574410538801502</v>
      </c>
      <c r="P55" s="50">
        <f>IFERROR((d_DL/(Rad_Spec!BA55*d_GSF_i*d_Fam*d_Foffset*acf!F55*d_ET_iw*(1/24)*d_EF_iw*(1/365)))*Rad_Spec!BF55,".")</f>
        <v>21.63056783503286</v>
      </c>
      <c r="Q55" s="50">
        <f>IFERROR((d_DL/(Rad_Spec!BB55*d_GSF_i*d_Fam*d_Foffset*acf!G55*d_ET_iw*(1/24)*d_EF_iw*(1/365)))*Rad_Spec!BF55,".")</f>
        <v>13.322463371122506</v>
      </c>
      <c r="R55" s="50">
        <f>IFERROR((d_DL/(Rad_Spec!AY55*d_GSF_i*d_Fam*d_Foffset*acf!C55*d_ET_iw*(1/24)*d_EF_iw*(1/365)))*Rad_Spec!BF55,".")</f>
        <v>45.916566421748982</v>
      </c>
    </row>
    <row r="56" spans="1:18">
      <c r="A56" s="48" t="s">
        <v>61</v>
      </c>
      <c r="B56" s="48"/>
      <c r="C56" s="50" t="str">
        <f>IFERROR((d_DL/(Rad_Spec!V56*d_IFD_iw*d_EF_iw))*Rad_Spec!BF56,".")</f>
        <v>.</v>
      </c>
      <c r="D56" s="50" t="str">
        <f>IFERROR((d_DL/(Rad_Spec!AN56*d_IRA_iw*(1/d_PEFm_pp)*d_SLF*d_ET_iw*d_EF_iw))*Rad_Spec!BF56,".")</f>
        <v>.</v>
      </c>
      <c r="E56" s="50" t="str">
        <f>IFERROR((d_DL/(Rad_Spec!AN56*d_IRA_iw*(1/d_PEF)*d_SLF*d_ET_iw*d_EF_iw))*Rad_Spec!BF56,".")</f>
        <v>.</v>
      </c>
      <c r="F56" s="50">
        <f>IFERROR((d_DL/(Rad_Spec!AY56*d_GSF_i*d_Fam*d_Foffset*acf!C56*d_ET_iw*(1/24)*d_EF_iw*(1/365)))*Rad_Spec!BF56,".")</f>
        <v>6847.3811869931033</v>
      </c>
      <c r="G56" s="50">
        <f t="shared" si="4"/>
        <v>6847.3811869931033</v>
      </c>
      <c r="H56" s="50">
        <f t="shared" si="5"/>
        <v>6847.3811869931033</v>
      </c>
      <c r="I56" s="56">
        <f>IFERROR((d_DL/(Rad_Spec!AV56*d_GSF_i*d_Fam*d_Foffset*Fsurf!C56*d_EF_iw*(1/365)*d_ET_iw*(1/24)))*Rad_Spec!BF56,".")</f>
        <v>1085.1768824003445</v>
      </c>
      <c r="J56" s="50">
        <f>IFERROR((d_DL/(Rad_Spec!AZ56*d_GSF_i*d_Fam*d_Foffset*Fsurf!C56*d_EF_iw*(1/365)*d_ET_iw*(1/24)))*Rad_Spec!BF56,".")</f>
        <v>5216.0835480709893</v>
      </c>
      <c r="K56" s="50">
        <f>IFERROR((d_DL/(Rad_Spec!BA56*d_GSF_i*d_Fam*d_Foffset*Fsurf!C56*d_EF_iw*(1/365)*d_ET_iw*(1/24)))*Rad_Spec!BF56,".")</f>
        <v>1823.805436388458</v>
      </c>
      <c r="L56" s="50">
        <f>IFERROR((d_DL/(Rad_Spec!BB56*d_GSF_i*d_Fam*d_Foffset*Fsurf!C56*d_EF_iw*(1/365)*d_ET_iw*(1/24)))*Rad_Spec!BF56,".")</f>
        <v>1192.7020308089154</v>
      </c>
      <c r="M56" s="50">
        <f>IFERROR((d_DL/(Rad_Spec!AY56*d_GSF_i*d_Fam*d_Foffset*Fsurf!C56*d_EF_iw*(1/365)*d_ET_iw*(1/24)))*Rad_Spec!BF56,".")</f>
        <v>5275.3321933691095</v>
      </c>
      <c r="N56" s="50">
        <f>IFERROR((d_DL/(Rad_Spec!AV56*d_GSF_i*d_Fam*d_Foffset*acf!D56*d_ET_iw*(1/24)*d_EF_iw*(1/365)))*Rad_Spec!BF56,".")</f>
        <v>1408.5595933556478</v>
      </c>
      <c r="O56" s="50">
        <f>IFERROR((d_DL/(Rad_Spec!AZ56*d_GSF_i*d_Fam*d_Foffset*acf!E56*d_ET_iw*(1/24)*d_EF_iw*(1/365)))*Rad_Spec!BF56,".")</f>
        <v>6770.4764453961443</v>
      </c>
      <c r="P56" s="50">
        <f>IFERROR((d_DL/(Rad_Spec!BA56*d_GSF_i*d_Fam*d_Foffset*acf!F56*d_ET_iw*(1/24)*d_EF_iw*(1/365)))*Rad_Spec!BF56,".")</f>
        <v>2367.2994564322184</v>
      </c>
      <c r="Q56" s="50">
        <f>IFERROR((d_DL/(Rad_Spec!BB56*d_GSF_i*d_Fam*d_Foffset*acf!G56*d_ET_iw*(1/24)*d_EF_iw*(1/365)))*Rad_Spec!BF56,".")</f>
        <v>1548.1272359899724</v>
      </c>
      <c r="R56" s="50">
        <f>IFERROR((d_DL/(Rad_Spec!AY56*d_GSF_i*d_Fam*d_Foffset*acf!C56*d_ET_iw*(1/24)*d_EF_iw*(1/365)))*Rad_Spec!BF56,".")</f>
        <v>6847.3811869931033</v>
      </c>
    </row>
    <row r="57" spans="1:18">
      <c r="A57" s="48" t="s">
        <v>62</v>
      </c>
      <c r="B57" s="48"/>
      <c r="C57" s="50" t="str">
        <f>IFERROR((d_DL/(Rad_Spec!V57*d_IFD_iw*d_EF_iw))*Rad_Spec!BF57,".")</f>
        <v>.</v>
      </c>
      <c r="D57" s="50" t="str">
        <f>IFERROR((d_DL/(Rad_Spec!AN57*d_IRA_iw*(1/d_PEFm_pp)*d_SLF*d_ET_iw*d_EF_iw))*Rad_Spec!BF57,".")</f>
        <v>.</v>
      </c>
      <c r="E57" s="50" t="str">
        <f>IFERROR((d_DL/(Rad_Spec!AN57*d_IRA_iw*(1/d_PEF)*d_SLF*d_ET_iw*d_EF_iw))*Rad_Spec!BF57,".")</f>
        <v>.</v>
      </c>
      <c r="F57" s="50">
        <f>IFERROR((d_DL/(Rad_Spec!AY57*d_GSF_i*d_Fam*d_Foffset*acf!C57*d_ET_iw*(1/24)*d_EF_iw*(1/365)))*Rad_Spec!BF57,".")</f>
        <v>178256.86557918662</v>
      </c>
      <c r="G57" s="50">
        <f t="shared" si="4"/>
        <v>178256.86557918662</v>
      </c>
      <c r="H57" s="50">
        <f t="shared" si="5"/>
        <v>178256.86557918662</v>
      </c>
      <c r="I57" s="56" t="str">
        <f>IFERROR((d_DL/(Rad_Spec!AV57*d_GSF_i*d_Fam*d_Foffset*Fsurf!C57*d_EF_iw*(1/365)*d_ET_iw*(1/24)))*Rad_Spec!BF57,".")</f>
        <v>.</v>
      </c>
      <c r="J57" s="50" t="str">
        <f>IFERROR((d_DL/(Rad_Spec!AZ57*d_GSF_i*d_Fam*d_Foffset*Fsurf!C57*d_EF_iw*(1/365)*d_ET_iw*(1/24)))*Rad_Spec!BF57,".")</f>
        <v>.</v>
      </c>
      <c r="K57" s="50" t="str">
        <f>IFERROR((d_DL/(Rad_Spec!BA57*d_GSF_i*d_Fam*d_Foffset*Fsurf!C57*d_EF_iw*(1/365)*d_ET_iw*(1/24)))*Rad_Spec!BF57,".")</f>
        <v>.</v>
      </c>
      <c r="L57" s="50" t="str">
        <f>IFERROR((d_DL/(Rad_Spec!BB57*d_GSF_i*d_Fam*d_Foffset*Fsurf!C57*d_EF_iw*(1/365)*d_ET_iw*(1/24)))*Rad_Spec!BF57,".")</f>
        <v>.</v>
      </c>
      <c r="M57" s="50" t="str">
        <f>IFERROR((d_DL/(Rad_Spec!AY57*d_GSF_i*d_Fam*d_Foffset*Fsurf!C57*d_EF_iw*(1/365)*d_ET_iw*(1/24)))*Rad_Spec!BF57,".")</f>
        <v>.</v>
      </c>
      <c r="N57" s="50">
        <f>IFERROR((d_DL/(Rad_Spec!AV57*d_GSF_i*d_Fam*d_Foffset*acf!D57*d_ET_iw*(1/24)*d_EF_iw*(1/365)))*Rad_Spec!BF57,".")</f>
        <v>35671.235161389515</v>
      </c>
      <c r="O57" s="50">
        <f>IFERROR((d_DL/(Rad_Spec!AZ57*d_GSF_i*d_Fam*d_Foffset*acf!E57*d_ET_iw*(1/24)*d_EF_iw*(1/365)))*Rad_Spec!BF57,".")</f>
        <v>181791.18363730362</v>
      </c>
      <c r="P57" s="50">
        <f>IFERROR((d_DL/(Rad_Spec!BA57*d_GSF_i*d_Fam*d_Foffset*acf!F57*d_ET_iw*(1/24)*d_EF_iw*(1/365)))*Rad_Spec!BF57,".")</f>
        <v>63744.960496197367</v>
      </c>
      <c r="Q57" s="50">
        <f>IFERROR((d_DL/(Rad_Spec!BB57*d_GSF_i*d_Fam*d_Foffset*acf!G57*d_ET_iw*(1/24)*d_EF_iw*(1/365)))*Rad_Spec!BF57,".")</f>
        <v>40699.51872476947</v>
      </c>
      <c r="R57" s="50">
        <f>IFERROR((d_DL/(Rad_Spec!AY57*d_GSF_i*d_Fam*d_Foffset*acf!C57*d_ET_iw*(1/24)*d_EF_iw*(1/365)))*Rad_Spec!BF57,".")</f>
        <v>178256.86557918662</v>
      </c>
    </row>
    <row r="58" spans="1:18">
      <c r="A58" s="48" t="s">
        <v>63</v>
      </c>
      <c r="B58" s="48"/>
      <c r="C58" s="50">
        <f>IFERROR((d_DL/(Rad_Spec!V58*d_IFD_iw*d_EF_iw))*Rad_Spec!BF58,".")</f>
        <v>4.2741045732522611</v>
      </c>
      <c r="D58" s="50">
        <f>IFERROR((d_DL/(Rad_Spec!AN58*d_IRA_iw*(1/d_PEFm_pp)*d_SLF*d_ET_iw*d_EF_iw))*Rad_Spec!BF58,".")</f>
        <v>1.7016771606066607E-2</v>
      </c>
      <c r="E58" s="50">
        <f>IFERROR((d_DL/(Rad_Spec!AN58*d_IRA_iw*(1/d_PEF)*d_SLF*d_ET_iw*d_EF_iw))*Rad_Spec!BF58,".")</f>
        <v>12.440837373761303</v>
      </c>
      <c r="F58" s="50">
        <f>IFERROR((d_DL/(Rad_Spec!AY58*d_GSF_i*d_Fam*d_Foffset*acf!C58*d_ET_iw*(1/24)*d_EF_iw*(1/365)))*Rad_Spec!BF58,".")</f>
        <v>20.08399900219197</v>
      </c>
      <c r="G58" s="50">
        <f t="shared" si="4"/>
        <v>2.7462081558394913</v>
      </c>
      <c r="H58" s="50">
        <f t="shared" si="5"/>
        <v>1.6934998504467717E-2</v>
      </c>
      <c r="I58" s="56">
        <f>IFERROR((d_DL/(Rad_Spec!AV58*d_GSF_i*d_Fam*d_Foffset*Fsurf!C58*d_EF_iw*(1/365)*d_ET_iw*(1/24)))*Rad_Spec!BF58,".")</f>
        <v>3.8412470919072095</v>
      </c>
      <c r="J58" s="50">
        <f>IFERROR((d_DL/(Rad_Spec!AZ58*d_GSF_i*d_Fam*d_Foffset*Fsurf!C58*d_EF_iw*(1/365)*d_ET_iw*(1/24)))*Rad_Spec!BF58,".")</f>
        <v>16.30219985740689</v>
      </c>
      <c r="K58" s="50">
        <f>IFERROR((d_DL/(Rad_Spec!BA58*d_GSF_i*d_Fam*d_Foffset*Fsurf!C58*d_EF_iw*(1/365)*d_ET_iw*(1/24)))*Rad_Spec!BF58,".")</f>
        <v>5.8930933646029864</v>
      </c>
      <c r="L58" s="50">
        <f>IFERROR((d_DL/(Rad_Spec!BB58*d_GSF_i*d_Fam*d_Foffset*Fsurf!C58*d_EF_iw*(1/365)*d_ET_iw*(1/24)))*Rad_Spec!BF58,".")</f>
        <v>4.0546497081242752</v>
      </c>
      <c r="M58" s="50">
        <f>IFERROR((d_DL/(Rad_Spec!AY58*d_GSF_i*d_Fam*d_Foffset*Fsurf!C58*d_EF_iw*(1/365)*d_ET_iw*(1/24)))*Rad_Spec!BF58,".")</f>
        <v>16.355048047387598</v>
      </c>
      <c r="N58" s="50">
        <f>IFERROR((d_DL/(Rad_Spec!AV58*d_GSF_i*d_Fam*d_Foffset*acf!D58*d_ET_iw*(1/24)*d_EF_iw*(1/365)))*Rad_Spec!BF58,".")</f>
        <v>4.7170514288620549</v>
      </c>
      <c r="O58" s="50">
        <f>IFERROR((d_DL/(Rad_Spec!AZ58*d_GSF_i*d_Fam*d_Foffset*acf!E58*d_ET_iw*(1/24)*d_EF_iw*(1/365)))*Rad_Spec!BF58,".")</f>
        <v>20.019101424895656</v>
      </c>
      <c r="P58" s="50">
        <f>IFERROR((d_DL/(Rad_Spec!BA58*d_GSF_i*d_Fam*d_Foffset*acf!F58*d_ET_iw*(1/24)*d_EF_iw*(1/365)))*Rad_Spec!BF58,".")</f>
        <v>7.2367186517324686</v>
      </c>
      <c r="Q58" s="50">
        <f>IFERROR((d_DL/(Rad_Spec!BB58*d_GSF_i*d_Fam*d_Foffset*acf!G58*d_ET_iw*(1/24)*d_EF_iw*(1/365)))*Rad_Spec!BF58,".")</f>
        <v>4.9791098415766113</v>
      </c>
      <c r="R58" s="50">
        <f>IFERROR((d_DL/(Rad_Spec!AY58*d_GSF_i*d_Fam*d_Foffset*acf!C58*d_ET_iw*(1/24)*d_EF_iw*(1/365)))*Rad_Spec!BF58,".")</f>
        <v>20.08399900219197</v>
      </c>
    </row>
    <row r="59" spans="1:18">
      <c r="A59" s="48" t="s">
        <v>64</v>
      </c>
      <c r="B59" s="48"/>
      <c r="C59" s="50">
        <f>IFERROR((d_DL/(Rad_Spec!V59*d_IFD_iw*d_EF_iw))*Rad_Spec!BF59,".")</f>
        <v>494.12480681904515</v>
      </c>
      <c r="D59" s="50">
        <f>IFERROR((d_DL/(Rad_Spec!AN59*d_IRA_iw*(1/d_PEFm_pp)*d_SLF*d_ET_iw*d_EF_iw))*Rad_Spec!BF59,".")</f>
        <v>29.157328732158955</v>
      </c>
      <c r="E59" s="50">
        <f>IFERROR((d_DL/(Rad_Spec!AN59*d_IRA_iw*(1/d_PEF)*d_SLF*d_ET_iw*d_EF_iw))*Rad_Spec!BF59,".")</f>
        <v>21316.709973398683</v>
      </c>
      <c r="F59" s="50">
        <f>IFERROR((d_DL/(Rad_Spec!AY59*d_GSF_i*d_Fam*d_Foffset*acf!C59*d_ET_iw*(1/24)*d_EF_iw*(1/365)))*Rad_Spec!BF59,".")</f>
        <v>2157.7868135863773</v>
      </c>
      <c r="G59" s="50">
        <f t="shared" si="4"/>
        <v>394.61281438865751</v>
      </c>
      <c r="H59" s="50">
        <f t="shared" si="5"/>
        <v>27.185797484853964</v>
      </c>
      <c r="I59" s="56">
        <f>IFERROR((d_DL/(Rad_Spec!AV59*d_GSF_i*d_Fam*d_Foffset*Fsurf!C59*d_EF_iw*(1/365)*d_ET_iw*(1/24)))*Rad_Spec!BF59,".")</f>
        <v>333.34384412315779</v>
      </c>
      <c r="J59" s="50">
        <f>IFERROR((d_DL/(Rad_Spec!AZ59*d_GSF_i*d_Fam*d_Foffset*Fsurf!C59*d_EF_iw*(1/365)*d_ET_iw*(1/24)))*Rad_Spec!BF59,".")</f>
        <v>1818.6174766769036</v>
      </c>
      <c r="K59" s="50">
        <f>IFERROR((d_DL/(Rad_Spec!BA59*d_GSF_i*d_Fam*d_Foffset*Fsurf!C59*d_EF_iw*(1/365)*d_ET_iw*(1/24)))*Rad_Spec!BF59,".")</f>
        <v>630.61151463991337</v>
      </c>
      <c r="L59" s="50">
        <f>IFERROR((d_DL/(Rad_Spec!BB59*d_GSF_i*d_Fam*d_Foffset*Fsurf!C59*d_EF_iw*(1/365)*d_ET_iw*(1/24)))*Rad_Spec!BF59,".")</f>
        <v>393.70610778870264</v>
      </c>
      <c r="M59" s="50">
        <f>IFERROR((d_DL/(Rad_Spec!AY59*d_GSF_i*d_Fam*d_Foffset*Fsurf!C59*d_EF_iw*(1/365)*d_ET_iw*(1/24)))*Rad_Spec!BF59,".")</f>
        <v>1847.4202171116249</v>
      </c>
      <c r="N59" s="50">
        <f>IFERROR((d_DL/(Rad_Spec!AV59*d_GSF_i*d_Fam*d_Foffset*acf!D59*d_ET_iw*(1/24)*d_EF_iw*(1/365)))*Rad_Spec!BF59,".")</f>
        <v>389.3456099358483</v>
      </c>
      <c r="O59" s="50">
        <f>IFERROR((d_DL/(Rad_Spec!AZ59*d_GSF_i*d_Fam*d_Foffset*acf!E59*d_ET_iw*(1/24)*d_EF_iw*(1/365)))*Rad_Spec!BF59,".")</f>
        <v>2124.1452127586231</v>
      </c>
      <c r="P59" s="50">
        <f>IFERROR((d_DL/(Rad_Spec!BA59*d_GSF_i*d_Fam*d_Foffset*acf!F59*d_ET_iw*(1/24)*d_EF_iw*(1/365)))*Rad_Spec!BF59,".")</f>
        <v>736.55424909941871</v>
      </c>
      <c r="Q59" s="50">
        <f>IFERROR((d_DL/(Rad_Spec!BB59*d_GSF_i*d_Fam*d_Foffset*acf!G59*d_ET_iw*(1/24)*d_EF_iw*(1/365)))*Rad_Spec!BF59,".")</f>
        <v>459.84873389720462</v>
      </c>
      <c r="R59" s="50">
        <f>IFERROR((d_DL/(Rad_Spec!AY59*d_GSF_i*d_Fam*d_Foffset*acf!C59*d_ET_iw*(1/24)*d_EF_iw*(1/365)))*Rad_Spec!BF59,".")</f>
        <v>2157.7868135863773</v>
      </c>
    </row>
    <row r="60" spans="1:18">
      <c r="A60" s="48" t="s">
        <v>65</v>
      </c>
      <c r="B60" s="48"/>
      <c r="C60" s="50">
        <f>IFERROR((d_DL/(Rad_Spec!V60*d_IFD_iw*d_EF_iw))*Rad_Spec!BF60,".")</f>
        <v>313073.68548960646</v>
      </c>
      <c r="D60" s="50">
        <f>IFERROR((d_DL/(Rad_Spec!AN60*d_IRA_iw*(1/d_PEFm_pp)*d_SLF*d_ET_iw*d_EF_iw))*Rad_Spec!BF60,".")</f>
        <v>22978.178192108753</v>
      </c>
      <c r="E60" s="50">
        <f>IFERROR((d_DL/(Rad_Spec!AN60*d_IRA_iw*(1/d_PEF)*d_SLF*d_ET_iw*d_EF_iw))*Rad_Spec!BF60,".")</f>
        <v>16799178.166757531</v>
      </c>
      <c r="F60" s="50">
        <f>IFERROR((d_DL/(Rad_Spec!AY60*d_GSF_i*d_Fam*d_Foffset*acf!C60*d_ET_iw*(1/24)*d_EF_iw*(1/365)))*Rad_Spec!BF60,".")</f>
        <v>69018.012040005429</v>
      </c>
      <c r="G60" s="50">
        <f t="shared" si="4"/>
        <v>56361.416378446469</v>
      </c>
      <c r="H60" s="50">
        <f t="shared" si="5"/>
        <v>16339.159465279155</v>
      </c>
      <c r="I60" s="56">
        <f>IFERROR((d_DL/(Rad_Spec!AV60*d_GSF_i*d_Fam*d_Foffset*Fsurf!C60*d_EF_iw*(1/365)*d_ET_iw*(1/24)))*Rad_Spec!BF60,".")</f>
        <v>13055.11196602911</v>
      </c>
      <c r="J60" s="50">
        <f>IFERROR((d_DL/(Rad_Spec!AZ60*d_GSF_i*d_Fam*d_Foffset*Fsurf!C60*d_EF_iw*(1/365)*d_ET_iw*(1/24)))*Rad_Spec!BF60,".")</f>
        <v>62318.091099977129</v>
      </c>
      <c r="K60" s="50">
        <f>IFERROR((d_DL/(Rad_Spec!BA60*d_GSF_i*d_Fam*d_Foffset*Fsurf!C60*d_EF_iw*(1/365)*d_ET_iw*(1/24)))*Rad_Spec!BF60,".")</f>
        <v>22007.188742734779</v>
      </c>
      <c r="L60" s="50">
        <f>IFERROR((d_DL/(Rad_Spec!BB60*d_GSF_i*d_Fam*d_Foffset*Fsurf!C60*d_EF_iw*(1/365)*d_ET_iw*(1/24)))*Rad_Spec!BF60,".")</f>
        <v>14370.365783502188</v>
      </c>
      <c r="M60" s="50">
        <f>IFERROR((d_DL/(Rad_Spec!AY60*d_GSF_i*d_Fam*d_Foffset*Fsurf!C60*d_EF_iw*(1/365)*d_ET_iw*(1/24)))*Rad_Spec!BF60,".")</f>
        <v>57515.01003333785</v>
      </c>
      <c r="N60" s="50">
        <f>IFERROR((d_DL/(Rad_Spec!AV60*d_GSF_i*d_Fam*d_Foffset*acf!D60*d_ET_iw*(1/24)*d_EF_iw*(1/365)))*Rad_Spec!BF60,".")</f>
        <v>15666.134359234931</v>
      </c>
      <c r="O60" s="50">
        <f>IFERROR((d_DL/(Rad_Spec!AZ60*d_GSF_i*d_Fam*d_Foffset*acf!E60*d_ET_iw*(1/24)*d_EF_iw*(1/365)))*Rad_Spec!BF60,".")</f>
        <v>74781.709319972579</v>
      </c>
      <c r="P60" s="50">
        <f>IFERROR((d_DL/(Rad_Spec!BA60*d_GSF_i*d_Fam*d_Foffset*acf!F60*d_ET_iw*(1/24)*d_EF_iw*(1/365)))*Rad_Spec!BF60,".")</f>
        <v>26408.626491281735</v>
      </c>
      <c r="Q60" s="50">
        <f>IFERROR((d_DL/(Rad_Spec!BB60*d_GSF_i*d_Fam*d_Foffset*acf!G60*d_ET_iw*(1/24)*d_EF_iw*(1/365)))*Rad_Spec!BF60,".")</f>
        <v>17244.438940202625</v>
      </c>
      <c r="R60" s="50">
        <f>IFERROR((d_DL/(Rad_Spec!AY60*d_GSF_i*d_Fam*d_Foffset*acf!C60*d_ET_iw*(1/24)*d_EF_iw*(1/365)))*Rad_Spec!BF60,".")</f>
        <v>69018.012040005429</v>
      </c>
    </row>
    <row r="61" spans="1:18">
      <c r="A61" s="48" t="s">
        <v>66</v>
      </c>
      <c r="B61" s="48"/>
      <c r="C61" s="50">
        <f>IFERROR((d_DL/(Rad_Spec!V61*d_IFD_iw*d_EF_iw))*Rad_Spec!BF61,".")</f>
        <v>2274805.4807404387</v>
      </c>
      <c r="D61" s="50">
        <f>IFERROR((d_DL/(Rad_Spec!AN61*d_IRA_iw*(1/d_PEFm_pp)*d_SLF*d_ET_iw*d_EF_iw))*Rad_Spec!BF61,".")</f>
        <v>121573.63896914052</v>
      </c>
      <c r="E61" s="50">
        <f>IFERROR((d_DL/(Rad_Spec!AN61*d_IRA_iw*(1/d_PEF)*d_SLF*d_ET_iw*d_EF_iw))*Rad_Spec!BF61,".")</f>
        <v>88881599.069722369</v>
      </c>
      <c r="F61" s="50">
        <f>IFERROR((d_DL/(Rad_Spec!AY61*d_GSF_i*d_Fam*d_Foffset*acf!C61*d_ET_iw*(1/24)*d_EF_iw*(1/365)))*Rad_Spec!BF61,".")</f>
        <v>166805.33916034191</v>
      </c>
      <c r="G61" s="50">
        <f t="shared" si="4"/>
        <v>155138.31544275247</v>
      </c>
      <c r="H61" s="50">
        <f t="shared" si="5"/>
        <v>68212.464179769406</v>
      </c>
      <c r="I61" s="56">
        <f>IFERROR((d_DL/(Rad_Spec!AV61*d_GSF_i*d_Fam*d_Foffset*Fsurf!C61*d_EF_iw*(1/365)*d_ET_iw*(1/24)))*Rad_Spec!BF61,".")</f>
        <v>26454.666937145215</v>
      </c>
      <c r="J61" s="50">
        <f>IFERROR((d_DL/(Rad_Spec!AZ61*d_GSF_i*d_Fam*d_Foffset*Fsurf!C61*d_EF_iw*(1/365)*d_ET_iw*(1/24)))*Rad_Spec!BF61,".")</f>
        <v>144436.39994418362</v>
      </c>
      <c r="K61" s="50">
        <f>IFERROR((d_DL/(Rad_Spec!BA61*d_GSF_i*d_Fam*d_Foffset*Fsurf!C61*d_EF_iw*(1/365)*d_ET_iw*(1/24)))*Rad_Spec!BF61,".")</f>
        <v>50063.612729657281</v>
      </c>
      <c r="L61" s="50">
        <f>IFERROR((d_DL/(Rad_Spec!BB61*d_GSF_i*d_Fam*d_Foffset*Fsurf!C61*d_EF_iw*(1/365)*d_ET_iw*(1/24)))*Rad_Spec!BF61,".")</f>
        <v>31258.623868517348</v>
      </c>
      <c r="M61" s="50">
        <f>IFERROR((d_DL/(Rad_Spec!AY61*d_GSF_i*d_Fam*d_Foffset*Fsurf!C61*d_EF_iw*(1/365)*d_ET_iw*(1/24)))*Rad_Spec!BF61,".")</f>
        <v>143426.77485841955</v>
      </c>
      <c r="N61" s="50">
        <f>IFERROR((d_DL/(Rad_Spec!AV61*d_GSF_i*d_Fam*d_Foffset*acf!D61*d_ET_iw*(1/24)*d_EF_iw*(1/365)))*Rad_Spec!BF61,".")</f>
        <v>30766.777647899893</v>
      </c>
      <c r="O61" s="50">
        <f>IFERROR((d_DL/(Rad_Spec!AZ61*d_GSF_i*d_Fam*d_Foffset*acf!E61*d_ET_iw*(1/24)*d_EF_iw*(1/365)))*Rad_Spec!BF61,".")</f>
        <v>167979.53313508557</v>
      </c>
      <c r="P61" s="50">
        <f>IFERROR((d_DL/(Rad_Spec!BA61*d_GSF_i*d_Fam*d_Foffset*acf!F61*d_ET_iw*(1/24)*d_EF_iw*(1/365)))*Rad_Spec!BF61,".")</f>
        <v>58223.981604591412</v>
      </c>
      <c r="Q61" s="50">
        <f>IFERROR((d_DL/(Rad_Spec!BB61*d_GSF_i*d_Fam*d_Foffset*acf!G61*d_ET_iw*(1/24)*d_EF_iw*(1/365)))*Rad_Spec!BF61,".")</f>
        <v>36353.779559085684</v>
      </c>
      <c r="R61" s="50">
        <f>IFERROR((d_DL/(Rad_Spec!AY61*d_GSF_i*d_Fam*d_Foffset*acf!C61*d_ET_iw*(1/24)*d_EF_iw*(1/365)))*Rad_Spec!BF61,".")</f>
        <v>166805.33916034191</v>
      </c>
    </row>
    <row r="62" spans="1:18">
      <c r="A62" s="48" t="s">
        <v>67</v>
      </c>
      <c r="B62" s="48"/>
      <c r="C62" s="50" t="str">
        <f>IFERROR((d_DL/(Rad_Spec!V62*d_IFD_iw*d_EF_iw))*Rad_Spec!BF62,".")</f>
        <v>.</v>
      </c>
      <c r="D62" s="50" t="str">
        <f>IFERROR((d_DL/(Rad_Spec!AN62*d_IRA_iw*(1/d_PEFm_pp)*d_SLF*d_ET_iw*d_EF_iw))*Rad_Spec!BF62,".")</f>
        <v>.</v>
      </c>
      <c r="E62" s="50" t="str">
        <f>IFERROR((d_DL/(Rad_Spec!AN62*d_IRA_iw*(1/d_PEF)*d_SLF*d_ET_iw*d_EF_iw))*Rad_Spec!BF62,".")</f>
        <v>.</v>
      </c>
      <c r="F62" s="50">
        <f>IFERROR((d_DL/(Rad_Spec!AY62*d_GSF_i*d_Fam*d_Foffset*acf!C62*d_ET_iw*(1/24)*d_EF_iw*(1/365)))*Rad_Spec!BF62,".")</f>
        <v>369344.09669935692</v>
      </c>
      <c r="G62" s="50">
        <f t="shared" si="4"/>
        <v>369344.09669935692</v>
      </c>
      <c r="H62" s="50">
        <f t="shared" si="5"/>
        <v>369344.09669935692</v>
      </c>
      <c r="I62" s="56">
        <f>IFERROR((d_DL/(Rad_Spec!AV62*d_GSF_i*d_Fam*d_Foffset*Fsurf!C62*d_EF_iw*(1/365)*d_ET_iw*(1/24)))*Rad_Spec!BF62,".")</f>
        <v>59517.685561134182</v>
      </c>
      <c r="J62" s="50">
        <f>IFERROR((d_DL/(Rad_Spec!AZ62*d_GSF_i*d_Fam*d_Foffset*Fsurf!C62*d_EF_iw*(1/365)*d_ET_iw*(1/24)))*Rad_Spec!BF62,".")</f>
        <v>286602.0171483187</v>
      </c>
      <c r="K62" s="50">
        <f>IFERROR((d_DL/(Rad_Spec!BA62*d_GSF_i*d_Fam*d_Foffset*Fsurf!C62*d_EF_iw*(1/365)*d_ET_iw*(1/24)))*Rad_Spec!BF62,".")</f>
        <v>100877.4331544647</v>
      </c>
      <c r="L62" s="50">
        <f>IFERROR((d_DL/(Rad_Spec!BB62*d_GSF_i*d_Fam*d_Foffset*Fsurf!C62*d_EF_iw*(1/365)*d_ET_iw*(1/24)))*Rad_Spec!BF62,".")</f>
        <v>65644.506133603878</v>
      </c>
      <c r="M62" s="50">
        <f>IFERROR((d_DL/(Rad_Spec!AY62*d_GSF_i*d_Fam*d_Foffset*Fsurf!C62*d_EF_iw*(1/365)*d_ET_iw*(1/24)))*Rad_Spec!BF62,".")</f>
        <v>277008.07252451766</v>
      </c>
      <c r="N62" s="50">
        <f>IFERROR((d_DL/(Rad_Spec!AV62*d_GSF_i*d_Fam*d_Foffset*acf!D62*d_ET_iw*(1/24)*d_EF_iw*(1/365)))*Rad_Spec!BF62,".")</f>
        <v>79356.914081512237</v>
      </c>
      <c r="O62" s="50">
        <f>IFERROR((d_DL/(Rad_Spec!AZ62*d_GSF_i*d_Fam*d_Foffset*acf!E62*d_ET_iw*(1/24)*d_EF_iw*(1/365)))*Rad_Spec!BF62,".")</f>
        <v>382136.02286442491</v>
      </c>
      <c r="P62" s="50">
        <f>IFERROR((d_DL/(Rad_Spec!BA62*d_GSF_i*d_Fam*d_Foffset*acf!F62*d_ET_iw*(1/24)*d_EF_iw*(1/365)))*Rad_Spec!BF62,".")</f>
        <v>134503.24420595291</v>
      </c>
      <c r="Q62" s="50">
        <f>IFERROR((d_DL/(Rad_Spec!BB62*d_GSF_i*d_Fam*d_Foffset*acf!G62*d_ET_iw*(1/24)*d_EF_iw*(1/365)))*Rad_Spec!BF62,".")</f>
        <v>87526.008178138509</v>
      </c>
      <c r="R62" s="50">
        <f>IFERROR((d_DL/(Rad_Spec!AY62*d_GSF_i*d_Fam*d_Foffset*acf!C62*d_ET_iw*(1/24)*d_EF_iw*(1/365)))*Rad_Spec!BF62,".")</f>
        <v>369344.09669935692</v>
      </c>
    </row>
    <row r="63" spans="1:18">
      <c r="A63" s="48" t="s">
        <v>68</v>
      </c>
      <c r="B63" s="48"/>
      <c r="C63" s="50">
        <f>IFERROR((d_DL/(Rad_Spec!V63*d_IFD_iw*d_EF_iw))*Rad_Spec!BF63,".")</f>
        <v>3438.3967364529012</v>
      </c>
      <c r="D63" s="50">
        <f>IFERROR((d_DL/(Rad_Spec!AN63*d_IRA_iw*(1/d_PEFm_pp)*d_SLF*d_ET_iw*d_EF_iw))*Rad_Spec!BF63,".")</f>
        <v>104.88798549651014</v>
      </c>
      <c r="E63" s="50">
        <f>IFERROR((d_DL/(Rad_Spec!AN63*d_IRA_iw*(1/d_PEF)*d_SLF*d_ET_iw*d_EF_iw))*Rad_Spec!BF63,".")</f>
        <v>76682.83974372159</v>
      </c>
      <c r="F63" s="50">
        <f>IFERROR((d_DL/(Rad_Spec!AY63*d_GSF_i*d_Fam*d_Foffset*acf!C63*d_ET_iw*(1/24)*d_EF_iw*(1/365)))*Rad_Spec!BF63,".")</f>
        <v>1058.863402487887</v>
      </c>
      <c r="G63" s="50">
        <f t="shared" si="4"/>
        <v>801.10050132767924</v>
      </c>
      <c r="H63" s="50">
        <f t="shared" si="5"/>
        <v>92.857213973506802</v>
      </c>
      <c r="I63" s="56">
        <f>IFERROR((d_DL/(Rad_Spec!AV63*d_GSF_i*d_Fam*d_Foffset*Fsurf!C63*d_EF_iw*(1/365)*d_ET_iw*(1/24)))*Rad_Spec!BF63,".")</f>
        <v>145.3495051411482</v>
      </c>
      <c r="J63" s="50">
        <f>IFERROR((d_DL/(Rad_Spec!AZ63*d_GSF_i*d_Fam*d_Foffset*Fsurf!C63*d_EF_iw*(1/365)*d_ET_iw*(1/24)))*Rad_Spec!BF63,".")</f>
        <v>918.65920998301442</v>
      </c>
      <c r="K63" s="50">
        <f>IFERROR((d_DL/(Rad_Spec!BA63*d_GSF_i*d_Fam*d_Foffset*Fsurf!C63*d_EF_iw*(1/365)*d_ET_iw*(1/24)))*Rad_Spec!BF63,".")</f>
        <v>312.53354566432449</v>
      </c>
      <c r="L63" s="50">
        <f>IFERROR((d_DL/(Rad_Spec!BB63*d_GSF_i*d_Fam*d_Foffset*Fsurf!C63*d_EF_iw*(1/365)*d_ET_iw*(1/24)))*Rad_Spec!BF63,".")</f>
        <v>186.14936623340031</v>
      </c>
      <c r="M63" s="50">
        <f>IFERROR((d_DL/(Rad_Spec!AY63*d_GSF_i*d_Fam*d_Foffset*Fsurf!C63*d_EF_iw*(1/365)*d_ET_iw*(1/24)))*Rad_Spec!BF63,".")</f>
        <v>944.57038580542985</v>
      </c>
      <c r="N63" s="50">
        <f>IFERROR((d_DL/(Rad_Spec!AV63*d_GSF_i*d_Fam*d_Foffset*acf!D63*d_ET_iw*(1/24)*d_EF_iw*(1/365)))*Rad_Spec!BF63,".")</f>
        <v>162.93679526322708</v>
      </c>
      <c r="O63" s="50">
        <f>IFERROR((d_DL/(Rad_Spec!AZ63*d_GSF_i*d_Fam*d_Foffset*acf!E63*d_ET_iw*(1/24)*d_EF_iw*(1/365)))*Rad_Spec!BF63,".")</f>
        <v>1029.8169743909593</v>
      </c>
      <c r="P63" s="50">
        <f>IFERROR((d_DL/(Rad_Spec!BA63*d_GSF_i*d_Fam*d_Foffset*acf!F63*d_ET_iw*(1/24)*d_EF_iw*(1/365)))*Rad_Spec!BF63,".")</f>
        <v>350.35010468970779</v>
      </c>
      <c r="Q63" s="50">
        <f>IFERROR((d_DL/(Rad_Spec!BB63*d_GSF_i*d_Fam*d_Foffset*acf!G63*d_ET_iw*(1/24)*d_EF_iw*(1/365)))*Rad_Spec!BF63,".")</f>
        <v>208.67343954764175</v>
      </c>
      <c r="R63" s="50">
        <f>IFERROR((d_DL/(Rad_Spec!AY63*d_GSF_i*d_Fam*d_Foffset*acf!C63*d_ET_iw*(1/24)*d_EF_iw*(1/365)))*Rad_Spec!BF63,".")</f>
        <v>1058.863402487887</v>
      </c>
    </row>
    <row r="64" spans="1:18">
      <c r="A64" s="48" t="s">
        <v>69</v>
      </c>
      <c r="B64" s="48"/>
      <c r="C64" s="50">
        <f>IFERROR((d_DL/(Rad_Spec!V64*d_IFD_iw*d_EF_iw))*Rad_Spec!BF64,".")</f>
        <v>1282918.3863666623</v>
      </c>
      <c r="D64" s="50">
        <f>IFERROR((d_DL/(Rad_Spec!AN64*d_IRA_iw*(1/d_PEFm_pp)*d_SLF*d_ET_iw*d_EF_iw))*Rad_Spec!BF64,".")</f>
        <v>103136.89324246821</v>
      </c>
      <c r="E64" s="50">
        <f>IFERROR((d_DL/(Rad_Spec!AN64*d_IRA_iw*(1/d_PEF)*d_SLF*d_ET_iw*d_EF_iw))*Rad_Spec!BF64,".")</f>
        <v>75402628.992628098</v>
      </c>
      <c r="F64" s="50">
        <f>IFERROR((d_DL/(Rad_Spec!AY64*d_GSF_i*d_Fam*d_Foffset*acf!C64*d_ET_iw*(1/24)*d_EF_iw*(1/365)))*Rad_Spec!BF64,".")</f>
        <v>57250.380186016104</v>
      </c>
      <c r="G64" s="50">
        <f t="shared" si="4"/>
        <v>54764.908907096651</v>
      </c>
      <c r="H64" s="50">
        <f t="shared" si="5"/>
        <v>35787.833274336001</v>
      </c>
      <c r="I64" s="56">
        <f>IFERROR((d_DL/(Rad_Spec!AV64*d_GSF_i*d_Fam*d_Foffset*Fsurf!C64*d_EF_iw*(1/365)*d_ET_iw*(1/24)))*Rad_Spec!BF64,".")</f>
        <v>9477.6758586959677</v>
      </c>
      <c r="J64" s="50">
        <f>IFERROR((d_DL/(Rad_Spec!AZ64*d_GSF_i*d_Fam*d_Foffset*Fsurf!C64*d_EF_iw*(1/365)*d_ET_iw*(1/24)))*Rad_Spec!BF64,".")</f>
        <v>48689.236764281261</v>
      </c>
      <c r="K64" s="50">
        <f>IFERROR((d_DL/(Rad_Spec!BA64*d_GSF_i*d_Fam*d_Foffset*Fsurf!C64*d_EF_iw*(1/365)*d_ET_iw*(1/24)))*Rad_Spec!BF64,".")</f>
        <v>17054.609031444666</v>
      </c>
      <c r="L64" s="50">
        <f>IFERROR((d_DL/(Rad_Spec!BB64*d_GSF_i*d_Fam*d_Foffset*Fsurf!C64*d_EF_iw*(1/365)*d_ET_iw*(1/24)))*Rad_Spec!BF64,".")</f>
        <v>10891.013486747121</v>
      </c>
      <c r="M64" s="50">
        <f>IFERROR((d_DL/(Rad_Spec!AY64*d_GSF_i*d_Fam*d_Foffset*Fsurf!C64*d_EF_iw*(1/365)*d_ET_iw*(1/24)))*Rad_Spec!BF64,".")</f>
        <v>48271.821404735339</v>
      </c>
      <c r="N64" s="50">
        <f>IFERROR((d_DL/(Rad_Spec!AV64*d_GSF_i*d_Fam*d_Foffset*acf!D64*d_ET_iw*(1/24)*d_EF_iw*(1/365)))*Rad_Spec!BF64,".")</f>
        <v>11240.523568413419</v>
      </c>
      <c r="O64" s="50">
        <f>IFERROR((d_DL/(Rad_Spec!AZ64*d_GSF_i*d_Fam*d_Foffset*acf!E64*d_ET_iw*(1/24)*d_EF_iw*(1/365)))*Rad_Spec!BF64,".")</f>
        <v>57745.434802437579</v>
      </c>
      <c r="P64" s="50">
        <f>IFERROR((d_DL/(Rad_Spec!BA64*d_GSF_i*d_Fam*d_Foffset*acf!F64*d_ET_iw*(1/24)*d_EF_iw*(1/365)))*Rad_Spec!BF64,".")</f>
        <v>20226.766311293377</v>
      </c>
      <c r="Q64" s="50">
        <f>IFERROR((d_DL/(Rad_Spec!BB64*d_GSF_i*d_Fam*d_Foffset*acf!G64*d_ET_iw*(1/24)*d_EF_iw*(1/365)))*Rad_Spec!BF64,".")</f>
        <v>12916.741995282087</v>
      </c>
      <c r="R64" s="50">
        <f>IFERROR((d_DL/(Rad_Spec!AY64*d_GSF_i*d_Fam*d_Foffset*acf!C64*d_ET_iw*(1/24)*d_EF_iw*(1/365)))*Rad_Spec!BF64,".")</f>
        <v>57250.380186016104</v>
      </c>
    </row>
    <row r="65" spans="1:18">
      <c r="A65" s="48" t="s">
        <v>70</v>
      </c>
      <c r="B65" s="48"/>
      <c r="C65" s="50" t="str">
        <f>IFERROR((d_DL/(Rad_Spec!V65*d_IFD_iw*d_EF_iw))*Rad_Spec!BF65,".")</f>
        <v>.</v>
      </c>
      <c r="D65" s="50" t="str">
        <f>IFERROR((d_DL/(Rad_Spec!AN65*d_IRA_iw*(1/d_PEFm_pp)*d_SLF*d_ET_iw*d_EF_iw))*Rad_Spec!BF65,".")</f>
        <v>.</v>
      </c>
      <c r="E65" s="50" t="str">
        <f>IFERROR((d_DL/(Rad_Spec!AN65*d_IRA_iw*(1/d_PEF)*d_SLF*d_ET_iw*d_EF_iw))*Rad_Spec!BF65,".")</f>
        <v>.</v>
      </c>
      <c r="F65" s="50">
        <f>IFERROR((d_DL/(Rad_Spec!AY65*d_GSF_i*d_Fam*d_Foffset*acf!C65*d_ET_iw*(1/24)*d_EF_iw*(1/365)))*Rad_Spec!BF65,".")</f>
        <v>764557.17808081303</v>
      </c>
      <c r="G65" s="50">
        <f t="shared" si="4"/>
        <v>764557.17808081314</v>
      </c>
      <c r="H65" s="50">
        <f t="shared" si="5"/>
        <v>764557.17808081314</v>
      </c>
      <c r="I65" s="56" t="str">
        <f>IFERROR((d_DL/(Rad_Spec!AV65*d_GSF_i*d_Fam*d_Foffset*Fsurf!C65*d_EF_iw*(1/365)*d_ET_iw*(1/24)))*Rad_Spec!BF65,".")</f>
        <v>.</v>
      </c>
      <c r="J65" s="50" t="str">
        <f>IFERROR((d_DL/(Rad_Spec!AZ65*d_GSF_i*d_Fam*d_Foffset*Fsurf!C65*d_EF_iw*(1/365)*d_ET_iw*(1/24)))*Rad_Spec!BF65,".")</f>
        <v>.</v>
      </c>
      <c r="K65" s="50" t="str">
        <f>IFERROR((d_DL/(Rad_Spec!BA65*d_GSF_i*d_Fam*d_Foffset*Fsurf!C65*d_EF_iw*(1/365)*d_ET_iw*(1/24)))*Rad_Spec!BF65,".")</f>
        <v>.</v>
      </c>
      <c r="L65" s="50" t="str">
        <f>IFERROR((d_DL/(Rad_Spec!BB65*d_GSF_i*d_Fam*d_Foffset*Fsurf!C65*d_EF_iw*(1/365)*d_ET_iw*(1/24)))*Rad_Spec!BF65,".")</f>
        <v>.</v>
      </c>
      <c r="M65" s="50" t="str">
        <f>IFERROR((d_DL/(Rad_Spec!AY65*d_GSF_i*d_Fam*d_Foffset*Fsurf!C65*d_EF_iw*(1/365)*d_ET_iw*(1/24)))*Rad_Spec!BF65,".")</f>
        <v>.</v>
      </c>
      <c r="N65" s="50">
        <f>IFERROR((d_DL/(Rad_Spec!AV65*d_GSF_i*d_Fam*d_Foffset*acf!D65*d_ET_iw*(1/24)*d_EF_iw*(1/365)))*Rad_Spec!BF65,".")</f>
        <v>175659.18978363866</v>
      </c>
      <c r="O65" s="50">
        <f>IFERROR((d_DL/(Rad_Spec!AZ65*d_GSF_i*d_Fam*d_Foffset*acf!E65*d_ET_iw*(1/24)*d_EF_iw*(1/365)))*Rad_Spec!BF65,".")</f>
        <v>794913.4221221623</v>
      </c>
      <c r="P65" s="50">
        <f>IFERROR((d_DL/(Rad_Spec!BA65*d_GSF_i*d_Fam*d_Foffset*acf!F65*d_ET_iw*(1/24)*d_EF_iw*(1/365)))*Rad_Spec!BF65,".")</f>
        <v>285446.18339841283</v>
      </c>
      <c r="Q65" s="50">
        <f>IFERROR((d_DL/(Rad_Spec!BB65*d_GSF_i*d_Fam*d_Foffset*acf!G65*d_ET_iw*(1/24)*d_EF_iw*(1/365)))*Rad_Spec!BF65,".")</f>
        <v>190297.45559894186</v>
      </c>
      <c r="R65" s="50">
        <f>IFERROR((d_DL/(Rad_Spec!AY65*d_GSF_i*d_Fam*d_Foffset*acf!C65*d_ET_iw*(1/24)*d_EF_iw*(1/365)))*Rad_Spec!BF65,".")</f>
        <v>764557.17808081303</v>
      </c>
    </row>
    <row r="66" spans="1:18">
      <c r="A66" s="48" t="s">
        <v>71</v>
      </c>
      <c r="B66" s="48"/>
      <c r="C66" s="50" t="str">
        <f>IFERROR((d_DL/(Rad_Spec!V66*d_IFD_iw*d_EF_iw))*Rad_Spec!BF66,".")</f>
        <v>.</v>
      </c>
      <c r="D66" s="50" t="str">
        <f>IFERROR((d_DL/(Rad_Spec!AN66*d_IRA_iw*(1/d_PEFm_pp)*d_SLF*d_ET_iw*d_EF_iw))*Rad_Spec!BF66,".")</f>
        <v>.</v>
      </c>
      <c r="E66" s="50" t="str">
        <f>IFERROR((d_DL/(Rad_Spec!AN66*d_IRA_iw*(1/d_PEF)*d_SLF*d_ET_iw*d_EF_iw))*Rad_Spec!BF66,".")</f>
        <v>.</v>
      </c>
      <c r="F66" s="50">
        <f>IFERROR((d_DL/(Rad_Spec!AY66*d_GSF_i*d_Fam*d_Foffset*acf!C66*d_ET_iw*(1/24)*d_EF_iw*(1/365)))*Rad_Spec!BF66,".")</f>
        <v>1641331.797366445</v>
      </c>
      <c r="G66" s="50">
        <f t="shared" si="4"/>
        <v>1641331.7973664447</v>
      </c>
      <c r="H66" s="50">
        <f t="shared" si="5"/>
        <v>1641331.7973664447</v>
      </c>
      <c r="I66" s="56" t="str">
        <f>IFERROR((d_DL/(Rad_Spec!AV66*d_GSF_i*d_Fam*d_Foffset*Fsurf!C66*d_EF_iw*(1/365)*d_ET_iw*(1/24)))*Rad_Spec!BF66,".")</f>
        <v>.</v>
      </c>
      <c r="J66" s="50" t="str">
        <f>IFERROR((d_DL/(Rad_Spec!AZ66*d_GSF_i*d_Fam*d_Foffset*Fsurf!C66*d_EF_iw*(1/365)*d_ET_iw*(1/24)))*Rad_Spec!BF66,".")</f>
        <v>.</v>
      </c>
      <c r="K66" s="50" t="str">
        <f>IFERROR((d_DL/(Rad_Spec!BA66*d_GSF_i*d_Fam*d_Foffset*Fsurf!C66*d_EF_iw*(1/365)*d_ET_iw*(1/24)))*Rad_Spec!BF66,".")</f>
        <v>.</v>
      </c>
      <c r="L66" s="50" t="str">
        <f>IFERROR((d_DL/(Rad_Spec!BB66*d_GSF_i*d_Fam*d_Foffset*Fsurf!C66*d_EF_iw*(1/365)*d_ET_iw*(1/24)))*Rad_Spec!BF66,".")</f>
        <v>.</v>
      </c>
      <c r="M66" s="50" t="str">
        <f>IFERROR((d_DL/(Rad_Spec!AY66*d_GSF_i*d_Fam*d_Foffset*Fsurf!C66*d_EF_iw*(1/365)*d_ET_iw*(1/24)))*Rad_Spec!BF66,".")</f>
        <v>.</v>
      </c>
      <c r="N66" s="50">
        <f>IFERROR((d_DL/(Rad_Spec!AV66*d_GSF_i*d_Fam*d_Foffset*acf!D66*d_ET_iw*(1/24)*d_EF_iw*(1/365)))*Rad_Spec!BF66,".")</f>
        <v>392358.67761037324</v>
      </c>
      <c r="O66" s="50">
        <f>IFERROR((d_DL/(Rad_Spec!AZ66*d_GSF_i*d_Fam*d_Foffset*acf!E66*d_ET_iw*(1/24)*d_EF_iw*(1/365)))*Rad_Spec!BF66,".")</f>
        <v>1868927.4288541449</v>
      </c>
      <c r="P66" s="50">
        <f>IFERROR((d_DL/(Rad_Spec!BA66*d_GSF_i*d_Fam*d_Foffset*acf!F66*d_ET_iw*(1/24)*d_EF_iw*(1/365)))*Rad_Spec!BF66,".")</f>
        <v>664944.70626600075</v>
      </c>
      <c r="Q66" s="50">
        <f>IFERROR((d_DL/(Rad_Spec!BB66*d_GSF_i*d_Fam*d_Foffset*acf!G66*d_ET_iw*(1/24)*d_EF_iw*(1/365)))*Rad_Spec!BF66,".")</f>
        <v>432669.50065253477</v>
      </c>
      <c r="R66" s="50">
        <f>IFERROR((d_DL/(Rad_Spec!AY66*d_GSF_i*d_Fam*d_Foffset*acf!C66*d_ET_iw*(1/24)*d_EF_iw*(1/365)))*Rad_Spec!BF66,".")</f>
        <v>1641331.797366445</v>
      </c>
    </row>
    <row r="67" spans="1:18">
      <c r="A67" s="48" t="s">
        <v>72</v>
      </c>
      <c r="B67" s="48"/>
      <c r="C67" s="50">
        <f>IFERROR((d_DL/(Rad_Spec!V67*d_IFD_iw*d_EF_iw))*Rad_Spec!BF67,".")</f>
        <v>175.78127030863331</v>
      </c>
      <c r="D67" s="50">
        <f>IFERROR((d_DL/(Rad_Spec!AN67*d_IRA_iw*(1/d_PEFm_pp)*d_SLF*d_ET_iw*d_EF_iw))*Rad_Spec!BF67,".")</f>
        <v>4.2972090480939196</v>
      </c>
      <c r="E67" s="50">
        <f>IFERROR((d_DL/(Rad_Spec!AN67*d_IRA_iw*(1/d_PEF)*d_SLF*d_ET_iw*d_EF_iw))*Rad_Spec!BF67,".")</f>
        <v>3141.6581338691103</v>
      </c>
      <c r="F67" s="50">
        <f>IFERROR((d_DL/(Rad_Spec!AY67*d_GSF_i*d_Fam*d_Foffset*acf!C67*d_ET_iw*(1/24)*d_EF_iw*(1/365)))*Rad_Spec!BF67,".")</f>
        <v>242.24428988813239</v>
      </c>
      <c r="G67" s="50">
        <f t="shared" si="4"/>
        <v>98.665492355814081</v>
      </c>
      <c r="H67" s="50">
        <f t="shared" si="5"/>
        <v>4.123266980611783</v>
      </c>
      <c r="I67" s="56">
        <f>IFERROR((d_DL/(Rad_Spec!AV67*d_GSF_i*d_Fam*d_Foffset*Fsurf!C67*d_EF_iw*(1/365)*d_ET_iw*(1/24)))*Rad_Spec!BF67,".")</f>
        <v>39.718972385513183</v>
      </c>
      <c r="J67" s="50">
        <f>IFERROR((d_DL/(Rad_Spec!AZ67*d_GSF_i*d_Fam*d_Foffset*Fsurf!C67*d_EF_iw*(1/365)*d_ET_iw*(1/24)))*Rad_Spec!BF67,".")</f>
        <v>200.13734629205186</v>
      </c>
      <c r="K67" s="50">
        <f>IFERROR((d_DL/(Rad_Spec!BA67*d_GSF_i*d_Fam*d_Foffset*Fsurf!C67*d_EF_iw*(1/365)*d_ET_iw*(1/24)))*Rad_Spec!BF67,".")</f>
        <v>70.116145129528377</v>
      </c>
      <c r="L67" s="50">
        <f>IFERROR((d_DL/(Rad_Spec!BB67*d_GSF_i*d_Fam*d_Foffset*Fsurf!C67*d_EF_iw*(1/365)*d_ET_iw*(1/24)))*Rad_Spec!BF67,".")</f>
        <v>45.009053860439607</v>
      </c>
      <c r="M67" s="50">
        <f>IFERROR((d_DL/(Rad_Spec!AY67*d_GSF_i*d_Fam*d_Foffset*Fsurf!C67*d_EF_iw*(1/365)*d_ET_iw*(1/24)))*Rad_Spec!BF67,".")</f>
        <v>204.59821781092265</v>
      </c>
      <c r="N67" s="50">
        <f>IFERROR((d_DL/(Rad_Spec!AV67*d_GSF_i*d_Fam*d_Foffset*acf!D67*d_ET_iw*(1/24)*d_EF_iw*(1/365)))*Rad_Spec!BF67,".")</f>
        <v>47.027263304447601</v>
      </c>
      <c r="O67" s="50">
        <f>IFERROR((d_DL/(Rad_Spec!AZ67*d_GSF_i*d_Fam*d_Foffset*acf!E67*d_ET_iw*(1/24)*d_EF_iw*(1/365)))*Rad_Spec!BF67,".")</f>
        <v>236.96261800978931</v>
      </c>
      <c r="P67" s="50">
        <f>IFERROR((d_DL/(Rad_Spec!BA67*d_GSF_i*d_Fam*d_Foffset*acf!F67*d_ET_iw*(1/24)*d_EF_iw*(1/365)))*Rad_Spec!BF67,".")</f>
        <v>83.017515833361585</v>
      </c>
      <c r="Q67" s="50">
        <f>IFERROR((d_DL/(Rad_Spec!BB67*d_GSF_i*d_Fam*d_Foffset*acf!G67*d_ET_iw*(1/24)*d_EF_iw*(1/365)))*Rad_Spec!BF67,".")</f>
        <v>53.290719770760482</v>
      </c>
      <c r="R67" s="50">
        <f>IFERROR((d_DL/(Rad_Spec!AY67*d_GSF_i*d_Fam*d_Foffset*acf!C67*d_ET_iw*(1/24)*d_EF_iw*(1/365)))*Rad_Spec!BF67,".")</f>
        <v>242.24428988813239</v>
      </c>
    </row>
    <row r="68" spans="1:18">
      <c r="A68" s="48" t="s">
        <v>73</v>
      </c>
      <c r="B68" s="48"/>
      <c r="C68" s="50">
        <f>IFERROR((d_DL/(Rad_Spec!V68*d_IFD_iw*d_EF_iw))*Rad_Spec!BF68,".")</f>
        <v>327.22904239932103</v>
      </c>
      <c r="D68" s="50">
        <f>IFERROR((d_DL/(Rad_Spec!AN68*d_IRA_iw*(1/d_PEFm_pp)*d_SLF*d_ET_iw*d_EF_iw))*Rad_Spec!BF68,".")</f>
        <v>16.251959599210746</v>
      </c>
      <c r="E68" s="50">
        <f>IFERROR((d_DL/(Rad_Spec!AN68*d_IRA_iw*(1/d_PEF)*d_SLF*d_ET_iw*d_EF_iw))*Rad_Spec!BF68,".")</f>
        <v>11881.688904294771</v>
      </c>
      <c r="F68" s="50">
        <f>IFERROR((d_DL/(Rad_Spec!AY68*d_GSF_i*d_Fam*d_Foffset*acf!C68*d_ET_iw*(1/24)*d_EF_iw*(1/365)))*Rad_Spec!BF68,".")</f>
        <v>539.02330474186749</v>
      </c>
      <c r="G68" s="50">
        <f t="shared" si="4"/>
        <v>200.18681651783811</v>
      </c>
      <c r="H68" s="50">
        <f t="shared" si="5"/>
        <v>15.050672840382401</v>
      </c>
      <c r="I68" s="56">
        <f>IFERROR((d_DL/(Rad_Spec!AV68*d_GSF_i*d_Fam*d_Foffset*Fsurf!C68*d_EF_iw*(1/365)*d_ET_iw*(1/24)))*Rad_Spec!BF68,".")</f>
        <v>80.266648950800885</v>
      </c>
      <c r="J68" s="50">
        <f>IFERROR((d_DL/(Rad_Spec!AZ68*d_GSF_i*d_Fam*d_Foffset*Fsurf!C68*d_EF_iw*(1/365)*d_ET_iw*(1/24)))*Rad_Spec!BF68,".")</f>
        <v>448.43808568757311</v>
      </c>
      <c r="K68" s="50">
        <f>IFERROR((d_DL/(Rad_Spec!BA68*d_GSF_i*d_Fam*d_Foffset*Fsurf!C68*d_EF_iw*(1/365)*d_ET_iw*(1/24)))*Rad_Spec!BF68,".")</f>
        <v>155.73474823606475</v>
      </c>
      <c r="L68" s="50">
        <f>IFERROR((d_DL/(Rad_Spec!BB68*d_GSF_i*d_Fam*d_Foffset*Fsurf!C68*d_EF_iw*(1/365)*d_ET_iw*(1/24)))*Rad_Spec!BF68,".")</f>
        <v>96.482133587326331</v>
      </c>
      <c r="M68" s="50">
        <f>IFERROR((d_DL/(Rad_Spec!AY68*d_GSF_i*d_Fam*d_Foffset*Fsurf!C68*d_EF_iw*(1/365)*d_ET_iw*(1/24)))*Rad_Spec!BF68,".")</f>
        <v>458.3531502907037</v>
      </c>
      <c r="N68" s="50">
        <f>IFERROR((d_DL/(Rad_Spec!AV68*d_GSF_i*d_Fam*d_Foffset*acf!D68*d_ET_iw*(1/24)*d_EF_iw*(1/365)))*Rad_Spec!BF68,".")</f>
        <v>94.393579166141834</v>
      </c>
      <c r="O68" s="50">
        <f>IFERROR((d_DL/(Rad_Spec!AZ68*d_GSF_i*d_Fam*d_Foffset*acf!E68*d_ET_iw*(1/24)*d_EF_iw*(1/365)))*Rad_Spec!BF68,".")</f>
        <v>527.36318876858581</v>
      </c>
      <c r="P68" s="50">
        <f>IFERROR((d_DL/(Rad_Spec!BA68*d_GSF_i*d_Fam*d_Foffset*acf!F68*d_ET_iw*(1/24)*d_EF_iw*(1/365)))*Rad_Spec!BF68,".")</f>
        <v>183.14406392561213</v>
      </c>
      <c r="Q68" s="50">
        <f>IFERROR((d_DL/(Rad_Spec!BB68*d_GSF_i*d_Fam*d_Foffset*acf!G68*d_ET_iw*(1/24)*d_EF_iw*(1/365)))*Rad_Spec!BF68,".")</f>
        <v>113.46298909869574</v>
      </c>
      <c r="R68" s="50">
        <f>IFERROR((d_DL/(Rad_Spec!AY68*d_GSF_i*d_Fam*d_Foffset*acf!C68*d_ET_iw*(1/24)*d_EF_iw*(1/365)))*Rad_Spec!BF68,".")</f>
        <v>539.02330474186749</v>
      </c>
    </row>
    <row r="69" spans="1:18">
      <c r="A69" s="51" t="s">
        <v>74</v>
      </c>
      <c r="B69" s="48" t="s">
        <v>7</v>
      </c>
      <c r="C69" s="50">
        <f>IFERROR((d_DL/(Rad_Spec!V69*d_IFD_iw*d_EF_iw))*Rad_Spec!BF69,".")</f>
        <v>3.4365861013015822E-2</v>
      </c>
      <c r="D69" s="50">
        <f>IFERROR((d_DL/(Rad_Spec!AN69*d_IRA_iw*(1/d_PEFm_pp)*d_SLF*d_ET_iw*d_EF_iw))*Rad_Spec!BF69,".")</f>
        <v>1.1958839728326031E-5</v>
      </c>
      <c r="E69" s="50">
        <f>IFERROR((d_DL/(Rad_Spec!AN69*d_IRA_iw*(1/d_PEF)*d_SLF*d_ET_iw*d_EF_iw))*Rad_Spec!BF69,".")</f>
        <v>8.7430203380022779E-3</v>
      </c>
      <c r="F69" s="50">
        <f>IFERROR((d_DL/(Rad_Spec!AY69*d_GSF_i*d_Fam*d_Foffset*acf!C69*d_ET_iw*(1/24)*d_EF_iw*(1/365)))*Rad_Spec!BF69,".")</f>
        <v>383.89269829726959</v>
      </c>
      <c r="G69" s="50">
        <f t="shared" si="4"/>
        <v>6.9696999174250849E-3</v>
      </c>
      <c r="H69" s="50">
        <f t="shared" si="5"/>
        <v>1.1954679294467028E-5</v>
      </c>
      <c r="I69" s="56">
        <f>IFERROR((d_DL/(Rad_Spec!AV69*d_GSF_i*d_Fam*d_Foffset*Fsurf!C69*d_EF_iw*(1/365)*d_ET_iw*(1/24)))*Rad_Spec!BF69,".")</f>
        <v>116.79807834096189</v>
      </c>
      <c r="J69" s="50">
        <f>IFERROR((d_DL/(Rad_Spec!AZ69*d_GSF_i*d_Fam*d_Foffset*Fsurf!C69*d_EF_iw*(1/365)*d_ET_iw*(1/24)))*Rad_Spec!BF69,".")</f>
        <v>349.42091770337765</v>
      </c>
      <c r="K69" s="50">
        <f>IFERROR((d_DL/(Rad_Spec!BA69*d_GSF_i*d_Fam*d_Foffset*Fsurf!C69*d_EF_iw*(1/365)*d_ET_iw*(1/24)))*Rad_Spec!BF69,".")</f>
        <v>146.61017526015846</v>
      </c>
      <c r="L69" s="50">
        <f>IFERROR((d_DL/(Rad_Spec!BB69*d_GSF_i*d_Fam*d_Foffset*Fsurf!C69*d_EF_iw*(1/365)*d_ET_iw*(1/24)))*Rad_Spec!BF69,".")</f>
        <v>117.12432995643942</v>
      </c>
      <c r="M69" s="50">
        <f>IFERROR((d_DL/(Rad_Spec!AY69*d_GSF_i*d_Fam*d_Foffset*Fsurf!C69*d_EF_iw*(1/365)*d_ET_iw*(1/24)))*Rad_Spec!BF69,".")</f>
        <v>274.60135786643042</v>
      </c>
      <c r="N69" s="50">
        <f>IFERROR((d_DL/(Rad_Spec!AV69*d_GSF_i*d_Fam*d_Foffset*acf!D69*d_ET_iw*(1/24)*d_EF_iw*(1/365)))*Rad_Spec!BF69,".")</f>
        <v>163.28371352066469</v>
      </c>
      <c r="O69" s="50">
        <f>IFERROR((d_DL/(Rad_Spec!AZ69*d_GSF_i*d_Fam*d_Foffset*acf!E69*d_ET_iw*(1/24)*d_EF_iw*(1/365)))*Rad_Spec!BF69,".")</f>
        <v>488.49044294932196</v>
      </c>
      <c r="P69" s="50">
        <f>IFERROR((d_DL/(Rad_Spec!BA69*d_GSF_i*d_Fam*d_Foffset*acf!F69*d_ET_iw*(1/24)*d_EF_iw*(1/365)))*Rad_Spec!BF69,".")</f>
        <v>204.96102501370152</v>
      </c>
      <c r="Q69" s="50">
        <f>IFERROR((d_DL/(Rad_Spec!BB69*d_GSF_i*d_Fam*d_Foffset*acf!G69*d_ET_iw*(1/24)*d_EF_iw*(1/365)))*Rad_Spec!BF69,".")</f>
        <v>163.73981327910229</v>
      </c>
      <c r="R69" s="50">
        <f>IFERROR((d_DL/(Rad_Spec!AY69*d_GSF_i*d_Fam*d_Foffset*acf!C69*d_ET_iw*(1/24)*d_EF_iw*(1/365)))*Rad_Spec!BF69,".")</f>
        <v>383.89269829726959</v>
      </c>
    </row>
    <row r="70" spans="1:18">
      <c r="A70" s="48" t="s">
        <v>75</v>
      </c>
      <c r="B70" s="48"/>
      <c r="C70" s="50" t="str">
        <f>IFERROR((d_DL/(Rad_Spec!V70*d_IFD_iw*d_EF_iw))*Rad_Spec!BF70,".")</f>
        <v>.</v>
      </c>
      <c r="D70" s="50" t="str">
        <f>IFERROR((d_DL/(Rad_Spec!AN70*d_IRA_iw*(1/d_PEFm_pp)*d_SLF*d_ET_iw*d_EF_iw))*Rad_Spec!BF70,".")</f>
        <v>.</v>
      </c>
      <c r="E70" s="50" t="str">
        <f>IFERROR((d_DL/(Rad_Spec!AN70*d_IRA_iw*(1/d_PEF)*d_SLF*d_ET_iw*d_EF_iw))*Rad_Spec!BF70,".")</f>
        <v>.</v>
      </c>
      <c r="F70" s="50">
        <f>IFERROR((d_DL/(Rad_Spec!AY70*d_GSF_i*d_Fam*d_Foffset*acf!C70*d_ET_iw*(1/24)*d_EF_iw*(1/365)))*Rad_Spec!BF70,".")</f>
        <v>1739000.957814272</v>
      </c>
      <c r="G70" s="50">
        <f t="shared" si="4"/>
        <v>1739000.957814272</v>
      </c>
      <c r="H70" s="50">
        <f t="shared" si="5"/>
        <v>1739000.957814272</v>
      </c>
      <c r="I70" s="56">
        <f>IFERROR((d_DL/(Rad_Spec!AV70*d_GSF_i*d_Fam*d_Foffset*Fsurf!C70*d_EF_iw*(1/365)*d_ET_iw*(1/24)))*Rad_Spec!BF70,".")</f>
        <v>290145.61135385971</v>
      </c>
      <c r="J70" s="50">
        <f>IFERROR((d_DL/(Rad_Spec!AZ70*d_GSF_i*d_Fam*d_Foffset*Fsurf!C70*d_EF_iw*(1/365)*d_ET_iw*(1/24)))*Rad_Spec!BF70,".")</f>
        <v>1390666.0671578308</v>
      </c>
      <c r="K70" s="50">
        <f>IFERROR((d_DL/(Rad_Spec!BA70*d_GSF_i*d_Fam*d_Foffset*Fsurf!C70*d_EF_iw*(1/365)*d_ET_iw*(1/24)))*Rad_Spec!BF70,".")</f>
        <v>490639.48886242561</v>
      </c>
      <c r="L70" s="50">
        <f>IFERROR((d_DL/(Rad_Spec!BB70*d_GSF_i*d_Fam*d_Foffset*Fsurf!C70*d_EF_iw*(1/365)*d_ET_iw*(1/24)))*Rad_Spec!BF70,".")</f>
        <v>319904.13559528132</v>
      </c>
      <c r="M70" s="50">
        <f>IFERROR((d_DL/(Rad_Spec!AY70*d_GSF_i*d_Fam*d_Foffset*Fsurf!C70*d_EF_iw*(1/365)*d_ET_iw*(1/24)))*Rad_Spec!BF70,".")</f>
        <v>1304250.7183607039</v>
      </c>
      <c r="N70" s="50">
        <f>IFERROR((d_DL/(Rad_Spec!AV70*d_GSF_i*d_Fam*d_Foffset*acf!D70*d_ET_iw*(1/24)*d_EF_iw*(1/365)))*Rad_Spec!BF70,".")</f>
        <v>386860.81513847958</v>
      </c>
      <c r="O70" s="50">
        <f>IFERROR((d_DL/(Rad_Spec!AZ70*d_GSF_i*d_Fam*d_Foffset*acf!E70*d_ET_iw*(1/24)*d_EF_iw*(1/365)))*Rad_Spec!BF70,".")</f>
        <v>1854221.4228771077</v>
      </c>
      <c r="P70" s="50">
        <f>IFERROR((d_DL/(Rad_Spec!BA70*d_GSF_i*d_Fam*d_Foffset*acf!F70*d_ET_iw*(1/24)*d_EF_iw*(1/365)))*Rad_Spec!BF70,".")</f>
        <v>654185.98514990089</v>
      </c>
      <c r="Q70" s="50">
        <f>IFERROR((d_DL/(Rad_Spec!BB70*d_GSF_i*d_Fam*d_Foffset*acf!G70*d_ET_iw*(1/24)*d_EF_iw*(1/365)))*Rad_Spec!BF70,".")</f>
        <v>426538.84746037499</v>
      </c>
      <c r="R70" s="50">
        <f>IFERROR((d_DL/(Rad_Spec!AY70*d_GSF_i*d_Fam*d_Foffset*acf!C70*d_ET_iw*(1/24)*d_EF_iw*(1/365)))*Rad_Spec!BF70,".")</f>
        <v>1739000.957814272</v>
      </c>
    </row>
    <row r="71" spans="1:18">
      <c r="A71" s="48" t="s">
        <v>76</v>
      </c>
      <c r="B71" s="48"/>
      <c r="C71" s="50">
        <f>IFERROR((d_DL/(Rad_Spec!V71*d_IFD_iw*d_EF_iw))*Rad_Spec!BF71,".")</f>
        <v>3349254.3019924792</v>
      </c>
      <c r="D71" s="50">
        <f>IFERROR((d_DL/(Rad_Spec!AN71*d_IRA_iw*(1/d_PEFm_pp)*d_SLF*d_ET_iw*d_EF_iw))*Rad_Spec!BF71,".")</f>
        <v>144223.61776108085</v>
      </c>
      <c r="E71" s="50">
        <f>IFERROR((d_DL/(Rad_Spec!AN71*d_IRA_iw*(1/d_PEF)*d_SLF*d_ET_iw*d_EF_iw))*Rad_Spec!BF71,".")</f>
        <v>105440833.05328326</v>
      </c>
      <c r="F71" s="50">
        <f>IFERROR((d_DL/(Rad_Spec!AY71*d_GSF_i*d_Fam*d_Foffset*acf!C71*d_ET_iw*(1/24)*d_EF_iw*(1/365)))*Rad_Spec!BF71,".")</f>
        <v>1416875.5843794111</v>
      </c>
      <c r="G71" s="50">
        <f t="shared" ref="G71:G134" si="6">(IF(AND(C71&lt;&gt;".",E71&lt;&gt;".",F71&lt;&gt;"."),1/((1/C71)+(1/E71)+(1/F71)),IF(AND(C71&lt;&gt;".",E71&lt;&gt;".",F71="."), 1/((1/C71)+(1/E71)),IF(AND(C71&lt;&gt;".",E71=".",F71&lt;&gt;"."),1/((1/C71)+(1/F71)),IF(AND(C71=".",E71&lt;&gt;".",F71&lt;&gt;"."),1/((1/E71)+(1/F71)),IF(AND(C71&lt;&gt;".",E71=".",F71="."),1/(1/C71),IF(AND(C71=".",E71&lt;&gt;".",F71="."),1/(1/E71),IF(AND(C71=".",E71=".",F71&lt;&gt;"."),1/(1/F71),IF(AND(C71=".",E71=".",F71="."),".")))))))))</f>
        <v>986352.64052250155</v>
      </c>
      <c r="H71" s="50">
        <f t="shared" ref="H71:H134" si="7">(IF(AND(C71&lt;&gt;".",D71&lt;&gt;".",F71&lt;&gt;"."),1/((1/C71)+(1/D71)+(1/F71)),IF(AND(C71&lt;&gt;".",D71&lt;&gt;".",F71="."), 1/((1/C71)+(1/D71)),IF(AND(C71&lt;&gt;".",D71=".",F71&lt;&gt;"."),1/((1/C71)+(1/F71)),IF(AND(C71=".",D71&lt;&gt;".",F71&lt;&gt;"."),1/((1/D71)+(1/F71)),IF(AND(C71&lt;&gt;".",D71=".",F71="."),1/(1/C71),IF(AND(C71=".",D71&lt;&gt;".",F71="."),1/(1/D71),IF(AND(C71=".",D71=".",F71&lt;&gt;"."),1/(1/F71),IF(AND(C71=".",D71=".",F71="."),".")))))))))</f>
        <v>125975.85107298053</v>
      </c>
      <c r="I71" s="56">
        <f>IFERROR((d_DL/(Rad_Spec!AV71*d_GSF_i*d_Fam*d_Foffset*Fsurf!C71*d_EF_iw*(1/365)*d_ET_iw*(1/24)))*Rad_Spec!BF71,".")</f>
        <v>288500.27508049429</v>
      </c>
      <c r="J71" s="50">
        <f>IFERROR((d_DL/(Rad_Spec!AZ71*d_GSF_i*d_Fam*d_Foffset*Fsurf!C71*d_EF_iw*(1/365)*d_ET_iw*(1/24)))*Rad_Spec!BF71,".")</f>
        <v>1105843.40370885</v>
      </c>
      <c r="K71" s="50">
        <f>IFERROR((d_DL/(Rad_Spec!BA71*d_GSF_i*d_Fam*d_Foffset*Fsurf!C71*d_EF_iw*(1/365)*d_ET_iw*(1/24)))*Rad_Spec!BF71,".")</f>
        <v>438945.20380345162</v>
      </c>
      <c r="L71" s="50">
        <f>IFERROR((d_DL/(Rad_Spec!BB71*d_GSF_i*d_Fam*d_Foffset*Fsurf!C71*d_EF_iw*(1/365)*d_ET_iw*(1/24)))*Rad_Spec!BF71,".")</f>
        <v>311078.55747809832</v>
      </c>
      <c r="M71" s="50">
        <f>IFERROR((d_DL/(Rad_Spec!AY71*d_GSF_i*d_Fam*d_Foffset*Fsurf!C71*d_EF_iw*(1/365)*d_ET_iw*(1/24)))*Rad_Spec!BF71,".")</f>
        <v>1020803.735143668</v>
      </c>
      <c r="N71" s="50">
        <f>IFERROR((d_DL/(Rad_Spec!AV71*d_GSF_i*d_Fam*d_Foffset*acf!D71*d_ET_iw*(1/24)*d_EF_iw*(1/365)))*Rad_Spec!BF71,".")</f>
        <v>400438.3818117262</v>
      </c>
      <c r="O71" s="50">
        <f>IFERROR((d_DL/(Rad_Spec!AZ71*d_GSF_i*d_Fam*d_Foffset*acf!E71*d_ET_iw*(1/24)*d_EF_iw*(1/365)))*Rad_Spec!BF71,".")</f>
        <v>1534910.6443478838</v>
      </c>
      <c r="P71" s="50">
        <f>IFERROR((d_DL/(Rad_Spec!BA71*d_GSF_i*d_Fam*d_Foffset*acf!F71*d_ET_iw*(1/24)*d_EF_iw*(1/365)))*Rad_Spec!BF71,".")</f>
        <v>609255.9428791909</v>
      </c>
      <c r="Q71" s="50">
        <f>IFERROR((d_DL/(Rad_Spec!BB71*d_GSF_i*d_Fam*d_Foffset*acf!G71*d_ET_iw*(1/24)*d_EF_iw*(1/365)))*Rad_Spec!BF71,".")</f>
        <v>431777.03777960036</v>
      </c>
      <c r="R71" s="50">
        <f>IFERROR((d_DL/(Rad_Spec!AY71*d_GSF_i*d_Fam*d_Foffset*acf!C71*d_ET_iw*(1/24)*d_EF_iw*(1/365)))*Rad_Spec!BF71,".")</f>
        <v>1416875.5843794111</v>
      </c>
    </row>
    <row r="72" spans="1:18">
      <c r="A72" s="48" t="s">
        <v>77</v>
      </c>
      <c r="B72" s="48"/>
      <c r="C72" s="50">
        <f>IFERROR((d_DL/(Rad_Spec!V72*d_IFD_iw*d_EF_iw))*Rad_Spec!BF72,".")</f>
        <v>149.82504459638761</v>
      </c>
      <c r="D72" s="50">
        <f>IFERROR((d_DL/(Rad_Spec!AN72*d_IRA_iw*(1/d_PEFm_pp)*d_SLF*d_ET_iw*d_EF_iw))*Rad_Spec!BF72,".")</f>
        <v>0.76743749218189972</v>
      </c>
      <c r="E72" s="50">
        <f>IFERROR((d_DL/(Rad_Spec!AN72*d_IRA_iw*(1/d_PEF)*d_SLF*d_ET_iw*d_EF_iw))*Rad_Spec!BF72,".")</f>
        <v>561.06794260307572</v>
      </c>
      <c r="F72" s="50">
        <f>IFERROR((d_DL/(Rad_Spec!AY72*d_GSF_i*d_Fam*d_Foffset*acf!C72*d_ET_iw*(1/24)*d_EF_iw*(1/365)))*Rad_Spec!BF72,".")</f>
        <v>2854271.4802060258</v>
      </c>
      <c r="G72" s="50">
        <f t="shared" si="6"/>
        <v>118.24360150813213</v>
      </c>
      <c r="H72" s="50">
        <f t="shared" si="7"/>
        <v>0.763526333709036</v>
      </c>
      <c r="I72" s="56">
        <f>IFERROR((d_DL/(Rad_Spec!AV72*d_GSF_i*d_Fam*d_Foffset*Fsurf!C72*d_EF_iw*(1/365)*d_ET_iw*(1/24)))*Rad_Spec!BF72,".")</f>
        <v>1734710.4469191774</v>
      </c>
      <c r="J72" s="50">
        <f>IFERROR((d_DL/(Rad_Spec!AZ72*d_GSF_i*d_Fam*d_Foffset*Fsurf!C72*d_EF_iw*(1/365)*d_ET_iw*(1/24)))*Rad_Spec!BF72,".")</f>
        <v>3674307.9544981006</v>
      </c>
      <c r="K72" s="50">
        <f>IFERROR((d_DL/(Rad_Spec!BA72*d_GSF_i*d_Fam*d_Foffset*Fsurf!C72*d_EF_iw*(1/365)*d_ET_iw*(1/24)))*Rad_Spec!BF72,".")</f>
        <v>1977275.8907680453</v>
      </c>
      <c r="L72" s="50">
        <f>IFERROR((d_DL/(Rad_Spec!BB72*d_GSF_i*d_Fam*d_Foffset*Fsurf!C72*d_EF_iw*(1/365)*d_ET_iw*(1/24)))*Rad_Spec!BF72,".")</f>
        <v>1741183.2470942496</v>
      </c>
      <c r="M72" s="50">
        <f>IFERROR((d_DL/(Rad_Spec!AY72*d_GSF_i*d_Fam*d_Foffset*Fsurf!C72*d_EF_iw*(1/365)*d_ET_iw*(1/24)))*Rad_Spec!BF72,".")</f>
        <v>2048520.201104803</v>
      </c>
      <c r="N72" s="50">
        <f>IFERROR((d_DL/(Rad_Spec!AV72*d_GSF_i*d_Fam*d_Foffset*acf!D72*d_ET_iw*(1/24)*d_EF_iw*(1/365)))*Rad_Spec!BF72,".")</f>
        <v>2417029.889374054</v>
      </c>
      <c r="O72" s="50">
        <f>IFERROR((d_DL/(Rad_Spec!AZ72*d_GSF_i*d_Fam*d_Foffset*acf!E72*d_ET_iw*(1/24)*d_EF_iw*(1/365)))*Rad_Spec!BF72,".")</f>
        <v>5119535.7499340195</v>
      </c>
      <c r="P72" s="50">
        <f>IFERROR((d_DL/(Rad_Spec!BA72*d_GSF_i*d_Fam*d_Foffset*acf!F72*d_ET_iw*(1/24)*d_EF_iw*(1/365)))*Rad_Spec!BF72,".")</f>
        <v>2755004.4078034768</v>
      </c>
      <c r="Q72" s="50">
        <f>IFERROR((d_DL/(Rad_Spec!BB72*d_GSF_i*d_Fam*d_Foffset*acf!G72*d_ET_iw*(1/24)*d_EF_iw*(1/365)))*Rad_Spec!BF72,".")</f>
        <v>2426048.6576179871</v>
      </c>
      <c r="R72" s="50">
        <f>IFERROR((d_DL/(Rad_Spec!AY72*d_GSF_i*d_Fam*d_Foffset*acf!C72*d_ET_iw*(1/24)*d_EF_iw*(1/365)))*Rad_Spec!BF72,".")</f>
        <v>2854271.4802060258</v>
      </c>
    </row>
    <row r="73" spans="1:18">
      <c r="A73" s="51" t="s">
        <v>78</v>
      </c>
      <c r="B73" s="48" t="s">
        <v>7</v>
      </c>
      <c r="C73" s="50">
        <f>IFERROR((d_DL/(Rad_Spec!V73*d_IFD_iw*d_EF_iw))*Rad_Spec!BF73,".")</f>
        <v>35.707869235801169</v>
      </c>
      <c r="D73" s="50">
        <f>IFERROR((d_DL/(Rad_Spec!AN73*d_IRA_iw*(1/d_PEFm_pp)*d_SLF*d_ET_iw*d_EF_iw))*Rad_Spec!BF73,".")</f>
        <v>0.30997366844916396</v>
      </c>
      <c r="E73" s="50">
        <f>IFERROR((d_DL/(Rad_Spec!AN73*d_IRA_iw*(1/d_PEF)*d_SLF*d_ET_iw*d_EF_iw))*Rad_Spec!BF73,".")</f>
        <v>226.61948391840929</v>
      </c>
      <c r="F73" s="50">
        <f>IFERROR((d_DL/(Rad_Spec!AY73*d_GSF_i*d_Fam*d_Foffset*acf!C73*d_ET_iw*(1/24)*d_EF_iw*(1/365)))*Rad_Spec!BF73,".")</f>
        <v>434.9890893147417</v>
      </c>
      <c r="G73" s="50">
        <f t="shared" si="6"/>
        <v>28.804645046308835</v>
      </c>
      <c r="H73" s="50">
        <f t="shared" si="7"/>
        <v>0.3070890509887379</v>
      </c>
      <c r="I73" s="56">
        <f>IFERROR((d_DL/(Rad_Spec!AV73*d_GSF_i*d_Fam*d_Foffset*Fsurf!C73*d_EF_iw*(1/365)*d_ET_iw*(1/24)))*Rad_Spec!BF73,".")</f>
        <v>78.092325642704267</v>
      </c>
      <c r="J73" s="50">
        <f>IFERROR((d_DL/(Rad_Spec!AZ73*d_GSF_i*d_Fam*d_Foffset*Fsurf!C73*d_EF_iw*(1/365)*d_ET_iw*(1/24)))*Rad_Spec!BF73,".")</f>
        <v>335.12061004152622</v>
      </c>
      <c r="K73" s="50">
        <f>IFERROR((d_DL/(Rad_Spec!BA73*d_GSF_i*d_Fam*d_Foffset*Fsurf!C73*d_EF_iw*(1/365)*d_ET_iw*(1/24)))*Rad_Spec!BF73,".")</f>
        <v>120.56747160134231</v>
      </c>
      <c r="L73" s="50">
        <f>IFERROR((d_DL/(Rad_Spec!BB73*d_GSF_i*d_Fam*d_Foffset*Fsurf!C73*d_EF_iw*(1/365)*d_ET_iw*(1/24)))*Rad_Spec!BF73,".")</f>
        <v>82.48123541719734</v>
      </c>
      <c r="M73" s="50">
        <f>IFERROR((d_DL/(Rad_Spec!AY73*d_GSF_i*d_Fam*d_Foffset*Fsurf!C73*d_EF_iw*(1/365)*d_ET_iw*(1/24)))*Rad_Spec!BF73,".")</f>
        <v>336.67886169871639</v>
      </c>
      <c r="N73" s="50">
        <f>IFERROR((d_DL/(Rad_Spec!AV73*d_GSF_i*d_Fam*d_Foffset*acf!D73*d_ET_iw*(1/24)*d_EF_iw*(1/365)))*Rad_Spec!BF73,".")</f>
        <v>100.89528473037393</v>
      </c>
      <c r="O73" s="50">
        <f>IFERROR((d_DL/(Rad_Spec!AZ73*d_GSF_i*d_Fam*d_Foffset*acf!E73*d_ET_iw*(1/24)*d_EF_iw*(1/365)))*Rad_Spec!BF73,".")</f>
        <v>432.97582817365191</v>
      </c>
      <c r="P73" s="50">
        <f>IFERROR((d_DL/(Rad_Spec!BA73*d_GSF_i*d_Fam*d_Foffset*acf!F73*d_ET_iw*(1/24)*d_EF_iw*(1/365)))*Rad_Spec!BF73,".")</f>
        <v>155.77317330893425</v>
      </c>
      <c r="Q73" s="50">
        <f>IFERROR((d_DL/(Rad_Spec!BB73*d_GSF_i*d_Fam*d_Foffset*acf!G73*d_ET_iw*(1/24)*d_EF_iw*(1/365)))*Rad_Spec!BF73,".")</f>
        <v>106.56575615901899</v>
      </c>
      <c r="R73" s="50">
        <f>IFERROR((d_DL/(Rad_Spec!AY73*d_GSF_i*d_Fam*d_Foffset*acf!C73*d_ET_iw*(1/24)*d_EF_iw*(1/365)))*Rad_Spec!BF73,".")</f>
        <v>434.9890893147417</v>
      </c>
    </row>
    <row r="74" spans="1:18">
      <c r="A74" s="48" t="s">
        <v>79</v>
      </c>
      <c r="B74" s="48"/>
      <c r="C74" s="50" t="str">
        <f>IFERROR((d_DL/(Rad_Spec!V74*d_IFD_iw*d_EF_iw))*Rad_Spec!BF74,".")</f>
        <v>.</v>
      </c>
      <c r="D74" s="50" t="str">
        <f>IFERROR((d_DL/(Rad_Spec!AN74*d_IRA_iw*(1/d_PEFm_pp)*d_SLF*d_ET_iw*d_EF_iw))*Rad_Spec!BF74,".")</f>
        <v>.</v>
      </c>
      <c r="E74" s="50" t="str">
        <f>IFERROR((d_DL/(Rad_Spec!AN74*d_IRA_iw*(1/d_PEF)*d_SLF*d_ET_iw*d_EF_iw))*Rad_Spec!BF74,".")</f>
        <v>.</v>
      </c>
      <c r="F74" s="50">
        <f>IFERROR((d_DL/(Rad_Spec!AY74*d_GSF_i*d_Fam*d_Foffset*acf!C74*d_ET_iw*(1/24)*d_EF_iw*(1/365)))*Rad_Spec!BF74,".")</f>
        <v>407529.43229641975</v>
      </c>
      <c r="G74" s="50">
        <f t="shared" si="6"/>
        <v>407529.43229641975</v>
      </c>
      <c r="H74" s="50">
        <f t="shared" si="7"/>
        <v>407529.43229641975</v>
      </c>
      <c r="I74" s="56" t="str">
        <f>IFERROR((d_DL/(Rad_Spec!AV74*d_GSF_i*d_Fam*d_Foffset*Fsurf!C74*d_EF_iw*(1/365)*d_ET_iw*(1/24)))*Rad_Spec!BF74,".")</f>
        <v>.</v>
      </c>
      <c r="J74" s="50" t="str">
        <f>IFERROR((d_DL/(Rad_Spec!AZ74*d_GSF_i*d_Fam*d_Foffset*Fsurf!C74*d_EF_iw*(1/365)*d_ET_iw*(1/24)))*Rad_Spec!BF74,".")</f>
        <v>.</v>
      </c>
      <c r="K74" s="50" t="str">
        <f>IFERROR((d_DL/(Rad_Spec!BA74*d_GSF_i*d_Fam*d_Foffset*Fsurf!C74*d_EF_iw*(1/365)*d_ET_iw*(1/24)))*Rad_Spec!BF74,".")</f>
        <v>.</v>
      </c>
      <c r="L74" s="50" t="str">
        <f>IFERROR((d_DL/(Rad_Spec!BB74*d_GSF_i*d_Fam*d_Foffset*Fsurf!C74*d_EF_iw*(1/365)*d_ET_iw*(1/24)))*Rad_Spec!BF74,".")</f>
        <v>.</v>
      </c>
      <c r="M74" s="50" t="str">
        <f>IFERROR((d_DL/(Rad_Spec!AY74*d_GSF_i*d_Fam*d_Foffset*Fsurf!C74*d_EF_iw*(1/365)*d_ET_iw*(1/24)))*Rad_Spec!BF74,".")</f>
        <v>.</v>
      </c>
      <c r="N74" s="50">
        <f>IFERROR((d_DL/(Rad_Spec!AV74*d_GSF_i*d_Fam*d_Foffset*acf!D74*d_ET_iw*(1/24)*d_EF_iw*(1/365)))*Rad_Spec!BF74,".")</f>
        <v>79267.057165879378</v>
      </c>
      <c r="O74" s="50">
        <f>IFERROR((d_DL/(Rad_Spec!AZ74*d_GSF_i*d_Fam*d_Foffset*acf!E74*d_ET_iw*(1/24)*d_EF_iw*(1/365)))*Rad_Spec!BF74,".")</f>
        <v>432100.34845488565</v>
      </c>
      <c r="P74" s="50">
        <f>IFERROR((d_DL/(Rad_Spec!BA74*d_GSF_i*d_Fam*d_Foffset*acf!F74*d_ET_iw*(1/24)*d_EF_iw*(1/365)))*Rad_Spec!BF74,".")</f>
        <v>150404.1597506429</v>
      </c>
      <c r="Q74" s="50">
        <f>IFERROR((d_DL/(Rad_Spec!BB74*d_GSF_i*d_Fam*d_Foffset*acf!G74*d_ET_iw*(1/24)*d_EF_iw*(1/365)))*Rad_Spec!BF74,".")</f>
        <v>93852.195684401158</v>
      </c>
      <c r="R74" s="50">
        <f>IFERROR((d_DL/(Rad_Spec!AY74*d_GSF_i*d_Fam*d_Foffset*acf!C74*d_ET_iw*(1/24)*d_EF_iw*(1/365)))*Rad_Spec!BF74,".")</f>
        <v>407529.43229641975</v>
      </c>
    </row>
    <row r="75" spans="1:18">
      <c r="A75" s="51" t="s">
        <v>80</v>
      </c>
      <c r="B75" s="48" t="s">
        <v>7</v>
      </c>
      <c r="C75" s="50">
        <f>IFERROR((d_DL/(Rad_Spec!V75*d_IFD_iw*d_EF_iw))*Rad_Spec!BF75,".")</f>
        <v>121026.68990816212</v>
      </c>
      <c r="D75" s="50">
        <f>IFERROR((d_DL/(Rad_Spec!AN75*d_IRA_iw*(1/d_PEFm_pp)*d_SLF*d_ET_iw*d_EF_iw))*Rad_Spec!BF75,".")</f>
        <v>4028.6299340598048</v>
      </c>
      <c r="E75" s="50">
        <f>IFERROR((d_DL/(Rad_Spec!AN75*d_IRA_iw*(1/d_PEF)*d_SLF*d_ET_iw*d_EF_iw))*Rad_Spec!BF75,".")</f>
        <v>2945301.9061992215</v>
      </c>
      <c r="F75" s="50">
        <f>IFERROR((d_DL/(Rad_Spec!AY75*d_GSF_i*d_Fam*d_Foffset*acf!C75*d_ET_iw*(1/24)*d_EF_iw*(1/365)))*Rad_Spec!BF75,".")</f>
        <v>6088631.5394059056</v>
      </c>
      <c r="G75" s="50">
        <f t="shared" si="6"/>
        <v>114071.85183998363</v>
      </c>
      <c r="H75" s="50">
        <f t="shared" si="7"/>
        <v>3896.3534711524312</v>
      </c>
      <c r="I75" s="56">
        <f>IFERROR((d_DL/(Rad_Spec!AV75*d_GSF_i*d_Fam*d_Foffset*Fsurf!C75*d_EF_iw*(1/365)*d_ET_iw*(1/24)))*Rad_Spec!BF75,".")</f>
        <v>21646512.779736571</v>
      </c>
      <c r="J75" s="50">
        <f>IFERROR((d_DL/(Rad_Spec!AZ75*d_GSF_i*d_Fam*d_Foffset*Fsurf!C75*d_EF_iw*(1/365)*d_ET_iw*(1/24)))*Rad_Spec!BF75,".")</f>
        <v>55212307.912872411</v>
      </c>
      <c r="K75" s="50">
        <f>IFERROR((d_DL/(Rad_Spec!BA75*d_GSF_i*d_Fam*d_Foffset*Fsurf!C75*d_EF_iw*(1/365)*d_ET_iw*(1/24)))*Rad_Spec!BF75,".")</f>
        <v>27346534.953711096</v>
      </c>
      <c r="L75" s="50">
        <f>IFERROR((d_DL/(Rad_Spec!BB75*d_GSF_i*d_Fam*d_Foffset*Fsurf!C75*d_EF_iw*(1/365)*d_ET_iw*(1/24)))*Rad_Spec!BF75,".")</f>
        <v>21973664.106382467</v>
      </c>
      <c r="M75" s="50">
        <f>IFERROR((d_DL/(Rad_Spec!AY75*d_GSF_i*d_Fam*d_Foffset*Fsurf!C75*d_EF_iw*(1/365)*d_ET_iw*(1/24)))*Rad_Spec!BF75,".")</f>
        <v>4369831.2483774442</v>
      </c>
      <c r="N75" s="50">
        <f>IFERROR((d_DL/(Rad_Spec!AV75*d_GSF_i*d_Fam*d_Foffset*acf!D75*d_ET_iw*(1/24)*d_EF_iw*(1/365)))*Rad_Spec!BF75,".")</f>
        <v>30160807.806432962</v>
      </c>
      <c r="O75" s="50">
        <f>IFERROR((d_DL/(Rad_Spec!AZ75*d_GSF_i*d_Fam*d_Foffset*acf!E75*d_ET_iw*(1/24)*d_EF_iw*(1/365)))*Rad_Spec!BF75,".")</f>
        <v>76929149.025268883</v>
      </c>
      <c r="P75" s="50">
        <f>IFERROR((d_DL/(Rad_Spec!BA75*d_GSF_i*d_Fam*d_Foffset*acf!F75*d_ET_iw*(1/24)*d_EF_iw*(1/365)))*Rad_Spec!BF75,".")</f>
        <v>38102838.702170789</v>
      </c>
      <c r="Q75" s="50">
        <f>IFERROR((d_DL/(Rad_Spec!BB75*d_GSF_i*d_Fam*d_Foffset*acf!G75*d_ET_iw*(1/24)*d_EF_iw*(1/365)))*Rad_Spec!BF75,".")</f>
        <v>30616638.654892903</v>
      </c>
      <c r="R75" s="50">
        <f>IFERROR((d_DL/(Rad_Spec!AY75*d_GSF_i*d_Fam*d_Foffset*acf!C75*d_ET_iw*(1/24)*d_EF_iw*(1/365)))*Rad_Spec!BF75,".")</f>
        <v>6088631.5394059056</v>
      </c>
    </row>
    <row r="76" spans="1:18">
      <c r="A76" s="52" t="s">
        <v>81</v>
      </c>
      <c r="B76" s="53" t="s">
        <v>7</v>
      </c>
      <c r="C76" s="50">
        <f>IFERROR((d_DL/(Rad_Spec!V76*d_IFD_iw*d_EF_iw))*Rad_Spec!BF76,".")</f>
        <v>5.3661471700529508E-3</v>
      </c>
      <c r="D76" s="50">
        <f>IFERROR((d_DL/(Rad_Spec!AN76*d_IRA_iw*(1/d_PEFm_pp)*d_SLF*d_ET_iw*d_EF_iw))*Rad_Spec!BF76,".")</f>
        <v>2.5380670466353675E-5</v>
      </c>
      <c r="E76" s="50">
        <f>IFERROR((d_DL/(Rad_Spec!AN76*d_IRA_iw*(1/d_PEF)*d_SLF*d_ET_iw*d_EF_iw))*Rad_Spec!BF76,".")</f>
        <v>1.8555622712616241E-2</v>
      </c>
      <c r="F76" s="50">
        <f>IFERROR((d_DL/(Rad_Spec!AY76*d_GSF_i*d_Fam*d_Foffset*acf!C76*d_ET_iw*(1/24)*d_EF_iw*(1/365)))*Rad_Spec!BF76,".")</f>
        <v>4384.3049740943006</v>
      </c>
      <c r="G76" s="50">
        <f t="shared" si="6"/>
        <v>4.162405552081745E-3</v>
      </c>
      <c r="H76" s="50">
        <f t="shared" si="7"/>
        <v>2.5261190564347486E-5</v>
      </c>
      <c r="I76" s="56">
        <f>IFERROR((d_DL/(Rad_Spec!AV76*d_GSF_i*d_Fam*d_Foffset*Fsurf!C76*d_EF_iw*(1/365)*d_ET_iw*(1/24)))*Rad_Spec!BF76,".")</f>
        <v>3546.3245115811355</v>
      </c>
      <c r="J76" s="50">
        <f>IFERROR((d_DL/(Rad_Spec!AZ76*d_GSF_i*d_Fam*d_Foffset*Fsurf!C76*d_EF_iw*(1/365)*d_ET_iw*(1/24)))*Rad_Spec!BF76,".")</f>
        <v>5578.487995745606</v>
      </c>
      <c r="K76" s="50">
        <f>IFERROR((d_DL/(Rad_Spec!BA76*d_GSF_i*d_Fam*d_Foffset*Fsurf!C76*d_EF_iw*(1/365)*d_ET_iw*(1/24)))*Rad_Spec!BF76,".")</f>
        <v>3610.8031390644292</v>
      </c>
      <c r="L76" s="50">
        <f>IFERROR((d_DL/(Rad_Spec!BB76*d_GSF_i*d_Fam*d_Foffset*Fsurf!C76*d_EF_iw*(1/365)*d_ET_iw*(1/24)))*Rad_Spec!BF76,".")</f>
        <v>3546.3245115811355</v>
      </c>
      <c r="M76" s="50">
        <f>IFERROR((d_DL/(Rad_Spec!AY76*d_GSF_i*d_Fam*d_Foffset*Fsurf!C76*d_EF_iw*(1/365)*d_ET_iw*(1/24)))*Rad_Spec!BF76,".")</f>
        <v>2924.819862637959</v>
      </c>
      <c r="N76" s="50">
        <f>IFERROR((d_DL/(Rad_Spec!AV76*d_GSF_i*d_Fam*d_Foffset*acf!D76*d_ET_iw*(1/24)*d_EF_iw*(1/365)))*Rad_Spec!BF76,".")</f>
        <v>5315.9404428601219</v>
      </c>
      <c r="O76" s="50">
        <f>IFERROR((d_DL/(Rad_Spec!AZ76*d_GSF_i*d_Fam*d_Foffset*acf!E76*d_ET_iw*(1/24)*d_EF_iw*(1/365)))*Rad_Spec!BF76,".")</f>
        <v>8362.1535056226639</v>
      </c>
      <c r="P76" s="50">
        <f>IFERROR((d_DL/(Rad_Spec!BA76*d_GSF_i*d_Fam*d_Foffset*acf!F76*d_ET_iw*(1/24)*d_EF_iw*(1/365)))*Rad_Spec!BF76,".")</f>
        <v>5412.5939054575792</v>
      </c>
      <c r="Q76" s="50">
        <f>IFERROR((d_DL/(Rad_Spec!BB76*d_GSF_i*d_Fam*d_Foffset*acf!G76*d_ET_iw*(1/24)*d_EF_iw*(1/365)))*Rad_Spec!BF76,".")</f>
        <v>5315.9404428601219</v>
      </c>
      <c r="R76" s="50">
        <f>IFERROR((d_DL/(Rad_Spec!AY76*d_GSF_i*d_Fam*d_Foffset*acf!C76*d_ET_iw*(1/24)*d_EF_iw*(1/365)))*Rad_Spec!BF76,".")</f>
        <v>4384.3049740943006</v>
      </c>
    </row>
    <row r="77" spans="1:18">
      <c r="A77" s="51" t="s">
        <v>82</v>
      </c>
      <c r="B77" s="53" t="s">
        <v>7</v>
      </c>
      <c r="C77" s="50">
        <f>IFERROR((d_DL/(Rad_Spec!V77*d_IFD_iw*d_EF_iw))*Rad_Spec!BF77,".")</f>
        <v>359542.25152120646</v>
      </c>
      <c r="D77" s="50">
        <f>IFERROR((d_DL/(Rad_Spec!AN77*d_IRA_iw*(1/d_PEFm_pp)*d_SLF*d_ET_iw*d_EF_iw))*Rad_Spec!BF77,".")</f>
        <v>162.60321378693254</v>
      </c>
      <c r="E77" s="50">
        <f>IFERROR((d_DL/(Rad_Spec!AN77*d_IRA_iw*(1/d_PEF)*d_SLF*d_ET_iw*d_EF_iw))*Rad_Spec!BF77,".")</f>
        <v>118878.02140172018</v>
      </c>
      <c r="F77" s="50">
        <f>IFERROR((d_DL/(Rad_Spec!AY77*d_GSF_i*d_Fam*d_Foffset*acf!C77*d_ET_iw*(1/24)*d_EF_iw*(1/365)))*Rad_Spec!BF77,".")</f>
        <v>523898.4717132909</v>
      </c>
      <c r="G77" s="50">
        <f t="shared" si="6"/>
        <v>76323.846958640352</v>
      </c>
      <c r="H77" s="50">
        <f t="shared" si="7"/>
        <v>162.47930345424967</v>
      </c>
      <c r="I77" s="56">
        <f>IFERROR((d_DL/(Rad_Spec!AV77*d_GSF_i*d_Fam*d_Foffset*Fsurf!C77*d_EF_iw*(1/365)*d_ET_iw*(1/24)))*Rad_Spec!BF77,".")</f>
        <v>94855.25477165998</v>
      </c>
      <c r="J77" s="50">
        <f>IFERROR((d_DL/(Rad_Spec!AZ77*d_GSF_i*d_Fam*d_Foffset*Fsurf!C77*d_EF_iw*(1/365)*d_ET_iw*(1/24)))*Rad_Spec!BF77,".")</f>
        <v>425583.90974218096</v>
      </c>
      <c r="K77" s="50">
        <f>IFERROR((d_DL/(Rad_Spec!BA77*d_GSF_i*d_Fam*d_Foffset*Fsurf!C77*d_EF_iw*(1/365)*d_ET_iw*(1/24)))*Rad_Spec!BF77,".")</f>
        <v>150916.28005041886</v>
      </c>
      <c r="L77" s="50">
        <f>IFERROR((d_DL/(Rad_Spec!BB77*d_GSF_i*d_Fam*d_Foffset*Fsurf!C77*d_EF_iw*(1/365)*d_ET_iw*(1/24)))*Rad_Spec!BF77,".")</f>
        <v>101490.59850767435</v>
      </c>
      <c r="M77" s="50">
        <f>IFERROR((d_DL/(Rad_Spec!AY77*d_GSF_i*d_Fam*d_Foffset*Fsurf!C77*d_EF_iw*(1/365)*d_ET_iw*(1/24)))*Rad_Spec!BF77,".")</f>
        <v>419790.44207795744</v>
      </c>
      <c r="N77" s="50">
        <f>IFERROR((d_DL/(Rad_Spec!AV77*d_GSF_i*d_Fam*d_Foffset*acf!D77*d_ET_iw*(1/24)*d_EF_iw*(1/365)))*Rad_Spec!BF77,".")</f>
        <v>118379.35795503166</v>
      </c>
      <c r="O77" s="50">
        <f>IFERROR((d_DL/(Rad_Spec!AZ77*d_GSF_i*d_Fam*d_Foffset*acf!E77*d_ET_iw*(1/24)*d_EF_iw*(1/365)))*Rad_Spec!BF77,".")</f>
        <v>531128.71935824188</v>
      </c>
      <c r="P77" s="50">
        <f>IFERROR((d_DL/(Rad_Spec!BA77*d_GSF_i*d_Fam*d_Foffset*acf!F77*d_ET_iw*(1/24)*d_EF_iw*(1/365)))*Rad_Spec!BF77,".")</f>
        <v>188343.51750292271</v>
      </c>
      <c r="Q77" s="50">
        <f>IFERROR((d_DL/(Rad_Spec!BB77*d_GSF_i*d_Fam*d_Foffset*acf!G77*d_ET_iw*(1/24)*d_EF_iw*(1/365)))*Rad_Spec!BF77,".")</f>
        <v>126660.2669375776</v>
      </c>
      <c r="R77" s="50">
        <f>IFERROR((d_DL/(Rad_Spec!AY77*d_GSF_i*d_Fam*d_Foffset*acf!C77*d_ET_iw*(1/24)*d_EF_iw*(1/365)))*Rad_Spec!BF77,".")</f>
        <v>523898.4717132909</v>
      </c>
    </row>
    <row r="78" spans="1:18">
      <c r="A78" s="48" t="s">
        <v>83</v>
      </c>
      <c r="B78" s="48"/>
      <c r="C78" s="50" t="str">
        <f>IFERROR((d_DL/(Rad_Spec!V78*d_IFD_iw*d_EF_iw))*Rad_Spec!BF78,".")</f>
        <v>.</v>
      </c>
      <c r="D78" s="50" t="str">
        <f>IFERROR((d_DL/(Rad_Spec!AN78*d_IRA_iw*(1/d_PEFm_pp)*d_SLF*d_ET_iw*d_EF_iw))*Rad_Spec!BF78,".")</f>
        <v>.</v>
      </c>
      <c r="E78" s="50" t="str">
        <f>IFERROR((d_DL/(Rad_Spec!AN78*d_IRA_iw*(1/d_PEF)*d_SLF*d_ET_iw*d_EF_iw))*Rad_Spec!BF78,".")</f>
        <v>.</v>
      </c>
      <c r="F78" s="50">
        <f>IFERROR((d_DL/(Rad_Spec!AY78*d_GSF_i*d_Fam*d_Foffset*acf!C78*d_ET_iw*(1/24)*d_EF_iw*(1/365)))*Rad_Spec!BF78,".")</f>
        <v>16864231.519561976</v>
      </c>
      <c r="G78" s="50">
        <f t="shared" si="6"/>
        <v>16864231.519561976</v>
      </c>
      <c r="H78" s="50">
        <f t="shared" si="7"/>
        <v>16864231.519561976</v>
      </c>
      <c r="I78" s="56" t="str">
        <f>IFERROR((d_DL/(Rad_Spec!AV78*d_GSF_i*d_Fam*d_Foffset*Fsurf!C78*d_EF_iw*(1/365)*d_ET_iw*(1/24)))*Rad_Spec!BF78,".")</f>
        <v>.</v>
      </c>
      <c r="J78" s="50" t="str">
        <f>IFERROR((d_DL/(Rad_Spec!AZ78*d_GSF_i*d_Fam*d_Foffset*Fsurf!C78*d_EF_iw*(1/365)*d_ET_iw*(1/24)))*Rad_Spec!BF78,".")</f>
        <v>.</v>
      </c>
      <c r="K78" s="50" t="str">
        <f>IFERROR((d_DL/(Rad_Spec!BA78*d_GSF_i*d_Fam*d_Foffset*Fsurf!C78*d_EF_iw*(1/365)*d_ET_iw*(1/24)))*Rad_Spec!BF78,".")</f>
        <v>.</v>
      </c>
      <c r="L78" s="50" t="str">
        <f>IFERROR((d_DL/(Rad_Spec!BB78*d_GSF_i*d_Fam*d_Foffset*Fsurf!C78*d_EF_iw*(1/365)*d_ET_iw*(1/24)))*Rad_Spec!BF78,".")</f>
        <v>.</v>
      </c>
      <c r="M78" s="50" t="str">
        <f>IFERROR((d_DL/(Rad_Spec!AY78*d_GSF_i*d_Fam*d_Foffset*Fsurf!C78*d_EF_iw*(1/365)*d_ET_iw*(1/24)))*Rad_Spec!BF78,".")</f>
        <v>.</v>
      </c>
      <c r="N78" s="50">
        <f>IFERROR((d_DL/(Rad_Spec!AV78*d_GSF_i*d_Fam*d_Foffset*acf!D78*d_ET_iw*(1/24)*d_EF_iw*(1/365)))*Rad_Spec!BF78,".")</f>
        <v>12604117.189020807</v>
      </c>
      <c r="O78" s="50">
        <f>IFERROR((d_DL/(Rad_Spec!AZ78*d_GSF_i*d_Fam*d_Foffset*acf!E78*d_ET_iw*(1/24)*d_EF_iw*(1/365)))*Rad_Spec!BF78,".")</f>
        <v>46681915.51489187</v>
      </c>
      <c r="P78" s="50">
        <f>IFERROR((d_DL/(Rad_Spec!BA78*d_GSF_i*d_Fam*d_Foffset*acf!F78*d_ET_iw*(1/24)*d_EF_iw*(1/365)))*Rad_Spec!BF78,".")</f>
        <v>18535466.454442363</v>
      </c>
      <c r="Q78" s="50">
        <f>IFERROR((d_DL/(Rad_Spec!BB78*d_GSF_i*d_Fam*d_Foffset*acf!G78*d_ET_iw*(1/24)*d_EF_iw*(1/365)))*Rad_Spec!BF78,".")</f>
        <v>13129288.738563338</v>
      </c>
      <c r="R78" s="50">
        <f>IFERROR((d_DL/(Rad_Spec!AY78*d_GSF_i*d_Fam*d_Foffset*acf!C78*d_ET_iw*(1/24)*d_EF_iw*(1/365)))*Rad_Spec!BF78,".")</f>
        <v>16864231.519561976</v>
      </c>
    </row>
    <row r="79" spans="1:18">
      <c r="A79" s="48" t="s">
        <v>84</v>
      </c>
      <c r="B79" s="48"/>
      <c r="C79" s="50">
        <f>IFERROR((d_DL/(Rad_Spec!V79*d_IFD_iw*d_EF_iw))*Rad_Spec!BF79,".")</f>
        <v>1825770.2468228769</v>
      </c>
      <c r="D79" s="50">
        <f>IFERROR((d_DL/(Rad_Spec!AN79*d_IRA_iw*(1/d_PEFm_pp)*d_SLF*d_ET_iw*d_EF_iw))*Rad_Spec!BF79,".")</f>
        <v>151794.39040567359</v>
      </c>
      <c r="E79" s="50">
        <f>IFERROR((d_DL/(Rad_Spec!AN79*d_IRA_iw*(1/d_PEF)*d_SLF*d_ET_iw*d_EF_iw))*Rad_Spec!BF79,".")</f>
        <v>110975769.61149158</v>
      </c>
      <c r="F79" s="50">
        <f>IFERROR((d_DL/(Rad_Spec!AY79*d_GSF_i*d_Fam*d_Foffset*acf!C79*d_ET_iw*(1/24)*d_EF_iw*(1/365)))*Rad_Spec!BF79,".")</f>
        <v>214797.05409126327</v>
      </c>
      <c r="G79" s="50">
        <f t="shared" si="6"/>
        <v>191854.53378728879</v>
      </c>
      <c r="H79" s="50">
        <f t="shared" si="7"/>
        <v>84809.512852647938</v>
      </c>
      <c r="I79" s="56">
        <f>IFERROR((d_DL/(Rad_Spec!AV79*d_GSF_i*d_Fam*d_Foffset*Fsurf!C79*d_EF_iw*(1/365)*d_ET_iw*(1/24)))*Rad_Spec!BF79,".")</f>
        <v>38845.464348438429</v>
      </c>
      <c r="J79" s="50">
        <f>IFERROR((d_DL/(Rad_Spec!AZ79*d_GSF_i*d_Fam*d_Foffset*Fsurf!C79*d_EF_iw*(1/365)*d_ET_iw*(1/24)))*Rad_Spec!BF79,".")</f>
        <v>192485.37266827119</v>
      </c>
      <c r="K79" s="50">
        <f>IFERROR((d_DL/(Rad_Spec!BA79*d_GSF_i*d_Fam*d_Foffset*Fsurf!C79*d_EF_iw*(1/365)*d_ET_iw*(1/24)))*Rad_Spec!BF79,".")</f>
        <v>68133.711277816634</v>
      </c>
      <c r="L79" s="50">
        <f>IFERROR((d_DL/(Rad_Spec!BB79*d_GSF_i*d_Fam*d_Foffset*Fsurf!C79*d_EF_iw*(1/365)*d_ET_iw*(1/24)))*Rad_Spec!BF79,".")</f>
        <v>43800.242964310688</v>
      </c>
      <c r="M79" s="50">
        <f>IFERROR((d_DL/(Rad_Spec!AY79*d_GSF_i*d_Fam*d_Foffset*Fsurf!C79*d_EF_iw*(1/365)*d_ET_iw*(1/24)))*Rad_Spec!BF79,".")</f>
        <v>180501.72612711205</v>
      </c>
      <c r="N79" s="50">
        <f>IFERROR((d_DL/(Rad_Spec!AV79*d_GSF_i*d_Fam*d_Foffset*acf!D79*d_ET_iw*(1/24)*d_EF_iw*(1/365)))*Rad_Spec!BF79,".")</f>
        <v>46226.102574641736</v>
      </c>
      <c r="O79" s="50">
        <f>IFERROR((d_DL/(Rad_Spec!AZ79*d_GSF_i*d_Fam*d_Foffset*acf!E79*d_ET_iw*(1/24)*d_EF_iw*(1/365)))*Rad_Spec!BF79,".")</f>
        <v>229057.59347524261</v>
      </c>
      <c r="P79" s="50">
        <f>IFERROR((d_DL/(Rad_Spec!BA79*d_GSF_i*d_Fam*d_Foffset*acf!F79*d_ET_iw*(1/24)*d_EF_iw*(1/365)))*Rad_Spec!BF79,".")</f>
        <v>81079.116420601771</v>
      </c>
      <c r="Q79" s="50">
        <f>IFERROR((d_DL/(Rad_Spec!BB79*d_GSF_i*d_Fam*d_Foffset*acf!G79*d_ET_iw*(1/24)*d_EF_iw*(1/365)))*Rad_Spec!BF79,".")</f>
        <v>52122.289127529708</v>
      </c>
      <c r="R79" s="50">
        <f>IFERROR((d_DL/(Rad_Spec!AY79*d_GSF_i*d_Fam*d_Foffset*acf!C79*d_ET_iw*(1/24)*d_EF_iw*(1/365)))*Rad_Spec!BF79,".")</f>
        <v>214797.05409126327</v>
      </c>
    </row>
    <row r="80" spans="1:18">
      <c r="A80" s="48" t="s">
        <v>85</v>
      </c>
      <c r="B80" s="48"/>
      <c r="C80" s="50">
        <f>IFERROR((d_DL/(Rad_Spec!V80*d_IFD_iw*d_EF_iw))*Rad_Spec!BF80,".")</f>
        <v>771564.65218058287</v>
      </c>
      <c r="D80" s="50">
        <f>IFERROR((d_DL/(Rad_Spec!AN80*d_IRA_iw*(1/d_PEFm_pp)*d_SLF*d_ET_iw*d_EF_iw))*Rad_Spec!BF80,".")</f>
        <v>27591.973284424144</v>
      </c>
      <c r="E80" s="50">
        <f>IFERROR((d_DL/(Rad_Spec!AN80*d_IRA_iw*(1/d_PEF)*d_SLF*d_ET_iw*d_EF_iw))*Rad_Spec!BF80,".")</f>
        <v>20172290.044153269</v>
      </c>
      <c r="F80" s="50">
        <f>IFERROR((d_DL/(Rad_Spec!AY80*d_GSF_i*d_Fam*d_Foffset*acf!C80*d_ET_iw*(1/24)*d_EF_iw*(1/365)))*Rad_Spec!BF80,".")</f>
        <v>61161.558998738503</v>
      </c>
      <c r="G80" s="50">
        <f t="shared" si="6"/>
        <v>56510.649041953991</v>
      </c>
      <c r="H80" s="50">
        <f t="shared" si="7"/>
        <v>18556.789834325486</v>
      </c>
      <c r="I80" s="56">
        <f>IFERROR((d_DL/(Rad_Spec!AV80*d_GSF_i*d_Fam*d_Foffset*Fsurf!C80*d_EF_iw*(1/365)*d_ET_iw*(1/24)))*Rad_Spec!BF80,".")</f>
        <v>9675.3598361860368</v>
      </c>
      <c r="J80" s="50">
        <f>IFERROR((d_DL/(Rad_Spec!AZ80*d_GSF_i*d_Fam*d_Foffset*Fsurf!C80*d_EF_iw*(1/365)*d_ET_iw*(1/24)))*Rad_Spec!BF80,".")</f>
        <v>51044.822444810823</v>
      </c>
      <c r="K80" s="50">
        <f>IFERROR((d_DL/(Rad_Spec!BA80*d_GSF_i*d_Fam*d_Foffset*Fsurf!C80*d_EF_iw*(1/365)*d_ET_iw*(1/24)))*Rad_Spec!BF80,".")</f>
        <v>17837.845225259349</v>
      </c>
      <c r="L80" s="50">
        <f>IFERROR((d_DL/(Rad_Spec!BB80*d_GSF_i*d_Fam*d_Foffset*Fsurf!C80*d_EF_iw*(1/365)*d_ET_iw*(1/24)))*Rad_Spec!BF80,".")</f>
        <v>11276.798705623723</v>
      </c>
      <c r="M80" s="50">
        <f>IFERROR((d_DL/(Rad_Spec!AY80*d_GSF_i*d_Fam*d_Foffset*Fsurf!C80*d_EF_iw*(1/365)*d_ET_iw*(1/24)))*Rad_Spec!BF80,".")</f>
        <v>51569.611297418654</v>
      </c>
      <c r="N80" s="50">
        <f>IFERROR((d_DL/(Rad_Spec!AV80*d_GSF_i*d_Fam*d_Foffset*acf!D80*d_ET_iw*(1/24)*d_EF_iw*(1/365)))*Rad_Spec!BF80,".")</f>
        <v>11474.976765716639</v>
      </c>
      <c r="O80" s="50">
        <f>IFERROR((d_DL/(Rad_Spec!AZ80*d_GSF_i*d_Fam*d_Foffset*acf!E80*d_ET_iw*(1/24)*d_EF_iw*(1/365)))*Rad_Spec!BF80,".")</f>
        <v>60539.159419545627</v>
      </c>
      <c r="P80" s="50">
        <f>IFERROR((d_DL/(Rad_Spec!BA80*d_GSF_i*d_Fam*d_Foffset*acf!F80*d_ET_iw*(1/24)*d_EF_iw*(1/365)))*Rad_Spec!BF80,".")</f>
        <v>21155.684437157583</v>
      </c>
      <c r="Q80" s="50">
        <f>IFERROR((d_DL/(Rad_Spec!BB80*d_GSF_i*d_Fam*d_Foffset*acf!G80*d_ET_iw*(1/24)*d_EF_iw*(1/365)))*Rad_Spec!BF80,".")</f>
        <v>13374.283264869737</v>
      </c>
      <c r="R80" s="50">
        <f>IFERROR((d_DL/(Rad_Spec!AY80*d_GSF_i*d_Fam*d_Foffset*acf!C80*d_ET_iw*(1/24)*d_EF_iw*(1/365)))*Rad_Spec!BF80,".")</f>
        <v>61161.558998738503</v>
      </c>
    </row>
    <row r="81" spans="1:18">
      <c r="A81" s="51" t="s">
        <v>86</v>
      </c>
      <c r="B81" s="53" t="s">
        <v>7</v>
      </c>
      <c r="C81" s="50">
        <f>IFERROR((d_DL/(Rad_Spec!V81*d_IFD_iw*d_EF_iw))*Rad_Spec!BF81,".")</f>
        <v>6.6190465887410125E-3</v>
      </c>
      <c r="D81" s="50">
        <f>IFERROR((d_DL/(Rad_Spec!AN81*d_IRA_iw*(1/d_PEFm_pp)*d_SLF*d_ET_iw*d_EF_iw))*Rad_Spec!BF81,".")</f>
        <v>7.0126722010518253E-5</v>
      </c>
      <c r="E81" s="50">
        <f>IFERROR((d_DL/(Rad_Spec!AN81*d_IRA_iw*(1/d_PEF)*d_SLF*d_ET_iw*d_EF_iw))*Rad_Spec!BF81,".")</f>
        <v>5.1269134021684558E-2</v>
      </c>
      <c r="F81" s="50">
        <f>IFERROR((d_DL/(Rad_Spec!AY81*d_GSF_i*d_Fam*d_Foffset*acf!C81*d_ET_iw*(1/24)*d_EF_iw*(1/365)))*Rad_Spec!BF81,".")</f>
        <v>2212781.6349882511</v>
      </c>
      <c r="G81" s="50">
        <f t="shared" si="6"/>
        <v>5.8622119779281785E-3</v>
      </c>
      <c r="H81" s="50">
        <f t="shared" si="7"/>
        <v>6.9391540407943791E-5</v>
      </c>
      <c r="I81" s="56">
        <f>IFERROR((d_DL/(Rad_Spec!AV81*d_GSF_i*d_Fam*d_Foffset*Fsurf!C81*d_EF_iw*(1/365)*d_ET_iw*(1/24)))*Rad_Spec!BF81,".")</f>
        <v>358580.25408254983</v>
      </c>
      <c r="J81" s="50">
        <f>IFERROR((d_DL/(Rad_Spec!AZ81*d_GSF_i*d_Fam*d_Foffset*Fsurf!C81*d_EF_iw*(1/365)*d_ET_iw*(1/24)))*Rad_Spec!BF81,".")</f>
        <v>1847973.3230875442</v>
      </c>
      <c r="K81" s="50">
        <f>IFERROR((d_DL/(Rad_Spec!BA81*d_GSF_i*d_Fam*d_Foffset*Fsurf!C81*d_EF_iw*(1/365)*d_ET_iw*(1/24)))*Rad_Spec!BF81,".")</f>
        <v>644590.69483886939</v>
      </c>
      <c r="L81" s="50">
        <f>IFERROR((d_DL/(Rad_Spec!BB81*d_GSF_i*d_Fam*d_Foffset*Fsurf!C81*d_EF_iw*(1/365)*d_ET_iw*(1/24)))*Rad_Spec!BF81,".")</f>
        <v>410194.07853382605</v>
      </c>
      <c r="M81" s="50">
        <f>IFERROR((d_DL/(Rad_Spec!AY81*d_GSF_i*d_Fam*d_Foffset*Fsurf!C81*d_EF_iw*(1/365)*d_ET_iw*(1/24)))*Rad_Spec!BF81,".")</f>
        <v>1876829.2069450812</v>
      </c>
      <c r="N81" s="50">
        <f>IFERROR((d_DL/(Rad_Spec!AV81*d_GSF_i*d_Fam*d_Foffset*acf!D81*d_ET_iw*(1/24)*d_EF_iw*(1/365)))*Rad_Spec!BF81,".")</f>
        <v>422766.1195633263</v>
      </c>
      <c r="O81" s="50">
        <f>IFERROR((d_DL/(Rad_Spec!AZ81*d_GSF_i*d_Fam*d_Foffset*acf!E81*d_ET_iw*(1/24)*d_EF_iw*(1/365)))*Rad_Spec!BF81,".")</f>
        <v>2178760.5479202145</v>
      </c>
      <c r="P81" s="50">
        <f>IFERROR((d_DL/(Rad_Spec!BA81*d_GSF_i*d_Fam*d_Foffset*acf!F81*d_ET_iw*(1/24)*d_EF_iw*(1/365)))*Rad_Spec!BF81,".")</f>
        <v>759972.42921502725</v>
      </c>
      <c r="Q81" s="50">
        <f>IFERROR((d_DL/(Rad_Spec!BB81*d_GSF_i*d_Fam*d_Foffset*acf!G81*d_ET_iw*(1/24)*d_EF_iw*(1/365)))*Rad_Spec!BF81,".")</f>
        <v>483618.81859138084</v>
      </c>
      <c r="R81" s="50">
        <f>IFERROR((d_DL/(Rad_Spec!AY81*d_GSF_i*d_Fam*d_Foffset*acf!C81*d_ET_iw*(1/24)*d_EF_iw*(1/365)))*Rad_Spec!BF81,".")</f>
        <v>2212781.6349882511</v>
      </c>
    </row>
    <row r="82" spans="1:18">
      <c r="A82" s="51" t="s">
        <v>87</v>
      </c>
      <c r="B82" s="48" t="s">
        <v>7</v>
      </c>
      <c r="C82" s="50" t="str">
        <f>IFERROR((d_DL/(Rad_Spec!V82*d_IFD_iw*d_EF_iw))*Rad_Spec!BF82,".")</f>
        <v>.</v>
      </c>
      <c r="D82" s="50" t="str">
        <f>IFERROR((d_DL/(Rad_Spec!AN82*d_IRA_iw*(1/d_PEFm_pp)*d_SLF*d_ET_iw*d_EF_iw))*Rad_Spec!BF82,".")</f>
        <v>.</v>
      </c>
      <c r="E82" s="50" t="str">
        <f>IFERROR((d_DL/(Rad_Spec!AN82*d_IRA_iw*(1/d_PEF)*d_SLF*d_ET_iw*d_EF_iw))*Rad_Spec!BF82,".")</f>
        <v>.</v>
      </c>
      <c r="F82" s="50">
        <f>IFERROR((d_DL/(Rad_Spec!AY82*d_GSF_i*d_Fam*d_Foffset*acf!C82*d_ET_iw*(1/24)*d_EF_iw*(1/365)))*Rad_Spec!BF82,".")</f>
        <v>1.3652806751443092E+18</v>
      </c>
      <c r="G82" s="50">
        <f t="shared" si="6"/>
        <v>1.3652806751443092E+18</v>
      </c>
      <c r="H82" s="50">
        <f t="shared" si="7"/>
        <v>1.3652806751443092E+18</v>
      </c>
      <c r="I82" s="56" t="str">
        <f>IFERROR((d_DL/(Rad_Spec!AV82*d_GSF_i*d_Fam*d_Foffset*Fsurf!C82*d_EF_iw*(1/365)*d_ET_iw*(1/24)))*Rad_Spec!BF82,".")</f>
        <v>.</v>
      </c>
      <c r="J82" s="50" t="str">
        <f>IFERROR((d_DL/(Rad_Spec!AZ82*d_GSF_i*d_Fam*d_Foffset*Fsurf!C82*d_EF_iw*(1/365)*d_ET_iw*(1/24)))*Rad_Spec!BF82,".")</f>
        <v>.</v>
      </c>
      <c r="K82" s="50" t="str">
        <f>IFERROR((d_DL/(Rad_Spec!BA82*d_GSF_i*d_Fam*d_Foffset*Fsurf!C82*d_EF_iw*(1/365)*d_ET_iw*(1/24)))*Rad_Spec!BF82,".")</f>
        <v>.</v>
      </c>
      <c r="L82" s="50" t="str">
        <f>IFERROR((d_DL/(Rad_Spec!BB82*d_GSF_i*d_Fam*d_Foffset*Fsurf!C82*d_EF_iw*(1/365)*d_ET_iw*(1/24)))*Rad_Spec!BF82,".")</f>
        <v>.</v>
      </c>
      <c r="M82" s="50" t="str">
        <f>IFERROR((d_DL/(Rad_Spec!AY82*d_GSF_i*d_Fam*d_Foffset*Fsurf!C82*d_EF_iw*(1/365)*d_ET_iw*(1/24)))*Rad_Spec!BF82,".")</f>
        <v>.</v>
      </c>
      <c r="N82" s="50">
        <f>IFERROR((d_DL/(Rad_Spec!AV82*d_GSF_i*d_Fam*d_Foffset*acf!D82*d_ET_iw*(1/24)*d_EF_iw*(1/365)))*Rad_Spec!BF82,".")</f>
        <v>2.6294796204681386E+17</v>
      </c>
      <c r="O82" s="50">
        <f>IFERROR((d_DL/(Rad_Spec!AZ82*d_GSF_i*d_Fam*d_Foffset*acf!E82*d_ET_iw*(1/24)*d_EF_iw*(1/365)))*Rad_Spec!BF82,".")</f>
        <v>1.3496444069659471E+18</v>
      </c>
      <c r="P82" s="50">
        <f>IFERROR((d_DL/(Rad_Spec!BA82*d_GSF_i*d_Fam*d_Foffset*acf!F82*d_ET_iw*(1/24)*d_EF_iw*(1/365)))*Rad_Spec!BF82,".")</f>
        <v>4.7143684076399379E+17</v>
      </c>
      <c r="Q82" s="50">
        <f>IFERROR((d_DL/(Rad_Spec!BB82*d_GSF_i*d_Fam*d_Foffset*acf!G82*d_ET_iw*(1/24)*d_EF_iw*(1/365)))*Rad_Spec!BF82,".")</f>
        <v>2.9903885879833734E+17</v>
      </c>
      <c r="R82" s="50">
        <f>IFERROR((d_DL/(Rad_Spec!AY82*d_GSF_i*d_Fam*d_Foffset*acf!C82*d_ET_iw*(1/24)*d_EF_iw*(1/365)))*Rad_Spec!BF82,".")</f>
        <v>1.3652806751443092E+18</v>
      </c>
    </row>
    <row r="83" spans="1:18">
      <c r="A83" s="51" t="s">
        <v>88</v>
      </c>
      <c r="B83" s="53" t="s">
        <v>7</v>
      </c>
      <c r="C83" s="50" t="str">
        <f>IFERROR((d_DL/(Rad_Spec!V83*d_IFD_iw*d_EF_iw))*Rad_Spec!BF83,".")</f>
        <v>.</v>
      </c>
      <c r="D83" s="50" t="str">
        <f>IFERROR((d_DL/(Rad_Spec!AN83*d_IRA_iw*(1/d_PEFm_pp)*d_SLF*d_ET_iw*d_EF_iw))*Rad_Spec!BF83,".")</f>
        <v>.</v>
      </c>
      <c r="E83" s="50" t="str">
        <f>IFERROR((d_DL/(Rad_Spec!AN83*d_IRA_iw*(1/d_PEF)*d_SLF*d_ET_iw*d_EF_iw))*Rad_Spec!BF83,".")</f>
        <v>.</v>
      </c>
      <c r="F83" s="50">
        <f>IFERROR((d_DL/(Rad_Spec!AY83*d_GSF_i*d_Fam*d_Foffset*acf!C83*d_ET_iw*(1/24)*d_EF_iw*(1/365)))*Rad_Spec!BF83,".")</f>
        <v>1.5831685494206142E+16</v>
      </c>
      <c r="G83" s="50">
        <f t="shared" si="6"/>
        <v>1.5831685494206142E+16</v>
      </c>
      <c r="H83" s="50">
        <f t="shared" si="7"/>
        <v>1.5831685494206142E+16</v>
      </c>
      <c r="I83" s="56">
        <f>IFERROR((d_DL/(Rad_Spec!AV83*d_GSF_i*d_Fam*d_Foffset*Fsurf!C83*d_EF_iw*(1/365)*d_ET_iw*(1/24)))*Rad_Spec!BF83,".")</f>
        <v>2573312899073375.5</v>
      </c>
      <c r="J83" s="50">
        <f>IFERROR((d_DL/(Rad_Spec!AZ83*d_GSF_i*d_Fam*d_Foffset*Fsurf!C83*d_EF_iw*(1/365)*d_ET_iw*(1/24)))*Rad_Spec!BF83,".")</f>
        <v>1.3226828301237148E+16</v>
      </c>
      <c r="K83" s="50">
        <f>IFERROR((d_DL/(Rad_Spec!BA83*d_GSF_i*d_Fam*d_Foffset*Fsurf!C83*d_EF_iw*(1/365)*d_ET_iw*(1/24)))*Rad_Spec!BF83,".")</f>
        <v>4624765140292709</v>
      </c>
      <c r="L83" s="50">
        <f>IFERROR((d_DL/(Rad_Spec!BB83*d_GSF_i*d_Fam*d_Foffset*Fsurf!C83*d_EF_iw*(1/365)*d_ET_iw*(1/24)))*Rad_Spec!BF83,".")</f>
        <v>2926289447176360.5</v>
      </c>
      <c r="M83" s="50">
        <f>IFERROR((d_DL/(Rad_Spec!AY83*d_GSF_i*d_Fam*d_Foffset*Fsurf!C83*d_EF_iw*(1/365)*d_ET_iw*(1/24)))*Rad_Spec!BF83,".")</f>
        <v>1.3428062336052706E+16</v>
      </c>
      <c r="N83" s="50">
        <f>IFERROR((d_DL/(Rad_Spec!AV83*d_GSF_i*d_Fam*d_Foffset*acf!D83*d_ET_iw*(1/24)*d_EF_iw*(1/365)))*Rad_Spec!BF83,".")</f>
        <v>3033935908007509</v>
      </c>
      <c r="O83" s="50">
        <f>IFERROR((d_DL/(Rad_Spec!AZ83*d_GSF_i*d_Fam*d_Foffset*acf!E83*d_ET_iw*(1/24)*d_EF_iw*(1/365)))*Rad_Spec!BF83,".")</f>
        <v>1.55944305671586E+16</v>
      </c>
      <c r="P83" s="50">
        <f>IFERROR((d_DL/(Rad_Spec!BA83*d_GSF_i*d_Fam*d_Foffset*acf!F83*d_ET_iw*(1/24)*d_EF_iw*(1/365)))*Rad_Spec!BF83,".")</f>
        <v>5452598100405106</v>
      </c>
      <c r="Q83" s="50">
        <f>IFERROR((d_DL/(Rad_Spec!BB83*d_GSF_i*d_Fam*d_Foffset*acf!G83*d_ET_iw*(1/24)*d_EF_iw*(1/365)))*Rad_Spec!BF83,".")</f>
        <v>3450095258220929</v>
      </c>
      <c r="R83" s="50">
        <f>IFERROR((d_DL/(Rad_Spec!AY83*d_GSF_i*d_Fam*d_Foffset*acf!C83*d_ET_iw*(1/24)*d_EF_iw*(1/365)))*Rad_Spec!BF83,".")</f>
        <v>1.5831685494206142E+16</v>
      </c>
    </row>
    <row r="84" spans="1:18">
      <c r="A84" s="51" t="s">
        <v>89</v>
      </c>
      <c r="B84" s="53" t="s">
        <v>7</v>
      </c>
      <c r="C84" s="50" t="str">
        <f>IFERROR((d_DL/(Rad_Spec!V84*d_IFD_iw*d_EF_iw))*Rad_Spec!BF84,".")</f>
        <v>.</v>
      </c>
      <c r="D84" s="50">
        <f>IFERROR((d_DL/(Rad_Spec!AN84*d_IRA_iw*(1/d_PEFm_pp)*d_SLF*d_ET_iw*d_EF_iw))*Rad_Spec!BF84,".")</f>
        <v>8596.7276959709052</v>
      </c>
      <c r="E84" s="50">
        <f>IFERROR((d_DL/(Rad_Spec!AN84*d_IRA_iw*(1/d_PEF)*d_SLF*d_ET_iw*d_EF_iw))*Rad_Spec!BF84,".")</f>
        <v>6285004.7992625795</v>
      </c>
      <c r="F84" s="50">
        <f>IFERROR((d_DL/(Rad_Spec!AY84*d_GSF_i*d_Fam*d_Foffset*acf!C84*d_ET_iw*(1/24)*d_EF_iw*(1/365)))*Rad_Spec!BF84,".")</f>
        <v>183891794388424.94</v>
      </c>
      <c r="G84" s="50">
        <f t="shared" si="6"/>
        <v>6285004.5844553672</v>
      </c>
      <c r="H84" s="50">
        <f t="shared" si="7"/>
        <v>8596.7276955690177</v>
      </c>
      <c r="I84" s="56">
        <f>IFERROR((d_DL/(Rad_Spec!AV84*d_GSF_i*d_Fam*d_Foffset*Fsurf!C84*d_EF_iw*(1/365)*d_ET_iw*(1/24)))*Rad_Spec!BF84,".")</f>
        <v>118457000869598.03</v>
      </c>
      <c r="J84" s="50">
        <f>IFERROR((d_DL/(Rad_Spec!AZ84*d_GSF_i*d_Fam*d_Foffset*Fsurf!C84*d_EF_iw*(1/365)*d_ET_iw*(1/24)))*Rad_Spec!BF84,".")</f>
        <v>252231717368885.44</v>
      </c>
      <c r="K84" s="50">
        <f>IFERROR((d_DL/(Rad_Spec!BA84*d_GSF_i*d_Fam*d_Foffset*Fsurf!C84*d_EF_iw*(1/365)*d_ET_iw*(1/24)))*Rad_Spec!BF84,".")</f>
        <v>134833544768620.8</v>
      </c>
      <c r="L84" s="50">
        <f>IFERROR((d_DL/(Rad_Spec!BB84*d_GSF_i*d_Fam*d_Foffset*Fsurf!C84*d_EF_iw*(1/365)*d_ET_iw*(1/24)))*Rad_Spec!BF84,".")</f>
        <v>118457000869598.03</v>
      </c>
      <c r="M84" s="50">
        <f>IFERROR((d_DL/(Rad_Spec!AY84*d_GSF_i*d_Fam*d_Foffset*Fsurf!C84*d_EF_iw*(1/365)*d_ET_iw*(1/24)))*Rad_Spec!BF84,".")</f>
        <v>140613946431251.02</v>
      </c>
      <c r="N84" s="50">
        <f>IFERROR((d_DL/(Rad_Spec!AV84*d_GSF_i*d_Fam*d_Foffset*acf!D84*d_ET_iw*(1/24)*d_EF_iw*(1/365)))*Rad_Spec!BF84,".")</f>
        <v>154915433359463.16</v>
      </c>
      <c r="O84" s="50">
        <f>IFERROR((d_DL/(Rad_Spec!AZ84*d_GSF_i*d_Fam*d_Foffset*acf!E84*d_ET_iw*(1/24)*d_EF_iw*(1/365)))*Rad_Spec!BF84,".")</f>
        <v>329863034825753.56</v>
      </c>
      <c r="P84" s="50">
        <f>IFERROR((d_DL/(Rad_Spec!BA84*d_GSF_i*d_Fam*d_Foffset*acf!F84*d_ET_iw*(1/24)*d_EF_iw*(1/365)))*Rad_Spec!BF84,".")</f>
        <v>176332313547407.41</v>
      </c>
      <c r="Q84" s="50">
        <f>IFERROR((d_DL/(Rad_Spec!BB84*d_GSF_i*d_Fam*d_Foffset*acf!G84*d_ET_iw*(1/24)*d_EF_iw*(1/365)))*Rad_Spec!BF84,".")</f>
        <v>154915433359463.16</v>
      </c>
      <c r="R84" s="50">
        <f>IFERROR((d_DL/(Rad_Spec!AY84*d_GSF_i*d_Fam*d_Foffset*acf!C84*d_ET_iw*(1/24)*d_EF_iw*(1/365)))*Rad_Spec!BF84,".")</f>
        <v>183891794388424.94</v>
      </c>
    </row>
    <row r="85" spans="1:18">
      <c r="A85" s="48" t="s">
        <v>90</v>
      </c>
      <c r="B85" s="48"/>
      <c r="C85" s="50">
        <f>IFERROR((d_DL/(Rad_Spec!V85*d_IFD_iw*d_EF_iw))*Rad_Spec!BF85,".")</f>
        <v>1282918.3863666623</v>
      </c>
      <c r="D85" s="50">
        <f>IFERROR((d_DL/(Rad_Spec!AN85*d_IRA_iw*(1/d_PEFm_pp)*d_SLF*d_ET_iw*d_EF_iw))*Rad_Spec!BF85,".")</f>
        <v>93340.642413230336</v>
      </c>
      <c r="E85" s="50">
        <f>IFERROR((d_DL/(Rad_Spec!AN85*d_IRA_iw*(1/d_PEF)*d_SLF*d_ET_iw*d_EF_iw))*Rad_Spec!BF85,".")</f>
        <v>68240661.595964342</v>
      </c>
      <c r="F85" s="50">
        <f>IFERROR((d_DL/(Rad_Spec!AY85*d_GSF_i*d_Fam*d_Foffset*acf!C85*d_ET_iw*(1/24)*d_EF_iw*(1/365)))*Rad_Spec!BF85,".")</f>
        <v>160270.40620000137</v>
      </c>
      <c r="G85" s="50">
        <f t="shared" si="6"/>
        <v>142175.06995977883</v>
      </c>
      <c r="H85" s="50">
        <f t="shared" si="7"/>
        <v>56394.026271473856</v>
      </c>
      <c r="I85" s="56" t="str">
        <f>IFERROR((d_DL/(Rad_Spec!AV85*d_GSF_i*d_Fam*d_Foffset*Fsurf!C85*d_EF_iw*(1/365)*d_ET_iw*(1/24)))*Rad_Spec!BF85,".")</f>
        <v>.</v>
      </c>
      <c r="J85" s="50" t="str">
        <f>IFERROR((d_DL/(Rad_Spec!AZ85*d_GSF_i*d_Fam*d_Foffset*Fsurf!C85*d_EF_iw*(1/365)*d_ET_iw*(1/24)))*Rad_Spec!BF85,".")</f>
        <v>.</v>
      </c>
      <c r="K85" s="50" t="str">
        <f>IFERROR((d_DL/(Rad_Spec!BA85*d_GSF_i*d_Fam*d_Foffset*Fsurf!C85*d_EF_iw*(1/365)*d_ET_iw*(1/24)))*Rad_Spec!BF85,".")</f>
        <v>.</v>
      </c>
      <c r="L85" s="50" t="str">
        <f>IFERROR((d_DL/(Rad_Spec!BB85*d_GSF_i*d_Fam*d_Foffset*Fsurf!C85*d_EF_iw*(1/365)*d_ET_iw*(1/24)))*Rad_Spec!BF85,".")</f>
        <v>.</v>
      </c>
      <c r="M85" s="50" t="str">
        <f>IFERROR((d_DL/(Rad_Spec!AY85*d_GSF_i*d_Fam*d_Foffset*Fsurf!C85*d_EF_iw*(1/365)*d_ET_iw*(1/24)))*Rad_Spec!BF85,".")</f>
        <v>.</v>
      </c>
      <c r="N85" s="50">
        <f>IFERROR((d_DL/(Rad_Spec!AV85*d_GSF_i*d_Fam*d_Foffset*acf!D85*d_ET_iw*(1/24)*d_EF_iw*(1/365)))*Rad_Spec!BF85,".")</f>
        <v>35303.198608137049</v>
      </c>
      <c r="O85" s="50">
        <f>IFERROR((d_DL/(Rad_Spec!AZ85*d_GSF_i*d_Fam*d_Foffset*acf!E85*d_ET_iw*(1/24)*d_EF_iw*(1/365)))*Rad_Spec!BF85,".")</f>
        <v>169778.74139791101</v>
      </c>
      <c r="P85" s="50">
        <f>IFERROR((d_DL/(Rad_Spec!BA85*d_GSF_i*d_Fam*d_Foffset*acf!F85*d_ET_iw*(1/24)*d_EF_iw*(1/365)))*Rad_Spec!BF85,".")</f>
        <v>60519.769042520653</v>
      </c>
      <c r="Q85" s="50">
        <f>IFERROR((d_DL/(Rad_Spec!BB85*d_GSF_i*d_Fam*d_Foffset*acf!G85*d_ET_iw*(1/24)*d_EF_iw*(1/365)))*Rad_Spec!BF85,".")</f>
        <v>39364.628536506789</v>
      </c>
      <c r="R85" s="50">
        <f>IFERROR((d_DL/(Rad_Spec!AY85*d_GSF_i*d_Fam*d_Foffset*acf!C85*d_ET_iw*(1/24)*d_EF_iw*(1/365)))*Rad_Spec!BF85,".")</f>
        <v>160270.40620000137</v>
      </c>
    </row>
    <row r="86" spans="1:18">
      <c r="A86" s="48" t="s">
        <v>91</v>
      </c>
      <c r="B86" s="48"/>
      <c r="C86" s="50">
        <f>IFERROR((d_DL/(Rad_Spec!V86*d_IFD_iw*d_EF_iw))*Rad_Spec!BF86,".")</f>
        <v>2589299.196486935</v>
      </c>
      <c r="D86" s="50">
        <f>IFERROR((d_DL/(Rad_Spec!AN86*d_IRA_iw*(1/d_PEFm_pp)*d_SLF*d_ET_iw*d_EF_iw))*Rad_Spec!BF86,".")</f>
        <v>103676.560767274</v>
      </c>
      <c r="E86" s="50">
        <f>IFERROR((d_DL/(Rad_Spec!AN86*d_IRA_iw*(1/d_PEF)*d_SLF*d_ET_iw*d_EF_iw))*Rad_Spec!BF86,".")</f>
        <v>75797175.976476416</v>
      </c>
      <c r="F86" s="50">
        <f>IFERROR((d_DL/(Rad_Spec!AY86*d_GSF_i*d_Fam*d_Foffset*acf!C86*d_ET_iw*(1/24)*d_EF_iw*(1/365)))*Rad_Spec!BF86,".")</f>
        <v>295233.49894306465</v>
      </c>
      <c r="G86" s="50">
        <f t="shared" si="6"/>
        <v>264092.81841479288</v>
      </c>
      <c r="H86" s="50">
        <f t="shared" si="7"/>
        <v>74522.667007897428</v>
      </c>
      <c r="I86" s="56" t="str">
        <f>IFERROR((d_DL/(Rad_Spec!AV86*d_GSF_i*d_Fam*d_Foffset*Fsurf!C86*d_EF_iw*(1/365)*d_ET_iw*(1/24)))*Rad_Spec!BF86,".")</f>
        <v>.</v>
      </c>
      <c r="J86" s="50" t="str">
        <f>IFERROR((d_DL/(Rad_Spec!AZ86*d_GSF_i*d_Fam*d_Foffset*Fsurf!C86*d_EF_iw*(1/365)*d_ET_iw*(1/24)))*Rad_Spec!BF86,".")</f>
        <v>.</v>
      </c>
      <c r="K86" s="50" t="str">
        <f>IFERROR((d_DL/(Rad_Spec!BA86*d_GSF_i*d_Fam*d_Foffset*Fsurf!C86*d_EF_iw*(1/365)*d_ET_iw*(1/24)))*Rad_Spec!BF86,".")</f>
        <v>.</v>
      </c>
      <c r="L86" s="50" t="str">
        <f>IFERROR((d_DL/(Rad_Spec!BB86*d_GSF_i*d_Fam*d_Foffset*Fsurf!C86*d_EF_iw*(1/365)*d_ET_iw*(1/24)))*Rad_Spec!BF86,".")</f>
        <v>.</v>
      </c>
      <c r="M86" s="50" t="str">
        <f>IFERROR((d_DL/(Rad_Spec!AY86*d_GSF_i*d_Fam*d_Foffset*Fsurf!C86*d_EF_iw*(1/365)*d_ET_iw*(1/24)))*Rad_Spec!BF86,".")</f>
        <v>.</v>
      </c>
      <c r="N86" s="50">
        <f>IFERROR((d_DL/(Rad_Spec!AV86*d_GSF_i*d_Fam*d_Foffset*acf!D86*d_ET_iw*(1/24)*d_EF_iw*(1/365)))*Rad_Spec!BF86,".")</f>
        <v>69727.881252086197</v>
      </c>
      <c r="O86" s="50">
        <f>IFERROR((d_DL/(Rad_Spec!AZ86*d_GSF_i*d_Fam*d_Foffset*acf!E86*d_ET_iw*(1/24)*d_EF_iw*(1/365)))*Rad_Spec!BF86,".")</f>
        <v>298833.77679465502</v>
      </c>
      <c r="P86" s="50">
        <f>IFERROR((d_DL/(Rad_Spec!BA86*d_GSF_i*d_Fam*d_Foffset*acf!F86*d_ET_iw*(1/24)*d_EF_iw*(1/365)))*Rad_Spec!BF86,".")</f>
        <v>110194.95519302906</v>
      </c>
      <c r="Q86" s="50">
        <f>IFERROR((d_DL/(Rad_Spec!BB86*d_GSF_i*d_Fam*d_Foffset*acf!G86*d_ET_iw*(1/24)*d_EF_iw*(1/365)))*Rad_Spec!BF86,".")</f>
        <v>75255.091351336916</v>
      </c>
      <c r="R86" s="50">
        <f>IFERROR((d_DL/(Rad_Spec!AY86*d_GSF_i*d_Fam*d_Foffset*acf!C86*d_ET_iw*(1/24)*d_EF_iw*(1/365)))*Rad_Spec!BF86,".")</f>
        <v>295233.49894306465</v>
      </c>
    </row>
    <row r="87" spans="1:18">
      <c r="A87" s="48" t="s">
        <v>92</v>
      </c>
      <c r="B87" s="48"/>
      <c r="C87" s="50">
        <f>IFERROR((d_DL/(Rad_Spec!V87*d_IFD_iw*d_EF_iw))*Rad_Spec!BF87,".")</f>
        <v>1.6191640178208132E-2</v>
      </c>
      <c r="D87" s="50">
        <f>IFERROR((d_DL/(Rad_Spec!AN87*d_IRA_iw*(1/d_PEFm_pp)*d_SLF*d_ET_iw*d_EF_iw))*Rad_Spec!BF87,".")</f>
        <v>1.3752497971252233E-6</v>
      </c>
      <c r="E87" s="50">
        <f>IFERROR((d_DL/(Rad_Spec!AN87*d_IRA_iw*(1/d_PEF)*d_SLF*d_ET_iw*d_EF_iw))*Rad_Spec!BF87,".")</f>
        <v>1.0054350772524651E-3</v>
      </c>
      <c r="F87" s="50">
        <f>IFERROR((d_DL/(Rad_Spec!AY87*d_GSF_i*d_Fam*d_Foffset*acf!C87*d_ET_iw*(1/24)*d_EF_iw*(1/365)))*Rad_Spec!BF87,".")</f>
        <v>15699.562130070326</v>
      </c>
      <c r="G87" s="50">
        <f t="shared" si="6"/>
        <v>9.4665178642060319E-4</v>
      </c>
      <c r="H87" s="50">
        <f t="shared" si="7"/>
        <v>1.3751329989931318E-6</v>
      </c>
      <c r="I87" s="56">
        <f>IFERROR((d_DL/(Rad_Spec!AV87*d_GSF_i*d_Fam*d_Foffset*Fsurf!C87*d_EF_iw*(1/365)*d_ET_iw*(1/24)))*Rad_Spec!BF87,".")</f>
        <v>69752.343750741755</v>
      </c>
      <c r="J87" s="50">
        <f>IFERROR((d_DL/(Rad_Spec!AZ87*d_GSF_i*d_Fam*d_Foffset*Fsurf!C87*d_EF_iw*(1/365)*d_ET_iw*(1/24)))*Rad_Spec!BF87,".")</f>
        <v>92639.8315439539</v>
      </c>
      <c r="K87" s="50">
        <f>IFERROR((d_DL/(Rad_Spec!BA87*d_GSF_i*d_Fam*d_Foffset*Fsurf!C87*d_EF_iw*(1/365)*d_ET_iw*(1/24)))*Rad_Spec!BF87,".")</f>
        <v>74914.520815327327</v>
      </c>
      <c r="L87" s="50">
        <f>IFERROR((d_DL/(Rad_Spec!BB87*d_GSF_i*d_Fam*d_Foffset*Fsurf!C87*d_EF_iw*(1/365)*d_ET_iw*(1/24)))*Rad_Spec!BF87,".")</f>
        <v>69869.771938874299</v>
      </c>
      <c r="M87" s="50">
        <f>IFERROR((d_DL/(Rad_Spec!AY87*d_GSF_i*d_Fam*d_Foffset*Fsurf!C87*d_EF_iw*(1/365)*d_ET_iw*(1/24)))*Rad_Spec!BF87,".")</f>
        <v>11071.623504986128</v>
      </c>
      <c r="N87" s="50">
        <f>IFERROR((d_DL/(Rad_Spec!AV87*d_GSF_i*d_Fam*d_Foffset*acf!D87*d_ET_iw*(1/24)*d_EF_iw*(1/365)))*Rad_Spec!BF87,".")</f>
        <v>98908.823438551815</v>
      </c>
      <c r="O87" s="50">
        <f>IFERROR((d_DL/(Rad_Spec!AZ87*d_GSF_i*d_Fam*d_Foffset*acf!E87*d_ET_iw*(1/24)*d_EF_iw*(1/365)))*Rad_Spec!BF87,".")</f>
        <v>131363.28112932661</v>
      </c>
      <c r="P87" s="50">
        <f>IFERROR((d_DL/(Rad_Spec!BA87*d_GSF_i*d_Fam*d_Foffset*acf!F87*d_ET_iw*(1/24)*d_EF_iw*(1/365)))*Rad_Spec!BF87,".")</f>
        <v>106228.79051613415</v>
      </c>
      <c r="Q87" s="50">
        <f>IFERROR((d_DL/(Rad_Spec!BB87*d_GSF_i*d_Fam*d_Foffset*acf!G87*d_ET_iw*(1/24)*d_EF_iw*(1/365)))*Rad_Spec!BF87,".")</f>
        <v>99075.336609323756</v>
      </c>
      <c r="R87" s="50">
        <f>IFERROR((d_DL/(Rad_Spec!AY87*d_GSF_i*d_Fam*d_Foffset*acf!C87*d_ET_iw*(1/24)*d_EF_iw*(1/365)))*Rad_Spec!BF87,".")</f>
        <v>15699.562130070326</v>
      </c>
    </row>
    <row r="88" spans="1:18">
      <c r="A88" s="48" t="s">
        <v>93</v>
      </c>
      <c r="B88" s="48"/>
      <c r="C88" s="50">
        <f>IFERROR((d_DL/(Rad_Spec!V88*d_IFD_iw*d_EF_iw))*Rad_Spec!BF88,".")</f>
        <v>1.4650196737582735E-2</v>
      </c>
      <c r="D88" s="50">
        <f>IFERROR((d_DL/(Rad_Spec!AN88*d_IRA_iw*(1/d_PEFm_pp)*d_SLF*d_ET_iw*d_EF_iw))*Rad_Spec!BF88,".")</f>
        <v>1.2453183618098382E-6</v>
      </c>
      <c r="E88" s="50">
        <f>IFERROR((d_DL/(Rad_Spec!AN88*d_IRA_iw*(1/d_PEF)*d_SLF*d_ET_iw*d_EF_iw))*Rad_Spec!BF88,".")</f>
        <v>9.1044315434731112E-4</v>
      </c>
      <c r="F88" s="50">
        <f>IFERROR((d_DL/(Rad_Spec!AY88*d_GSF_i*d_Fam*d_Foffset*acf!C88*d_ET_iw*(1/24)*d_EF_iw*(1/365)))*Rad_Spec!BF88,".")</f>
        <v>30611.486746691906</v>
      </c>
      <c r="G88" s="50">
        <f t="shared" si="6"/>
        <v>8.5717367979188221E-4</v>
      </c>
      <c r="H88" s="50">
        <f t="shared" si="7"/>
        <v>1.2452125143063316E-6</v>
      </c>
      <c r="I88" s="56">
        <f>IFERROR((d_DL/(Rad_Spec!AV88*d_GSF_i*d_Fam*d_Foffset*Fsurf!C88*d_EF_iw*(1/365)*d_ET_iw*(1/24)))*Rad_Spec!BF88,".")</f>
        <v>27951.937923416383</v>
      </c>
      <c r="J88" s="50">
        <f>IFERROR((d_DL/(Rad_Spec!AZ88*d_GSF_i*d_Fam*d_Foffset*Fsurf!C88*d_EF_iw*(1/365)*d_ET_iw*(1/24)))*Rad_Spec!BF88,".")</f>
        <v>80017.153049625209</v>
      </c>
      <c r="K88" s="50">
        <f>IFERROR((d_DL/(Rad_Spec!BA88*d_GSF_i*d_Fam*d_Foffset*Fsurf!C88*d_EF_iw*(1/365)*d_ET_iw*(1/24)))*Rad_Spec!BF88,".")</f>
        <v>38304.507524681707</v>
      </c>
      <c r="L88" s="50">
        <f>IFERROR((d_DL/(Rad_Spec!BB88*d_GSF_i*d_Fam*d_Foffset*Fsurf!C88*d_EF_iw*(1/365)*d_ET_iw*(1/24)))*Rad_Spec!BF88,".")</f>
        <v>28929.27841024912</v>
      </c>
      <c r="M88" s="50">
        <f>IFERROR((d_DL/(Rad_Spec!AY88*d_GSF_i*d_Fam*d_Foffset*Fsurf!C88*d_EF_iw*(1/365)*d_ET_iw*(1/24)))*Rad_Spec!BF88,".")</f>
        <v>21603.025227023227</v>
      </c>
      <c r="N88" s="50">
        <f>IFERROR((d_DL/(Rad_Spec!AV88*d_GSF_i*d_Fam*d_Foffset*acf!D88*d_ET_iw*(1/24)*d_EF_iw*(1/365)))*Rad_Spec!BF88,".")</f>
        <v>39607.896037481012</v>
      </c>
      <c r="O88" s="50">
        <f>IFERROR((d_DL/(Rad_Spec!AZ88*d_GSF_i*d_Fam*d_Foffset*acf!E88*d_ET_iw*(1/24)*d_EF_iw*(1/365)))*Rad_Spec!BF88,".")</f>
        <v>113384.30587131892</v>
      </c>
      <c r="P88" s="50">
        <f>IFERROR((d_DL/(Rad_Spec!BA88*d_GSF_i*d_Fam*d_Foffset*acf!F88*d_ET_iw*(1/24)*d_EF_iw*(1/365)))*Rad_Spec!BF88,".")</f>
        <v>54277.487162473975</v>
      </c>
      <c r="Q88" s="50">
        <f>IFERROR((d_DL/(Rad_Spec!BB88*d_GSF_i*d_Fam*d_Foffset*acf!G88*d_ET_iw*(1/24)*d_EF_iw*(1/365)))*Rad_Spec!BF88,".")</f>
        <v>40992.787507323017</v>
      </c>
      <c r="R88" s="50">
        <f>IFERROR((d_DL/(Rad_Spec!AY88*d_GSF_i*d_Fam*d_Foffset*acf!C88*d_ET_iw*(1/24)*d_EF_iw*(1/365)))*Rad_Spec!BF88,".")</f>
        <v>30611.486746691906</v>
      </c>
    </row>
    <row r="89" spans="1:18">
      <c r="A89" s="48" t="s">
        <v>94</v>
      </c>
      <c r="B89" s="48"/>
      <c r="C89" s="50">
        <f>IFERROR((d_DL/(Rad_Spec!V89*d_IFD_iw*d_EF_iw))*Rad_Spec!BF89,".")</f>
        <v>1.4650759548496777E-2</v>
      </c>
      <c r="D89" s="50">
        <f>IFERROR((d_DL/(Rad_Spec!AN89*d_IRA_iw*(1/d_PEFm_pp)*d_SLF*d_ET_iw*d_EF_iw))*Rad_Spec!BF89,".")</f>
        <v>1.2453662027213315E-6</v>
      </c>
      <c r="E89" s="50">
        <f>IFERROR((d_DL/(Rad_Spec!AN89*d_IRA_iw*(1/d_PEF)*d_SLF*d_ET_iw*d_EF_iw))*Rad_Spec!BF89,".")</f>
        <v>9.1047813048811385E-4</v>
      </c>
      <c r="F89" s="50">
        <f>IFERROR((d_DL/(Rad_Spec!AY89*d_GSF_i*d_Fam*d_Foffset*acf!C89*d_ET_iw*(1/24)*d_EF_iw*(1/365)))*Rad_Spec!BF89,".")</f>
        <v>16492.033093841324</v>
      </c>
      <c r="G89" s="50">
        <f t="shared" si="6"/>
        <v>8.572065889481897E-4</v>
      </c>
      <c r="H89" s="50">
        <f t="shared" si="7"/>
        <v>1.2452603511081513E-6</v>
      </c>
      <c r="I89" s="56">
        <f>IFERROR((d_DL/(Rad_Spec!AV89*d_GSF_i*d_Fam*d_Foffset*Fsurf!C89*d_EF_iw*(1/365)*d_ET_iw*(1/24)))*Rad_Spec!BF89,".")</f>
        <v>68332.697787794139</v>
      </c>
      <c r="J89" s="50">
        <f>IFERROR((d_DL/(Rad_Spec!AZ89*d_GSF_i*d_Fam*d_Foffset*Fsurf!C89*d_EF_iw*(1/365)*d_ET_iw*(1/24)))*Rad_Spec!BF89,".")</f>
        <v>93744.403994592853</v>
      </c>
      <c r="K89" s="50">
        <f>IFERROR((d_DL/(Rad_Spec!BA89*d_GSF_i*d_Fam*d_Foffset*Fsurf!C89*d_EF_iw*(1/365)*d_ET_iw*(1/24)))*Rad_Spec!BF89,".")</f>
        <v>74354.824031682481</v>
      </c>
      <c r="L89" s="50">
        <f>IFERROR((d_DL/(Rad_Spec!BB89*d_GSF_i*d_Fam*d_Foffset*Fsurf!C89*d_EF_iw*(1/365)*d_ET_iw*(1/24)))*Rad_Spec!BF89,".")</f>
        <v>68902.136936025752</v>
      </c>
      <c r="M89" s="50">
        <f>IFERROR((d_DL/(Rad_Spec!AY89*d_GSF_i*d_Fam*d_Foffset*Fsurf!C89*d_EF_iw*(1/365)*d_ET_iw*(1/24)))*Rad_Spec!BF89,".")</f>
        <v>11630.488782680766</v>
      </c>
      <c r="N89" s="50">
        <f>IFERROR((d_DL/(Rad_Spec!AV89*d_GSF_i*d_Fam*d_Foffset*acf!D89*d_ET_iw*(1/24)*d_EF_iw*(1/365)))*Rad_Spec!BF89,".")</f>
        <v>96895.765463092088</v>
      </c>
      <c r="O89" s="50">
        <f>IFERROR((d_DL/(Rad_Spec!AZ89*d_GSF_i*d_Fam*d_Foffset*acf!E89*d_ET_iw*(1/24)*d_EF_iw*(1/365)))*Rad_Spec!BF89,".")</f>
        <v>132929.56486433264</v>
      </c>
      <c r="P89" s="50">
        <f>IFERROR((d_DL/(Rad_Spec!BA89*d_GSF_i*d_Fam*d_Foffset*acf!F89*d_ET_iw*(1/24)*d_EF_iw*(1/365)))*Rad_Spec!BF89,".")</f>
        <v>105435.14047692575</v>
      </c>
      <c r="Q89" s="50">
        <f>IFERROR((d_DL/(Rad_Spec!BB89*d_GSF_i*d_Fam*d_Foffset*acf!G89*d_ET_iw*(1/24)*d_EF_iw*(1/365)))*Rad_Spec!BF89,".")</f>
        <v>97703.230175284523</v>
      </c>
      <c r="R89" s="50">
        <f>IFERROR((d_DL/(Rad_Spec!AY89*d_GSF_i*d_Fam*d_Foffset*acf!C89*d_ET_iw*(1/24)*d_EF_iw*(1/365)))*Rad_Spec!BF89,".")</f>
        <v>16492.033093841324</v>
      </c>
    </row>
    <row r="90" spans="1:18">
      <c r="A90" s="51" t="s">
        <v>95</v>
      </c>
      <c r="B90" s="48" t="s">
        <v>7</v>
      </c>
      <c r="C90" s="50">
        <f>IFERROR((d_DL/(Rad_Spec!V90*d_IFD_iw*d_EF_iw))*Rad_Spec!BF90,".")</f>
        <v>0.62674582191214157</v>
      </c>
      <c r="D90" s="50">
        <f>IFERROR((d_DL/(Rad_Spec!AN90*d_IRA_iw*(1/d_PEFm_pp)*d_SLF*d_ET_iw*d_EF_iw))*Rad_Spec!BF90,".")</f>
        <v>3.0416089241805969E-4</v>
      </c>
      <c r="E90" s="50">
        <f>IFERROR((d_DL/(Rad_Spec!AN90*d_IRA_iw*(1/d_PEF)*d_SLF*d_ET_iw*d_EF_iw))*Rad_Spec!BF90,".")</f>
        <v>0.22236980583803331</v>
      </c>
      <c r="F90" s="50">
        <f>IFERROR((d_DL/(Rad_Spec!AY90*d_GSF_i*d_Fam*d_Foffset*acf!C90*d_ET_iw*(1/24)*d_EF_iw*(1/365)))*Rad_Spec!BF90,".")</f>
        <v>14455.954476981437</v>
      </c>
      <c r="G90" s="50">
        <f t="shared" si="6"/>
        <v>0.16413284572173167</v>
      </c>
      <c r="H90" s="50">
        <f t="shared" si="7"/>
        <v>3.0401334778835465E-4</v>
      </c>
      <c r="I90" s="56">
        <f>IFERROR((d_DL/(Rad_Spec!AV90*d_GSF_i*d_Fam*d_Foffset*Fsurf!C90*d_EF_iw*(1/365)*d_ET_iw*(1/24)))*Rad_Spec!BF90,".")</f>
        <v>15128.450588512971</v>
      </c>
      <c r="J90" s="50">
        <f>IFERROR((d_DL/(Rad_Spec!AZ90*d_GSF_i*d_Fam*d_Foffset*Fsurf!C90*d_EF_iw*(1/365)*d_ET_iw*(1/24)))*Rad_Spec!BF90,".")</f>
        <v>20856.274366244757</v>
      </c>
      <c r="K90" s="50">
        <f>IFERROR((d_DL/(Rad_Spec!BA90*d_GSF_i*d_Fam*d_Foffset*Fsurf!C90*d_EF_iw*(1/365)*d_ET_iw*(1/24)))*Rad_Spec!BF90,".")</f>
        <v>15192.149327833024</v>
      </c>
      <c r="L90" s="50">
        <f>IFERROR((d_DL/(Rad_Spec!BB90*d_GSF_i*d_Fam*d_Foffset*Fsurf!C90*d_EF_iw*(1/365)*d_ET_iw*(1/24)))*Rad_Spec!BF90,".")</f>
        <v>15128.450588512971</v>
      </c>
      <c r="M90" s="50">
        <f>IFERROR((d_DL/(Rad_Spec!AY90*d_GSF_i*d_Fam*d_Foffset*Fsurf!C90*d_EF_iw*(1/365)*d_ET_iw*(1/24)))*Rad_Spec!BF90,".")</f>
        <v>10482.925654083712</v>
      </c>
      <c r="N90" s="50">
        <f>IFERROR((d_DL/(Rad_Spec!AV90*d_GSF_i*d_Fam*d_Foffset*acf!D90*d_ET_iw*(1/24)*d_EF_iw*(1/365)))*Rad_Spec!BF90,".")</f>
        <v>20862.133361559383</v>
      </c>
      <c r="O90" s="50">
        <f>IFERROR((d_DL/(Rad_Spec!AZ90*d_GSF_i*d_Fam*d_Foffset*acf!E90*d_ET_iw*(1/24)*d_EF_iw*(1/365)))*Rad_Spec!BF90,".")</f>
        <v>28760.802351051523</v>
      </c>
      <c r="P90" s="50">
        <f>IFERROR((d_DL/(Rad_Spec!BA90*d_GSF_i*d_Fam*d_Foffset*acf!F90*d_ET_iw*(1/24)*d_EF_iw*(1/365)))*Rad_Spec!BF90,".")</f>
        <v>20949.973923081743</v>
      </c>
      <c r="Q90" s="50">
        <f>IFERROR((d_DL/(Rad_Spec!BB90*d_GSF_i*d_Fam*d_Foffset*acf!G90*d_ET_iw*(1/24)*d_EF_iw*(1/365)))*Rad_Spec!BF90,".")</f>
        <v>20862.133361559383</v>
      </c>
      <c r="R90" s="50">
        <f>IFERROR((d_DL/(Rad_Spec!AY90*d_GSF_i*d_Fam*d_Foffset*acf!C90*d_ET_iw*(1/24)*d_EF_iw*(1/365)))*Rad_Spec!BF90,".")</f>
        <v>14455.954476981437</v>
      </c>
    </row>
    <row r="91" spans="1:18">
      <c r="A91" s="52" t="s">
        <v>96</v>
      </c>
      <c r="B91" s="53" t="s">
        <v>11</v>
      </c>
      <c r="C91" s="50">
        <f>IFERROR((d_DL/(Rad_Spec!V91*d_IFD_iw*d_EF_iw))*Rad_Spec!BF91,".")</f>
        <v>1.31355104422177E-2</v>
      </c>
      <c r="D91" s="50">
        <f>IFERROR((d_DL/(Rad_Spec!AN91*d_IRA_iw*(1/d_PEFm_pp)*d_SLF*d_ET_iw*d_EF_iw))*Rad_Spec!BF91,".")</f>
        <v>1.4632426263950664E-5</v>
      </c>
      <c r="E91" s="50">
        <f>IFERROR((d_DL/(Rad_Spec!AN91*d_IRA_iw*(1/d_PEF)*d_SLF*d_ET_iw*d_EF_iw))*Rad_Spec!BF91,".")</f>
        <v>1.0697659917376191E-2</v>
      </c>
      <c r="F91" s="50">
        <f>IFERROR((d_DL/(Rad_Spec!AY91*d_GSF_i*d_Fam*d_Foffset*acf!C91*d_ET_iw*(1/24)*d_EF_iw*(1/365)))*Rad_Spec!BF91,".")</f>
        <v>1402.5462587089564</v>
      </c>
      <c r="G91" s="50">
        <f t="shared" si="6"/>
        <v>5.8959270095774495E-3</v>
      </c>
      <c r="H91" s="50">
        <f t="shared" si="7"/>
        <v>1.4616144319069762E-5</v>
      </c>
      <c r="I91" s="56">
        <f>IFERROR((d_DL/(Rad_Spec!AV91*d_GSF_i*d_Fam*d_Foffset*Fsurf!C91*d_EF_iw*(1/365)*d_ET_iw*(1/24)))*Rad_Spec!BF91,".")</f>
        <v>266.94381370794662</v>
      </c>
      <c r="J91" s="50">
        <f>IFERROR((d_DL/(Rad_Spec!AZ91*d_GSF_i*d_Fam*d_Foffset*Fsurf!C91*d_EF_iw*(1/365)*d_ET_iw*(1/24)))*Rad_Spec!BF91,".")</f>
        <v>1070.2935926969556</v>
      </c>
      <c r="K91" s="50">
        <f>IFERROR((d_DL/(Rad_Spec!BA91*d_GSF_i*d_Fam*d_Foffset*Fsurf!C91*d_EF_iw*(1/365)*d_ET_iw*(1/24)))*Rad_Spec!BF91,".")</f>
        <v>387.86707974658907</v>
      </c>
      <c r="L91" s="50">
        <f>IFERROR((d_DL/(Rad_Spec!BB91*d_GSF_i*d_Fam*d_Foffset*Fsurf!C91*d_EF_iw*(1/365)*d_ET_iw*(1/24)))*Rad_Spec!BF91,".")</f>
        <v>273.37619476115015</v>
      </c>
      <c r="M91" s="50">
        <f>IFERROR((d_DL/(Rad_Spec!AY91*d_GSF_i*d_Fam*d_Foffset*Fsurf!C91*d_EF_iw*(1/365)*d_ET_iw*(1/24)))*Rad_Spec!BF91,".")</f>
        <v>1085.562119743774</v>
      </c>
      <c r="N91" s="50">
        <f>IFERROR((d_DL/(Rad_Spec!AV91*d_GSF_i*d_Fam*d_Foffset*acf!D91*d_ET_iw*(1/24)*d_EF_iw*(1/365)))*Rad_Spec!BF91,".")</f>
        <v>344.89140731066709</v>
      </c>
      <c r="O91" s="50">
        <f>IFERROR((d_DL/(Rad_Spec!AZ91*d_GSF_i*d_Fam*d_Foffset*acf!E91*d_ET_iw*(1/24)*d_EF_iw*(1/365)))*Rad_Spec!BF91,".")</f>
        <v>1382.8193217644668</v>
      </c>
      <c r="P91" s="50">
        <f>IFERROR((d_DL/(Rad_Spec!BA91*d_GSF_i*d_Fam*d_Foffset*acf!F91*d_ET_iw*(1/24)*d_EF_iw*(1/365)))*Rad_Spec!BF91,".")</f>
        <v>501.1242670325932</v>
      </c>
      <c r="Q91" s="50">
        <f>IFERROR((d_DL/(Rad_Spec!BB91*d_GSF_i*d_Fam*d_Foffset*acf!G91*d_ET_iw*(1/24)*d_EF_iw*(1/365)))*Rad_Spec!BF91,".")</f>
        <v>353.20204363140601</v>
      </c>
      <c r="R91" s="50">
        <f>IFERROR((d_DL/(Rad_Spec!AY91*d_GSF_i*d_Fam*d_Foffset*acf!C91*d_ET_iw*(1/24)*d_EF_iw*(1/365)))*Rad_Spec!BF91,".")</f>
        <v>1402.5462587089564</v>
      </c>
    </row>
    <row r="92" spans="1:18">
      <c r="A92" s="48" t="s">
        <v>97</v>
      </c>
      <c r="B92" s="48"/>
      <c r="C92" s="50">
        <f>IFERROR((d_DL/(Rad_Spec!V92*d_IFD_iw*d_EF_iw))*Rad_Spec!BF92,".")</f>
        <v>5.6080237561206021E-3</v>
      </c>
      <c r="D92" s="50">
        <f>IFERROR((d_DL/(Rad_Spec!AN92*d_IRA_iw*(1/d_PEFm_pp)*d_SLF*d_ET_iw*d_EF_iw))*Rad_Spec!BF92,".")</f>
        <v>9.353444153088955E-6</v>
      </c>
      <c r="E92" s="50">
        <f>IFERROR((d_DL/(Rad_Spec!AN92*d_IRA_iw*(1/d_PEF)*d_SLF*d_ET_iw*d_EF_iw))*Rad_Spec!BF92,".")</f>
        <v>6.8382346714727822E-3</v>
      </c>
      <c r="F92" s="50">
        <f>IFERROR((d_DL/(Rad_Spec!AY92*d_GSF_i*d_Fam*d_Foffset*acf!C92*d_ET_iw*(1/24)*d_EF_iw*(1/365)))*Rad_Spec!BF92,".")</f>
        <v>13546.019471342204</v>
      </c>
      <c r="G92" s="50">
        <f t="shared" si="6"/>
        <v>3.0811648326137687E-3</v>
      </c>
      <c r="H92" s="50">
        <f t="shared" si="7"/>
        <v>9.3378698110846854E-6</v>
      </c>
      <c r="I92" s="56" t="str">
        <f>IFERROR((d_DL/(Rad_Spec!AV92*d_GSF_i*d_Fam*d_Foffset*Fsurf!C92*d_EF_iw*(1/365)*d_ET_iw*(1/24)))*Rad_Spec!BF92,".")</f>
        <v>.</v>
      </c>
      <c r="J92" s="50" t="str">
        <f>IFERROR((d_DL/(Rad_Spec!AZ92*d_GSF_i*d_Fam*d_Foffset*Fsurf!C92*d_EF_iw*(1/365)*d_ET_iw*(1/24)))*Rad_Spec!BF92,".")</f>
        <v>.</v>
      </c>
      <c r="K92" s="50" t="str">
        <f>IFERROR((d_DL/(Rad_Spec!BA92*d_GSF_i*d_Fam*d_Foffset*Fsurf!C92*d_EF_iw*(1/365)*d_ET_iw*(1/24)))*Rad_Spec!BF92,".")</f>
        <v>.</v>
      </c>
      <c r="L92" s="50" t="str">
        <f>IFERROR((d_DL/(Rad_Spec!BB92*d_GSF_i*d_Fam*d_Foffset*Fsurf!C92*d_EF_iw*(1/365)*d_ET_iw*(1/24)))*Rad_Spec!BF92,".")</f>
        <v>.</v>
      </c>
      <c r="M92" s="50" t="str">
        <f>IFERROR((d_DL/(Rad_Spec!AY92*d_GSF_i*d_Fam*d_Foffset*Fsurf!C92*d_EF_iw*(1/365)*d_ET_iw*(1/24)))*Rad_Spec!BF92,".")</f>
        <v>.</v>
      </c>
      <c r="N92" s="50">
        <f>IFERROR((d_DL/(Rad_Spec!AV92*d_GSF_i*d_Fam*d_Foffset*acf!D92*d_ET_iw*(1/24)*d_EF_iw*(1/365)))*Rad_Spec!BF92,".")</f>
        <v>176767.62676579377</v>
      </c>
      <c r="O92" s="50">
        <f>IFERROR((d_DL/(Rad_Spec!AZ92*d_GSF_i*d_Fam*d_Foffset*acf!E92*d_ET_iw*(1/24)*d_EF_iw*(1/365)))*Rad_Spec!BF92,".")</f>
        <v>176266.86861631557</v>
      </c>
      <c r="P92" s="50">
        <f>IFERROR((d_DL/(Rad_Spec!BA92*d_GSF_i*d_Fam*d_Foffset*acf!F92*d_ET_iw*(1/24)*d_EF_iw*(1/365)))*Rad_Spec!BF92,".")</f>
        <v>176767.62676579377</v>
      </c>
      <c r="Q92" s="50">
        <f>IFERROR((d_DL/(Rad_Spec!BB92*d_GSF_i*d_Fam*d_Foffset*acf!G92*d_ET_iw*(1/24)*d_EF_iw*(1/365)))*Rad_Spec!BF92,".")</f>
        <v>176767.62676579377</v>
      </c>
      <c r="R92" s="50">
        <f>IFERROR((d_DL/(Rad_Spec!AY92*d_GSF_i*d_Fam*d_Foffset*acf!C92*d_ET_iw*(1/24)*d_EF_iw*(1/365)))*Rad_Spec!BF92,".")</f>
        <v>13546.019471342204</v>
      </c>
    </row>
    <row r="93" spans="1:18">
      <c r="A93" s="48" t="s">
        <v>98</v>
      </c>
      <c r="B93" s="48"/>
      <c r="C93" s="50">
        <f>IFERROR((d_DL/(Rad_Spec!V93*d_IFD_iw*d_EF_iw))*Rad_Spec!BF93,".")</f>
        <v>1072727.5020117525</v>
      </c>
      <c r="D93" s="50">
        <f>IFERROR((d_DL/(Rad_Spec!AN93*d_IRA_iw*(1/d_PEFm_pp)*d_SLF*d_ET_iw*d_EF_iw))*Rad_Spec!BF93,".")</f>
        <v>87544.538846409559</v>
      </c>
      <c r="E93" s="50">
        <f>IFERROR((d_DL/(Rad_Spec!AN93*d_IRA_iw*(1/d_PEF)*d_SLF*d_ET_iw*d_EF_iw))*Rad_Spec!BF93,".")</f>
        <v>64003172.632394545</v>
      </c>
      <c r="F93" s="50">
        <f>IFERROR((d_DL/(Rad_Spec!AY93*d_GSF_i*d_Fam*d_Foffset*acf!C93*d_ET_iw*(1/24)*d_EF_iw*(1/365)))*Rad_Spec!BF93,".")</f>
        <v>52641.885434927921</v>
      </c>
      <c r="G93" s="50">
        <f t="shared" si="6"/>
        <v>50140.122834538568</v>
      </c>
      <c r="H93" s="50">
        <f t="shared" si="7"/>
        <v>31896.664659792084</v>
      </c>
      <c r="I93" s="56" t="str">
        <f>IFERROR((d_DL/(Rad_Spec!AV93*d_GSF_i*d_Fam*d_Foffset*Fsurf!C93*d_EF_iw*(1/365)*d_ET_iw*(1/24)))*Rad_Spec!BF93,".")</f>
        <v>.</v>
      </c>
      <c r="J93" s="50" t="str">
        <f>IFERROR((d_DL/(Rad_Spec!AZ93*d_GSF_i*d_Fam*d_Foffset*Fsurf!C93*d_EF_iw*(1/365)*d_ET_iw*(1/24)))*Rad_Spec!BF93,".")</f>
        <v>.</v>
      </c>
      <c r="K93" s="50" t="str">
        <f>IFERROR((d_DL/(Rad_Spec!BA93*d_GSF_i*d_Fam*d_Foffset*Fsurf!C93*d_EF_iw*(1/365)*d_ET_iw*(1/24)))*Rad_Spec!BF93,".")</f>
        <v>.</v>
      </c>
      <c r="L93" s="50" t="str">
        <f>IFERROR((d_DL/(Rad_Spec!BB93*d_GSF_i*d_Fam*d_Foffset*Fsurf!C93*d_EF_iw*(1/365)*d_ET_iw*(1/24)))*Rad_Spec!BF93,".")</f>
        <v>.</v>
      </c>
      <c r="M93" s="50" t="str">
        <f>IFERROR((d_DL/(Rad_Spec!AY93*d_GSF_i*d_Fam*d_Foffset*Fsurf!C93*d_EF_iw*(1/365)*d_ET_iw*(1/24)))*Rad_Spec!BF93,".")</f>
        <v>.</v>
      </c>
      <c r="N93" s="50">
        <f>IFERROR((d_DL/(Rad_Spec!AV93*d_GSF_i*d_Fam*d_Foffset*acf!D93*d_ET_iw*(1/24)*d_EF_iw*(1/365)))*Rad_Spec!BF93,".")</f>
        <v>8698.0187385227455</v>
      </c>
      <c r="O93" s="50">
        <f>IFERROR((d_DL/(Rad_Spec!AZ93*d_GSF_i*d_Fam*d_Foffset*acf!E93*d_ET_iw*(1/24)*d_EF_iw*(1/365)))*Rad_Spec!BF93,".")</f>
        <v>51667.718147635118</v>
      </c>
      <c r="P93" s="50">
        <f>IFERROR((d_DL/(Rad_Spec!BA93*d_GSF_i*d_Fam*d_Foffset*acf!F93*d_ET_iw*(1/24)*d_EF_iw*(1/365)))*Rad_Spec!BF93,".")</f>
        <v>17832.22130759088</v>
      </c>
      <c r="Q93" s="50">
        <f>IFERROR((d_DL/(Rad_Spec!BB93*d_GSF_i*d_Fam*d_Foffset*acf!G93*d_ET_iw*(1/24)*d_EF_iw*(1/365)))*Rad_Spec!BF93,".")</f>
        <v>10794.86254155948</v>
      </c>
      <c r="R93" s="50">
        <f>IFERROR((d_DL/(Rad_Spec!AY93*d_GSF_i*d_Fam*d_Foffset*acf!C93*d_ET_iw*(1/24)*d_EF_iw*(1/365)))*Rad_Spec!BF93,".")</f>
        <v>52641.885434927921</v>
      </c>
    </row>
    <row r="94" spans="1:18">
      <c r="A94" s="48" t="s">
        <v>99</v>
      </c>
      <c r="B94" s="48"/>
      <c r="C94" s="50">
        <f>IFERROR((d_DL/(Rad_Spec!V94*d_IFD_iw*d_EF_iw))*Rad_Spec!BF94,".")</f>
        <v>24.265586894982146</v>
      </c>
      <c r="D94" s="50">
        <f>IFERROR((d_DL/(Rad_Spec!AN94*d_IRA_iw*(1/d_PEFm_pp)*d_SLF*d_ET_iw*d_EF_iw))*Rad_Spec!BF94,".")</f>
        <v>0.3907757757031039</v>
      </c>
      <c r="E94" s="50">
        <f>IFERROR((d_DL/(Rad_Spec!AN94*d_IRA_iw*(1/d_PEF)*d_SLF*d_ET_iw*d_EF_iw))*Rad_Spec!BF94,".")</f>
        <v>285.69331408282829</v>
      </c>
      <c r="F94" s="50">
        <f>IFERROR((d_DL/(Rad_Spec!AY94*d_GSF_i*d_Fam*d_Foffset*acf!C94*d_ET_iw*(1/24)*d_EF_iw*(1/365)))*Rad_Spec!BF94,".")</f>
        <v>74.767759931136936</v>
      </c>
      <c r="G94" s="50">
        <f t="shared" si="6"/>
        <v>17.215961859439474</v>
      </c>
      <c r="H94" s="50">
        <f t="shared" si="7"/>
        <v>0.38261436575079838</v>
      </c>
      <c r="I94" s="56">
        <f>IFERROR((d_DL/(Rad_Spec!AV94*d_GSF_i*d_Fam*d_Foffset*Fsurf!C94*d_EF_iw*(1/365)*d_ET_iw*(1/24)))*Rad_Spec!BF94,".")</f>
        <v>12.55734976079032</v>
      </c>
      <c r="J94" s="50">
        <f>IFERROR((d_DL/(Rad_Spec!AZ94*d_GSF_i*d_Fam*d_Foffset*Fsurf!C94*d_EF_iw*(1/365)*d_ET_iw*(1/24)))*Rad_Spec!BF94,".")</f>
        <v>62.906342611197225</v>
      </c>
      <c r="K94" s="50">
        <f>IFERROR((d_DL/(Rad_Spec!BA94*d_GSF_i*d_Fam*d_Foffset*Fsurf!C94*d_EF_iw*(1/365)*d_ET_iw*(1/24)))*Rad_Spec!BF94,".")</f>
        <v>22.314749912755779</v>
      </c>
      <c r="L94" s="50">
        <f>IFERROR((d_DL/(Rad_Spec!BB94*d_GSF_i*d_Fam*d_Foffset*Fsurf!C94*d_EF_iw*(1/365)*d_ET_iw*(1/24)))*Rad_Spec!BF94,".")</f>
        <v>14.296896047999368</v>
      </c>
      <c r="M94" s="50">
        <f>IFERROR((d_DL/(Rad_Spec!AY94*d_GSF_i*d_Fam*d_Foffset*Fsurf!C94*d_EF_iw*(1/365)*d_ET_iw*(1/24)))*Rad_Spec!BF94,".")</f>
        <v>63.201825808230694</v>
      </c>
      <c r="N94" s="50">
        <f>IFERROR((d_DL/(Rad_Spec!AV94*d_GSF_i*d_Fam*d_Foffset*acf!D94*d_ET_iw*(1/24)*d_EF_iw*(1/365)))*Rad_Spec!BF94,".")</f>
        <v>14.855344767014948</v>
      </c>
      <c r="O94" s="50">
        <f>IFERROR((d_DL/(Rad_Spec!AZ94*d_GSF_i*d_Fam*d_Foffset*acf!E94*d_ET_iw*(1/24)*d_EF_iw*(1/365)))*Rad_Spec!BF94,".")</f>
        <v>74.418203309046319</v>
      </c>
      <c r="P94" s="50">
        <f>IFERROR((d_DL/(Rad_Spec!BA94*d_GSF_i*d_Fam*d_Foffset*acf!F94*d_ET_iw*(1/24)*d_EF_iw*(1/365)))*Rad_Spec!BF94,".")</f>
        <v>26.398349146790082</v>
      </c>
      <c r="Q94" s="50">
        <f>IFERROR((d_DL/(Rad_Spec!BB94*d_GSF_i*d_Fam*d_Foffset*acf!G94*d_ET_iw*(1/24)*d_EF_iw*(1/365)))*Rad_Spec!BF94,".")</f>
        <v>16.913228024783255</v>
      </c>
      <c r="R94" s="50">
        <f>IFERROR((d_DL/(Rad_Spec!AY94*d_GSF_i*d_Fam*d_Foffset*acf!C94*d_ET_iw*(1/24)*d_EF_iw*(1/365)))*Rad_Spec!BF94,".")</f>
        <v>74.767759931136936</v>
      </c>
    </row>
    <row r="95" spans="1:18">
      <c r="A95" s="48" t="s">
        <v>100</v>
      </c>
      <c r="B95" s="48"/>
      <c r="C95" s="50">
        <f>IFERROR((d_DL/(Rad_Spec!V95*d_IFD_iw*d_EF_iw))*Rad_Spec!BF95,".")</f>
        <v>1582.9064501630853</v>
      </c>
      <c r="D95" s="50">
        <f>IFERROR((d_DL/(Rad_Spec!AN95*d_IRA_iw*(1/d_PEFm_pp)*d_SLF*d_ET_iw*d_EF_iw))*Rad_Spec!BF95,".")</f>
        <v>105.97060885654032</v>
      </c>
      <c r="E95" s="50">
        <f>IFERROR((d_DL/(Rad_Spec!AN95*d_IRA_iw*(1/d_PEF)*d_SLF*d_ET_iw*d_EF_iw))*Rad_Spec!BF95,".")</f>
        <v>77474.33777113643</v>
      </c>
      <c r="F95" s="50">
        <f>IFERROR((d_DL/(Rad_Spec!AY95*d_GSF_i*d_Fam*d_Foffset*acf!C95*d_ET_iw*(1/24)*d_EF_iw*(1/365)))*Rad_Spec!BF95,".")</f>
        <v>1111.3184044668621</v>
      </c>
      <c r="G95" s="50">
        <f t="shared" si="6"/>
        <v>647.46337891985854</v>
      </c>
      <c r="H95" s="50">
        <f t="shared" si="7"/>
        <v>91.172993723664803</v>
      </c>
      <c r="I95" s="56">
        <f>IFERROR((d_DL/(Rad_Spec!AV95*d_GSF_i*d_Fam*d_Foffset*Fsurf!C95*d_EF_iw*(1/365)*d_ET_iw*(1/24)))*Rad_Spec!BF95,".")</f>
        <v>162.53197417150335</v>
      </c>
      <c r="J95" s="50">
        <f>IFERROR((d_DL/(Rad_Spec!AZ95*d_GSF_i*d_Fam*d_Foffset*Fsurf!C95*d_EF_iw*(1/365)*d_ET_iw*(1/24)))*Rad_Spec!BF95,".")</f>
        <v>929.19222969746272</v>
      </c>
      <c r="K95" s="50">
        <f>IFERROR((d_DL/(Rad_Spec!BA95*d_GSF_i*d_Fam*d_Foffset*Fsurf!C95*d_EF_iw*(1/365)*d_ET_iw*(1/24)))*Rad_Spec!BF95,".")</f>
        <v>320.4806171841575</v>
      </c>
      <c r="L95" s="50">
        <f>IFERROR((d_DL/(Rad_Spec!BB95*d_GSF_i*d_Fam*d_Foffset*Fsurf!C95*d_EF_iw*(1/365)*d_ET_iw*(1/24)))*Rad_Spec!BF95,".")</f>
        <v>196.98875269586213</v>
      </c>
      <c r="M95" s="50">
        <f>IFERROR((d_DL/(Rad_Spec!AY95*d_GSF_i*d_Fam*d_Foffset*Fsurf!C95*d_EF_iw*(1/365)*d_ET_iw*(1/24)))*Rad_Spec!BF95,".")</f>
        <v>959.68774133580507</v>
      </c>
      <c r="N95" s="50">
        <f>IFERROR((d_DL/(Rad_Spec!AV95*d_GSF_i*d_Fam*d_Foffset*acf!D95*d_ET_iw*(1/24)*d_EF_iw*(1/365)))*Rad_Spec!BF95,".")</f>
        <v>188.21202609060092</v>
      </c>
      <c r="O95" s="50">
        <f>IFERROR((d_DL/(Rad_Spec!AZ95*d_GSF_i*d_Fam*d_Foffset*acf!E95*d_ET_iw*(1/24)*d_EF_iw*(1/365)))*Rad_Spec!BF95,".")</f>
        <v>1076.004601989662</v>
      </c>
      <c r="P95" s="50">
        <f>IFERROR((d_DL/(Rad_Spec!BA95*d_GSF_i*d_Fam*d_Foffset*acf!F95*d_ET_iw*(1/24)*d_EF_iw*(1/365)))*Rad_Spec!BF95,".")</f>
        <v>371.11655469925432</v>
      </c>
      <c r="Q95" s="50">
        <f>IFERROR((d_DL/(Rad_Spec!BB95*d_GSF_i*d_Fam*d_Foffset*acf!G95*d_ET_iw*(1/24)*d_EF_iw*(1/365)))*Rad_Spec!BF95,".")</f>
        <v>228.11297562180829</v>
      </c>
      <c r="R95" s="50">
        <f>IFERROR((d_DL/(Rad_Spec!AY95*d_GSF_i*d_Fam*d_Foffset*acf!C95*d_ET_iw*(1/24)*d_EF_iw*(1/365)))*Rad_Spec!BF95,".")</f>
        <v>1111.3184044668621</v>
      </c>
    </row>
    <row r="96" spans="1:18">
      <c r="A96" s="51" t="s">
        <v>101</v>
      </c>
      <c r="B96" s="53" t="s">
        <v>7</v>
      </c>
      <c r="C96" s="50" t="str">
        <f>IFERROR((d_DL/(Rad_Spec!V96*d_IFD_iw*d_EF_iw))*Rad_Spec!BF96,".")</f>
        <v>.</v>
      </c>
      <c r="D96" s="50" t="str">
        <f>IFERROR((d_DL/(Rad_Spec!AN96*d_IRA_iw*(1/d_PEFm_pp)*d_SLF*d_ET_iw*d_EF_iw))*Rad_Spec!BF96,".")</f>
        <v>.</v>
      </c>
      <c r="E96" s="50" t="str">
        <f>IFERROR((d_DL/(Rad_Spec!AN96*d_IRA_iw*(1/d_PEF)*d_SLF*d_ET_iw*d_EF_iw))*Rad_Spec!BF96,".")</f>
        <v>.</v>
      </c>
      <c r="F96" s="50">
        <f>IFERROR((d_DL/(Rad_Spec!AY96*d_GSF_i*d_Fam*d_Foffset*acf!C96*d_ET_iw*(1/24)*d_EF_iw*(1/365)))*Rad_Spec!BF96,".")</f>
        <v>8078539243533.4541</v>
      </c>
      <c r="G96" s="50">
        <f t="shared" si="6"/>
        <v>8078539243533.4541</v>
      </c>
      <c r="H96" s="50">
        <f t="shared" si="7"/>
        <v>8078539243533.4541</v>
      </c>
      <c r="I96" s="56">
        <f>IFERROR((d_DL/(Rad_Spec!AV96*d_GSF_i*d_Fam*d_Foffset*Fsurf!C96*d_EF_iw*(1/365)*d_ET_iw*(1/24)))*Rad_Spec!BF96,".")</f>
        <v>1345655075547.2893</v>
      </c>
      <c r="J96" s="50">
        <f>IFERROR((d_DL/(Rad_Spec!AZ96*d_GSF_i*d_Fam*d_Foffset*Fsurf!C96*d_EF_iw*(1/365)*d_ET_iw*(1/24)))*Rad_Spec!BF96,".")</f>
        <v>6684299721672.8096</v>
      </c>
      <c r="K96" s="50">
        <f>IFERROR((d_DL/(Rad_Spec!BA96*d_GSF_i*d_Fam*d_Foffset*Fsurf!C96*d_EF_iw*(1/365)*d_ET_iw*(1/24)))*Rad_Spec!BF96,".")</f>
        <v>2342056162021.2368</v>
      </c>
      <c r="L96" s="50">
        <f>IFERROR((d_DL/(Rad_Spec!BB96*d_GSF_i*d_Fam*d_Foffset*Fsurf!C96*d_EF_iw*(1/365)*d_ET_iw*(1/24)))*Rad_Spec!BF96,".")</f>
        <v>1503967437376.3823</v>
      </c>
      <c r="M96" s="50">
        <f>IFERROR((d_DL/(Rad_Spec!AY96*d_GSF_i*d_Fam*d_Foffset*Fsurf!C96*d_EF_iw*(1/365)*d_ET_iw*(1/24)))*Rad_Spec!BF96,".")</f>
        <v>6771617136239.2734</v>
      </c>
      <c r="N96" s="50">
        <f>IFERROR((d_DL/(Rad_Spec!AV96*d_GSF_i*d_Fam*d_Foffset*acf!D96*d_ET_iw*(1/24)*d_EF_iw*(1/365)))*Rad_Spec!BF96,".")</f>
        <v>1605366505127.916</v>
      </c>
      <c r="O96" s="50">
        <f>IFERROR((d_DL/(Rad_Spec!AZ96*d_GSF_i*d_Fam*d_Foffset*acf!E96*d_ET_iw*(1/24)*d_EF_iw*(1/365)))*Rad_Spec!BF96,".")</f>
        <v>7974369567955.6611</v>
      </c>
      <c r="P96" s="50">
        <f>IFERROR((d_DL/(Rad_Spec!BA96*d_GSF_i*d_Fam*d_Foffset*acf!F96*d_ET_iw*(1/24)*d_EF_iw*(1/365)))*Rad_Spec!BF96,".")</f>
        <v>2794073001291.335</v>
      </c>
      <c r="Q96" s="50">
        <f>IFERROR((d_DL/(Rad_Spec!BB96*d_GSF_i*d_Fam*d_Foffset*acf!G96*d_ET_iw*(1/24)*d_EF_iw*(1/365)))*Rad_Spec!BF96,".")</f>
        <v>1794233152790.0239</v>
      </c>
      <c r="R96" s="50">
        <f>IFERROR((d_DL/(Rad_Spec!AY96*d_GSF_i*d_Fam*d_Foffset*acf!C96*d_ET_iw*(1/24)*d_EF_iw*(1/365)))*Rad_Spec!BF96,".")</f>
        <v>8078539243533.4541</v>
      </c>
    </row>
    <row r="97" spans="1:18">
      <c r="A97" s="48" t="s">
        <v>102</v>
      </c>
      <c r="B97" s="48"/>
      <c r="C97" s="50" t="str">
        <f>IFERROR((d_DL/(Rad_Spec!V97*d_IFD_iw*d_EF_iw))*Rad_Spec!BF97,".")</f>
        <v>.</v>
      </c>
      <c r="D97" s="50">
        <f>IFERROR((d_DL/(Rad_Spec!AN97*d_IRA_iw*(1/d_PEFm_pp)*d_SLF*d_ET_iw*d_EF_iw))*Rad_Spec!BF97,".")</f>
        <v>267900.17101839511</v>
      </c>
      <c r="E97" s="50">
        <f>IFERROR((d_DL/(Rad_Spec!AN97*d_IRA_iw*(1/d_PEF)*d_SLF*d_ET_iw*d_EF_iw))*Rad_Spec!BF97,".")</f>
        <v>195859857.39236757</v>
      </c>
      <c r="F97" s="50">
        <f>IFERROR((d_DL/(Rad_Spec!AY97*d_GSF_i*d_Fam*d_Foffset*acf!C97*d_ET_iw*(1/24)*d_EF_iw*(1/365)))*Rad_Spec!BF97,".")</f>
        <v>6126186105.6254425</v>
      </c>
      <c r="G97" s="50">
        <f t="shared" si="6"/>
        <v>189792029.98931482</v>
      </c>
      <c r="H97" s="50">
        <f t="shared" si="7"/>
        <v>267888.45616644912</v>
      </c>
      <c r="I97" s="56">
        <f>IFERROR((d_DL/(Rad_Spec!AV97*d_GSF_i*d_Fam*d_Foffset*Fsurf!C97*d_EF_iw*(1/365)*d_ET_iw*(1/24)))*Rad_Spec!BF97,".")</f>
        <v>1034028561.8659544</v>
      </c>
      <c r="J97" s="50">
        <f>IFERROR((d_DL/(Rad_Spec!AZ97*d_GSF_i*d_Fam*d_Foffset*Fsurf!C97*d_EF_iw*(1/365)*d_ET_iw*(1/24)))*Rad_Spec!BF97,".")</f>
        <v>5034798756.729516</v>
      </c>
      <c r="K97" s="50">
        <f>IFERROR((d_DL/(Rad_Spec!BA97*d_GSF_i*d_Fam*d_Foffset*Fsurf!C97*d_EF_iw*(1/365)*d_ET_iw*(1/24)))*Rad_Spec!BF97,".")</f>
        <v>1764489105.5694265</v>
      </c>
      <c r="L97" s="50">
        <f>IFERROR((d_DL/(Rad_Spec!BB97*d_GSF_i*d_Fam*d_Foffset*Fsurf!C97*d_EF_iw*(1/365)*d_ET_iw*(1/24)))*Rad_Spec!BF97,".")</f>
        <v>1144817336.3515923</v>
      </c>
      <c r="M97" s="50">
        <f>IFERROR((d_DL/(Rad_Spec!AY97*d_GSF_i*d_Fam*d_Foffset*Fsurf!C97*d_EF_iw*(1/365)*d_ET_iw*(1/24)))*Rad_Spec!BF97,".")</f>
        <v>5113677884.4953604</v>
      </c>
      <c r="N97" s="50">
        <f>IFERROR((d_DL/(Rad_Spec!AV97*d_GSF_i*d_Fam*d_Foffset*acf!D97*d_ET_iw*(1/24)*d_EF_iw*(1/365)))*Rad_Spec!BF97,".")</f>
        <v>1238766217.1154137</v>
      </c>
      <c r="O97" s="50">
        <f>IFERROR((d_DL/(Rad_Spec!AZ97*d_GSF_i*d_Fam*d_Foffset*acf!E97*d_ET_iw*(1/24)*d_EF_iw*(1/365)))*Rad_Spec!BF97,".")</f>
        <v>6031688910.5619612</v>
      </c>
      <c r="P97" s="50">
        <f>IFERROR((d_DL/(Rad_Spec!BA97*d_GSF_i*d_Fam*d_Foffset*acf!F97*d_ET_iw*(1/24)*d_EF_iw*(1/365)))*Rad_Spec!BF97,".")</f>
        <v>2113857948.4721732</v>
      </c>
      <c r="Q97" s="50">
        <f>IFERROR((d_DL/(Rad_Spec!BB97*d_GSF_i*d_Fam*d_Foffset*acf!G97*d_ET_iw*(1/24)*d_EF_iw*(1/365)))*Rad_Spec!BF97,".")</f>
        <v>1371491168.9492075</v>
      </c>
      <c r="R97" s="50">
        <f>IFERROR((d_DL/(Rad_Spec!AY97*d_GSF_i*d_Fam*d_Foffset*acf!C97*d_ET_iw*(1/24)*d_EF_iw*(1/365)))*Rad_Spec!BF97,".")</f>
        <v>6126186105.6254425</v>
      </c>
    </row>
    <row r="98" spans="1:18">
      <c r="A98" s="52" t="s">
        <v>103</v>
      </c>
      <c r="B98" s="53" t="s">
        <v>11</v>
      </c>
      <c r="C98" s="50" t="str">
        <f>IFERROR((d_DL/(Rad_Spec!V98*d_IFD_iw*d_EF_iw))*Rad_Spec!BF98,".")</f>
        <v>.</v>
      </c>
      <c r="D98" s="50">
        <f>IFERROR((d_DL/(Rad_Spec!AN98*d_IRA_iw*(1/d_PEFm_pp)*d_SLF*d_ET_iw*d_EF_iw))*Rad_Spec!BF98,".")</f>
        <v>5.6309925026790113</v>
      </c>
      <c r="E98" s="50">
        <f>IFERROR((d_DL/(Rad_Spec!AN98*d_IRA_iw*(1/d_PEF)*d_SLF*d_ET_iw*d_EF_iw))*Rad_Spec!BF98,".")</f>
        <v>4116.777471099389</v>
      </c>
      <c r="F98" s="50">
        <f>IFERROR((d_DL/(Rad_Spec!AY98*d_GSF_i*d_Fam*d_Foffset*acf!C98*d_ET_iw*(1/24)*d_EF_iw*(1/365)))*Rad_Spec!BF98,".")</f>
        <v>1665795.454485175</v>
      </c>
      <c r="G98" s="50">
        <f t="shared" si="6"/>
        <v>4106.6285205005315</v>
      </c>
      <c r="H98" s="50">
        <f t="shared" si="7"/>
        <v>5.6309734679474088</v>
      </c>
      <c r="I98" s="56">
        <f>IFERROR((d_DL/(Rad_Spec!AV98*d_GSF_i*d_Fam*d_Foffset*Fsurf!C98*d_EF_iw*(1/365)*d_ET_iw*(1/24)))*Rad_Spec!BF98,".")</f>
        <v>283239.87437066768</v>
      </c>
      <c r="J98" s="50">
        <f>IFERROR((d_DL/(Rad_Spec!AZ98*d_GSF_i*d_Fam*d_Foffset*Fsurf!C98*d_EF_iw*(1/365)*d_ET_iw*(1/24)))*Rad_Spec!BF98,".")</f>
        <v>1368192.6134854287</v>
      </c>
      <c r="K98" s="50">
        <f>IFERROR((d_DL/(Rad_Spec!BA98*d_GSF_i*d_Fam*d_Foffset*Fsurf!C98*d_EF_iw*(1/365)*d_ET_iw*(1/24)))*Rad_Spec!BF98,".")</f>
        <v>479782.25376309239</v>
      </c>
      <c r="L98" s="50">
        <f>IFERROR((d_DL/(Rad_Spec!BB98*d_GSF_i*d_Fam*d_Foffset*Fsurf!C98*d_EF_iw*(1/365)*d_ET_iw*(1/24)))*Rad_Spec!BF98,".")</f>
        <v>310474.47767553956</v>
      </c>
      <c r="M98" s="50">
        <f>IFERROR((d_DL/(Rad_Spec!AY98*d_GSF_i*d_Fam*d_Foffset*Fsurf!C98*d_EF_iw*(1/365)*d_ET_iw*(1/24)))*Rad_Spec!BF98,".")</f>
        <v>1387007.0395380307</v>
      </c>
      <c r="N98" s="50">
        <f>IFERROR((d_DL/(Rad_Spec!AV98*d_GSF_i*d_Fam*d_Foffset*acf!D98*d_ET_iw*(1/24)*d_EF_iw*(1/365)))*Rad_Spec!BF98,".")</f>
        <v>340171.08911917196</v>
      </c>
      <c r="O98" s="50">
        <f>IFERROR((d_DL/(Rad_Spec!AZ98*d_GSF_i*d_Fam*d_Foffset*acf!E98*d_ET_iw*(1/24)*d_EF_iw*(1/365)))*Rad_Spec!BF98,".")</f>
        <v>1643199.3287960002</v>
      </c>
      <c r="P98" s="50">
        <f>IFERROR((d_DL/(Rad_Spec!BA98*d_GSF_i*d_Fam*d_Foffset*acf!F98*d_ET_iw*(1/24)*d_EF_iw*(1/365)))*Rad_Spec!BF98,".")</f>
        <v>576218.486769474</v>
      </c>
      <c r="Q98" s="50">
        <f>IFERROR((d_DL/(Rad_Spec!BB98*d_GSF_i*d_Fam*d_Foffset*acf!G98*d_ET_iw*(1/24)*d_EF_iw*(1/365)))*Rad_Spec!BF98,".")</f>
        <v>372879.84768832318</v>
      </c>
      <c r="R98" s="50">
        <f>IFERROR((d_DL/(Rad_Spec!AY98*d_GSF_i*d_Fam*d_Foffset*acf!C98*d_ET_iw*(1/24)*d_EF_iw*(1/365)))*Rad_Spec!BF98,".")</f>
        <v>1665795.454485175</v>
      </c>
    </row>
    <row r="99" spans="1:18">
      <c r="A99" s="48" t="s">
        <v>104</v>
      </c>
      <c r="B99" s="48"/>
      <c r="C99" s="50">
        <f>IFERROR((d_DL/(Rad_Spec!V99*d_IFD_iw*d_EF_iw))*Rad_Spec!BF99,".")</f>
        <v>85.907115933041908</v>
      </c>
      <c r="D99" s="50">
        <f>IFERROR((d_DL/(Rad_Spec!AN99*d_IRA_iw*(1/d_PEFm_pp)*d_SLF*d_ET_iw*d_EF_iw))*Rad_Spec!BF99,".")</f>
        <v>0.22605746391598755</v>
      </c>
      <c r="E99" s="50">
        <f>IFERROR((d_DL/(Rad_Spec!AN99*d_IRA_iw*(1/d_PEF)*d_SLF*d_ET_iw*d_EF_iw))*Rad_Spec!BF99,".")</f>
        <v>165.26895998892616</v>
      </c>
      <c r="F99" s="50">
        <f>IFERROR((d_DL/(Rad_Spec!AY99*d_GSF_i*d_Fam*d_Foffset*acf!C99*d_ET_iw*(1/24)*d_EF_iw*(1/365)))*Rad_Spec!BF99,".")</f>
        <v>2394941.7536798096</v>
      </c>
      <c r="G99" s="50">
        <f t="shared" si="6"/>
        <v>56.523873011929943</v>
      </c>
      <c r="H99" s="50">
        <f t="shared" si="7"/>
        <v>0.22546415238216813</v>
      </c>
      <c r="I99" s="56">
        <f>IFERROR((d_DL/(Rad_Spec!AV99*d_GSF_i*d_Fam*d_Foffset*Fsurf!C99*d_EF_iw*(1/365)*d_ET_iw*(1/24)))*Rad_Spec!BF99,".")</f>
        <v>2190867.0689227586</v>
      </c>
      <c r="J99" s="50">
        <f>IFERROR((d_DL/(Rad_Spec!AZ99*d_GSF_i*d_Fam*d_Foffset*Fsurf!C99*d_EF_iw*(1/365)*d_ET_iw*(1/24)))*Rad_Spec!BF99,".")</f>
        <v>3835485.7801784491</v>
      </c>
      <c r="K99" s="50">
        <f>IFERROR((d_DL/(Rad_Spec!BA99*d_GSF_i*d_Fam*d_Foffset*Fsurf!C99*d_EF_iw*(1/365)*d_ET_iw*(1/24)))*Rad_Spec!BF99,".")</f>
        <v>2356896.5337834624</v>
      </c>
      <c r="L99" s="50">
        <f>IFERROR((d_DL/(Rad_Spec!BB99*d_GSF_i*d_Fam*d_Foffset*Fsurf!C99*d_EF_iw*(1/365)*d_ET_iw*(1/24)))*Rad_Spec!BF99,".")</f>
        <v>2190867.0689227586</v>
      </c>
      <c r="M99" s="50">
        <f>IFERROR((d_DL/(Rad_Spec!AY99*d_GSF_i*d_Fam*d_Foffset*Fsurf!C99*d_EF_iw*(1/365)*d_ET_iw*(1/24)))*Rad_Spec!BF99,".")</f>
        <v>1718857.7179520165</v>
      </c>
      <c r="N99" s="50">
        <f>IFERROR((d_DL/(Rad_Spec!AV99*d_GSF_i*d_Fam*d_Foffset*acf!D99*d_ET_iw*(1/24)*d_EF_iw*(1/365)))*Rad_Spec!BF99,".")</f>
        <v>3052608.1160323774</v>
      </c>
      <c r="O99" s="50">
        <f>IFERROR((d_DL/(Rad_Spec!AZ99*d_GSF_i*d_Fam*d_Foffset*acf!E99*d_ET_iw*(1/24)*d_EF_iw*(1/365)))*Rad_Spec!BF99,".")</f>
        <v>5344110.1870486401</v>
      </c>
      <c r="P99" s="50">
        <f>IFERROR((d_DL/(Rad_Spec!BA99*d_GSF_i*d_Fam*d_Foffset*acf!F99*d_ET_iw*(1/24)*d_EF_iw*(1/365)))*Rad_Spec!BF99,".")</f>
        <v>3283942.5037382911</v>
      </c>
      <c r="Q99" s="50">
        <f>IFERROR((d_DL/(Rad_Spec!BB99*d_GSF_i*d_Fam*d_Foffset*acf!G99*d_ET_iw*(1/24)*d_EF_iw*(1/365)))*Rad_Spec!BF99,".")</f>
        <v>3052608.1160323774</v>
      </c>
      <c r="R99" s="50">
        <f>IFERROR((d_DL/(Rad_Spec!AY99*d_GSF_i*d_Fam*d_Foffset*acf!C99*d_ET_iw*(1/24)*d_EF_iw*(1/365)))*Rad_Spec!BF99,".")</f>
        <v>2394941.7536798096</v>
      </c>
    </row>
    <row r="100" spans="1:18">
      <c r="A100" s="48" t="s">
        <v>105</v>
      </c>
      <c r="B100" s="48"/>
      <c r="C100" s="50">
        <f>IFERROR((d_DL/(Rad_Spec!V100*d_IFD_iw*d_EF_iw))*Rad_Spec!BF100,".")</f>
        <v>1724166.2101475112</v>
      </c>
      <c r="D100" s="50">
        <f>IFERROR((d_DL/(Rad_Spec!AN100*d_IRA_iw*(1/d_PEFm_pp)*d_SLF*d_ET_iw*d_EF_iw))*Rad_Spec!BF100,".")</f>
        <v>104895.16606268604</v>
      </c>
      <c r="E100" s="50">
        <f>IFERROR((d_DL/(Rad_Spec!AN100*d_IRA_iw*(1/d_PEF)*d_SLF*d_ET_iw*d_EF_iw))*Rad_Spec!BF100,".")</f>
        <v>76688089.403181911</v>
      </c>
      <c r="F100" s="50">
        <f>IFERROR((d_DL/(Rad_Spec!AY100*d_GSF_i*d_Fam*d_Foffset*acf!C100*d_ET_iw*(1/24)*d_EF_iw*(1/365)))*Rad_Spec!BF100,".")</f>
        <v>121889.60841927513</v>
      </c>
      <c r="G100" s="50">
        <f t="shared" si="6"/>
        <v>113672.85332576303</v>
      </c>
      <c r="H100" s="50">
        <f t="shared" si="7"/>
        <v>54592.712721914591</v>
      </c>
      <c r="I100" s="56">
        <f>IFERROR((d_DL/(Rad_Spec!AV100*d_GSF_i*d_Fam*d_Foffset*Fsurf!C100*d_EF_iw*(1/365)*d_ET_iw*(1/24)))*Rad_Spec!BF100,".")</f>
        <v>21277.165509737919</v>
      </c>
      <c r="J100" s="50">
        <f>IFERROR((d_DL/(Rad_Spec!AZ100*d_GSF_i*d_Fam*d_Foffset*Fsurf!C100*d_EF_iw*(1/365)*d_ET_iw*(1/24)))*Rad_Spec!BF100,".")</f>
        <v>103005.34330882467</v>
      </c>
      <c r="K100" s="50">
        <f>IFERROR((d_DL/(Rad_Spec!BA100*d_GSF_i*d_Fam*d_Foffset*Fsurf!C100*d_EF_iw*(1/365)*d_ET_iw*(1/24)))*Rad_Spec!BF100,".")</f>
        <v>36255.170177777109</v>
      </c>
      <c r="L100" s="50">
        <f>IFERROR((d_DL/(Rad_Spec!BB100*d_GSF_i*d_Fam*d_Foffset*Fsurf!C100*d_EF_iw*(1/365)*d_ET_iw*(1/24)))*Rad_Spec!BF100,".")</f>
        <v>23550.366953085981</v>
      </c>
      <c r="M100" s="50">
        <f>IFERROR((d_DL/(Rad_Spec!AY100*d_GSF_i*d_Fam*d_Foffset*Fsurf!C100*d_EF_iw*(1/365)*d_ET_iw*(1/24)))*Rad_Spec!BF100,".")</f>
        <v>100985.591068165</v>
      </c>
      <c r="N100" s="50">
        <f>IFERROR((d_DL/(Rad_Spec!AV100*d_GSF_i*d_Fam*d_Foffset*acf!D100*d_ET_iw*(1/24)*d_EF_iw*(1/365)))*Rad_Spec!BF100,".")</f>
        <v>25681.538770253665</v>
      </c>
      <c r="O100" s="50">
        <f>IFERROR((d_DL/(Rad_Spec!AZ100*d_GSF_i*d_Fam*d_Foffset*acf!E100*d_ET_iw*(1/24)*d_EF_iw*(1/365)))*Rad_Spec!BF100,".")</f>
        <v>124327.44937375138</v>
      </c>
      <c r="P100" s="50">
        <f>IFERROR((d_DL/(Rad_Spec!BA100*d_GSF_i*d_Fam*d_Foffset*acf!F100*d_ET_iw*(1/24)*d_EF_iw*(1/365)))*Rad_Spec!BF100,".")</f>
        <v>43759.99040457698</v>
      </c>
      <c r="Q100" s="50">
        <f>IFERROR((d_DL/(Rad_Spec!BB100*d_GSF_i*d_Fam*d_Foffset*acf!G100*d_ET_iw*(1/24)*d_EF_iw*(1/365)))*Rad_Spec!BF100,".")</f>
        <v>28425.292912374782</v>
      </c>
      <c r="R100" s="50">
        <f>IFERROR((d_DL/(Rad_Spec!AY100*d_GSF_i*d_Fam*d_Foffset*acf!C100*d_ET_iw*(1/24)*d_EF_iw*(1/365)))*Rad_Spec!BF100,".")</f>
        <v>121889.60841927513</v>
      </c>
    </row>
    <row r="101" spans="1:18">
      <c r="A101" s="48" t="s">
        <v>106</v>
      </c>
      <c r="B101" s="48"/>
      <c r="C101" s="50">
        <f>IFERROR((d_DL/(Rad_Spec!V101*d_IFD_iw*d_EF_iw))*Rad_Spec!BF101,".")</f>
        <v>15706.330947736447</v>
      </c>
      <c r="D101" s="50">
        <f>IFERROR((d_DL/(Rad_Spec!AN101*d_IRA_iw*(1/d_PEFm_pp)*d_SLF*d_ET_iw*d_EF_iw))*Rad_Spec!BF101,".")</f>
        <v>1033.2406678447735</v>
      </c>
      <c r="E101" s="50">
        <f>IFERROR((d_DL/(Rad_Spec!AN101*d_IRA_iw*(1/d_PEF)*d_SLF*d_ET_iw*d_EF_iw))*Rad_Spec!BF101,".")</f>
        <v>755394.70201449189</v>
      </c>
      <c r="F101" s="50">
        <f>IFERROR((d_DL/(Rad_Spec!AY101*d_GSF_i*d_Fam*d_Foffset*acf!C101*d_ET_iw*(1/24)*d_EF_iw*(1/365)))*Rad_Spec!BF101,".")</f>
        <v>6886.2551007266575</v>
      </c>
      <c r="G101" s="50">
        <f t="shared" si="6"/>
        <v>4757.1653810775852</v>
      </c>
      <c r="H101" s="50">
        <f t="shared" si="7"/>
        <v>849.82407717569458</v>
      </c>
      <c r="I101" s="56">
        <f>IFERROR((d_DL/(Rad_Spec!AV101*d_GSF_i*d_Fam*d_Foffset*Fsurf!C101*d_EF_iw*(1/365)*d_ET_iw*(1/24)))*Rad_Spec!BF101,".")</f>
        <v>1142.5219743078783</v>
      </c>
      <c r="J101" s="50">
        <f>IFERROR((d_DL/(Rad_Spec!AZ101*d_GSF_i*d_Fam*d_Foffset*Fsurf!C101*d_EF_iw*(1/365)*d_ET_iw*(1/24)))*Rad_Spec!BF101,".")</f>
        <v>5944.6846475706816</v>
      </c>
      <c r="K101" s="50">
        <f>IFERROR((d_DL/(Rad_Spec!BA101*d_GSF_i*d_Fam*d_Foffset*Fsurf!C101*d_EF_iw*(1/365)*d_ET_iw*(1/24)))*Rad_Spec!BF101,".")</f>
        <v>2067.7163991550196</v>
      </c>
      <c r="L101" s="50">
        <f>IFERROR((d_DL/(Rad_Spec!BB101*d_GSF_i*d_Fam*d_Foffset*Fsurf!C101*d_EF_iw*(1/365)*d_ET_iw*(1/24)))*Rad_Spec!BF101,".")</f>
        <v>1309.6723492066217</v>
      </c>
      <c r="M101" s="50">
        <f>IFERROR((d_DL/(Rad_Spec!AY101*d_GSF_i*d_Fam*d_Foffset*Fsurf!C101*d_EF_iw*(1/365)*d_ET_iw*(1/24)))*Rad_Spec!BF101,".")</f>
        <v>5845.717402993766</v>
      </c>
      <c r="N101" s="50">
        <f>IFERROR((d_DL/(Rad_Spec!AV101*d_GSF_i*d_Fam*d_Foffset*acf!D101*d_ET_iw*(1/24)*d_EF_iw*(1/365)))*Rad_Spec!BF101,".")</f>
        <v>1345.8908857346812</v>
      </c>
      <c r="O101" s="50">
        <f>IFERROR((d_DL/(Rad_Spec!AZ101*d_GSF_i*d_Fam*d_Foffset*acf!E101*d_ET_iw*(1/24)*d_EF_iw*(1/365)))*Rad_Spec!BF101,".")</f>
        <v>7002.8385148382622</v>
      </c>
      <c r="P101" s="50">
        <f>IFERROR((d_DL/(Rad_Spec!BA101*d_GSF_i*d_Fam*d_Foffset*acf!F101*d_ET_iw*(1/24)*d_EF_iw*(1/365)))*Rad_Spec!BF101,".")</f>
        <v>2435.7699182046131</v>
      </c>
      <c r="Q101" s="50">
        <f>IFERROR((d_DL/(Rad_Spec!BB101*d_GSF_i*d_Fam*d_Foffset*acf!G101*d_ET_iw*(1/24)*d_EF_iw*(1/365)))*Rad_Spec!BF101,".")</f>
        <v>1542.7940273653999</v>
      </c>
      <c r="R101" s="50">
        <f>IFERROR((d_DL/(Rad_Spec!AY101*d_GSF_i*d_Fam*d_Foffset*acf!C101*d_ET_iw*(1/24)*d_EF_iw*(1/365)))*Rad_Spec!BF101,".")</f>
        <v>6886.2551007266575</v>
      </c>
    </row>
    <row r="102" spans="1:18">
      <c r="A102" s="48" t="s">
        <v>107</v>
      </c>
      <c r="B102" s="48"/>
      <c r="C102" s="50">
        <f>IFERROR((d_DL/(Rad_Spec!V102*d_IFD_iw*d_EF_iw))*Rad_Spec!BF102,".")</f>
        <v>336305.4683928786</v>
      </c>
      <c r="D102" s="50">
        <f>IFERROR((d_DL/(Rad_Spec!AN102*d_IRA_iw*(1/d_PEFm_pp)*d_SLF*d_ET_iw*d_EF_iw))*Rad_Spec!BF102,".")</f>
        <v>16425.392044417928</v>
      </c>
      <c r="E102" s="50">
        <f>IFERROR((d_DL/(Rad_Spec!AN102*d_IRA_iw*(1/d_PEF)*d_SLF*d_ET_iw*d_EF_iw))*Rad_Spec!BF102,".")</f>
        <v>12008484.097654896</v>
      </c>
      <c r="F102" s="50">
        <f>IFERROR((d_DL/(Rad_Spec!AY102*d_GSF_i*d_Fam*d_Foffset*acf!C102*d_ET_iw*(1/24)*d_EF_iw*(1/365)))*Rad_Spec!BF102,".")</f>
        <v>119271.62538753345</v>
      </c>
      <c r="G102" s="50">
        <f t="shared" si="6"/>
        <v>87405.058360035619</v>
      </c>
      <c r="H102" s="50">
        <f t="shared" si="7"/>
        <v>13842.926828815467</v>
      </c>
      <c r="I102" s="56">
        <f>IFERROR((d_DL/(Rad_Spec!AV102*d_GSF_i*d_Fam*d_Foffset*Fsurf!C102*d_EF_iw*(1/365)*d_ET_iw*(1/24)))*Rad_Spec!BF102,".")</f>
        <v>20623.681527145734</v>
      </c>
      <c r="J102" s="50">
        <f>IFERROR((d_DL/(Rad_Spec!AZ102*d_GSF_i*d_Fam*d_Foffset*Fsurf!C102*d_EF_iw*(1/365)*d_ET_iw*(1/24)))*Rad_Spec!BF102,".")</f>
        <v>97336.067020641101</v>
      </c>
      <c r="K102" s="50">
        <f>IFERROR((d_DL/(Rad_Spec!BA102*d_GSF_i*d_Fam*d_Foffset*Fsurf!C102*d_EF_iw*(1/365)*d_ET_iw*(1/24)))*Rad_Spec!BF102,".")</f>
        <v>34429.617094904461</v>
      </c>
      <c r="L102" s="50">
        <f>IFERROR((d_DL/(Rad_Spec!BB102*d_GSF_i*d_Fam*d_Foffset*Fsurf!C102*d_EF_iw*(1/365)*d_ET_iw*(1/24)))*Rad_Spec!BF102,".")</f>
        <v>22641.21558958391</v>
      </c>
      <c r="M102" s="50">
        <f>IFERROR((d_DL/(Rad_Spec!AY102*d_GSF_i*d_Fam*d_Foffset*Fsurf!C102*d_EF_iw*(1/365)*d_ET_iw*(1/24)))*Rad_Spec!BF102,".")</f>
        <v>95646.852756642678</v>
      </c>
      <c r="N102" s="50">
        <f>IFERROR((d_DL/(Rad_Spec!AV102*d_GSF_i*d_Fam*d_Foffset*acf!D102*d_ET_iw*(1/24)*d_EF_iw*(1/365)))*Rad_Spec!BF102,".")</f>
        <v>25717.730864350742</v>
      </c>
      <c r="O102" s="50">
        <f>IFERROR((d_DL/(Rad_Spec!AZ102*d_GSF_i*d_Fam*d_Foffset*acf!E102*d_ET_iw*(1/24)*d_EF_iw*(1/365)))*Rad_Spec!BF102,".")</f>
        <v>121378.07557473947</v>
      </c>
      <c r="P102" s="50">
        <f>IFERROR((d_DL/(Rad_Spec!BA102*d_GSF_i*d_Fam*d_Foffset*acf!F102*d_ET_iw*(1/24)*d_EF_iw*(1/365)))*Rad_Spec!BF102,".")</f>
        <v>42933.732517345859</v>
      </c>
      <c r="Q102" s="50">
        <f>IFERROR((d_DL/(Rad_Spec!BB102*d_GSF_i*d_Fam*d_Foffset*acf!G102*d_ET_iw*(1/24)*d_EF_iw*(1/365)))*Rad_Spec!BF102,".")</f>
        <v>28233.595840211136</v>
      </c>
      <c r="R102" s="50">
        <f>IFERROR((d_DL/(Rad_Spec!AY102*d_GSF_i*d_Fam*d_Foffset*acf!C102*d_ET_iw*(1/24)*d_EF_iw*(1/365)))*Rad_Spec!BF102,".")</f>
        <v>119271.62538753345</v>
      </c>
    </row>
    <row r="103" spans="1:18">
      <c r="A103" s="48" t="s">
        <v>108</v>
      </c>
      <c r="B103" s="48"/>
      <c r="C103" s="50">
        <f>IFERROR((d_DL/(Rad_Spec!V103*d_IFD_iw*d_EF_iw))*Rad_Spec!BF103,".")</f>
        <v>6.3675431604213655</v>
      </c>
      <c r="D103" s="50">
        <f>IFERROR((d_DL/(Rad_Spec!AN103*d_IRA_iw*(1/d_PEFm_pp)*d_SLF*d_ET_iw*d_EF_iw))*Rad_Spec!BF103,".")</f>
        <v>1.3023900076556435E-3</v>
      </c>
      <c r="E103" s="50">
        <f>IFERROR((d_DL/(Rad_Spec!AN103*d_IRA_iw*(1/d_PEF)*d_SLF*d_ET_iw*d_EF_iw))*Rad_Spec!BF103,".")</f>
        <v>0.95216781758292979</v>
      </c>
      <c r="F103" s="50">
        <f>IFERROR((d_DL/(Rad_Spec!AY103*d_GSF_i*d_Fam*d_Foffset*acf!C103*d_ET_iw*(1/24)*d_EF_iw*(1/365)))*Rad_Spec!BF103,".")</f>
        <v>363592.34081264067</v>
      </c>
      <c r="G103" s="50">
        <f t="shared" si="6"/>
        <v>0.82830536349006423</v>
      </c>
      <c r="H103" s="50">
        <f t="shared" si="7"/>
        <v>1.3021236721921436E-3</v>
      </c>
      <c r="I103" s="56">
        <f>IFERROR((d_DL/(Rad_Spec!AV103*d_GSF_i*d_Fam*d_Foffset*Fsurf!C103*d_EF_iw*(1/365)*d_ET_iw*(1/24)))*Rad_Spec!BF103,".")</f>
        <v>244105.74822171711</v>
      </c>
      <c r="J103" s="50">
        <f>IFERROR((d_DL/(Rad_Spec!AZ103*d_GSF_i*d_Fam*d_Foffset*Fsurf!C103*d_EF_iw*(1/365)*d_ET_iw*(1/24)))*Rad_Spec!BF103,".")</f>
        <v>493350.56482704933</v>
      </c>
      <c r="K103" s="50">
        <f>IFERROR((d_DL/(Rad_Spec!BA103*d_GSF_i*d_Fam*d_Foffset*Fsurf!C103*d_EF_iw*(1/365)*d_ET_iw*(1/24)))*Rad_Spec!BF103,".")</f>
        <v>272490.13754982373</v>
      </c>
      <c r="L103" s="50">
        <f>IFERROR((d_DL/(Rad_Spec!BB103*d_GSF_i*d_Fam*d_Foffset*Fsurf!C103*d_EF_iw*(1/365)*d_ET_iw*(1/24)))*Rad_Spec!BF103,".")</f>
        <v>244105.74822171711</v>
      </c>
      <c r="M103" s="50">
        <f>IFERROR((d_DL/(Rad_Spec!AY103*d_GSF_i*d_Fam*d_Foffset*Fsurf!C103*d_EF_iw*(1/365)*d_ET_iw*(1/24)))*Rad_Spec!BF103,".")</f>
        <v>260951.44077462246</v>
      </c>
      <c r="N103" s="50">
        <f>IFERROR((d_DL/(Rad_Spec!AV103*d_GSF_i*d_Fam*d_Foffset*acf!D103*d_ET_iw*(1/24)*d_EF_iw*(1/365)))*Rad_Spec!BF103,".")</f>
        <v>340120.67585559253</v>
      </c>
      <c r="O103" s="50">
        <f>IFERROR((d_DL/(Rad_Spec!AZ103*d_GSF_i*d_Fam*d_Foffset*acf!E103*d_ET_iw*(1/24)*d_EF_iw*(1/365)))*Rad_Spec!BF103,".")</f>
        <v>687401.78699235537</v>
      </c>
      <c r="P103" s="50">
        <f>IFERROR((d_DL/(Rad_Spec!BA103*d_GSF_i*d_Fam*d_Foffset*acf!F103*d_ET_iw*(1/24)*d_EF_iw*(1/365)))*Rad_Spec!BF103,".")</f>
        <v>379669.59165275446</v>
      </c>
      <c r="Q103" s="50">
        <f>IFERROR((d_DL/(Rad_Spec!BB103*d_GSF_i*d_Fam*d_Foffset*acf!G103*d_ET_iw*(1/24)*d_EF_iw*(1/365)))*Rad_Spec!BF103,".")</f>
        <v>340120.67585559253</v>
      </c>
      <c r="R103" s="50">
        <f>IFERROR((d_DL/(Rad_Spec!AY103*d_GSF_i*d_Fam*d_Foffset*acf!C103*d_ET_iw*(1/24)*d_EF_iw*(1/365)))*Rad_Spec!BF103,".")</f>
        <v>363592.34081264067</v>
      </c>
    </row>
    <row r="104" spans="1:18">
      <c r="A104" s="48" t="s">
        <v>109</v>
      </c>
      <c r="B104" s="48"/>
      <c r="C104" s="50" t="str">
        <f>IFERROR((d_DL/(Rad_Spec!V104*d_IFD_iw*d_EF_iw))*Rad_Spec!BF104,".")</f>
        <v>.</v>
      </c>
      <c r="D104" s="50" t="str">
        <f>IFERROR((d_DL/(Rad_Spec!AN104*d_IRA_iw*(1/d_PEFm_pp)*d_SLF*d_ET_iw*d_EF_iw))*Rad_Spec!BF104,".")</f>
        <v>.</v>
      </c>
      <c r="E104" s="50" t="str">
        <f>IFERROR((d_DL/(Rad_Spec!AN104*d_IRA_iw*(1/d_PEF)*d_SLF*d_ET_iw*d_EF_iw))*Rad_Spec!BF104,".")</f>
        <v>.</v>
      </c>
      <c r="F104" s="50">
        <f>IFERROR((d_DL/(Rad_Spec!AY104*d_GSF_i*d_Fam*d_Foffset*acf!C104*d_ET_iw*(1/24)*d_EF_iw*(1/365)))*Rad_Spec!BF104,".")</f>
        <v>695051.98007346655</v>
      </c>
      <c r="G104" s="50">
        <f t="shared" si="6"/>
        <v>695051.98007346655</v>
      </c>
      <c r="H104" s="50">
        <f t="shared" si="7"/>
        <v>695051.98007346655</v>
      </c>
      <c r="I104" s="56" t="str">
        <f>IFERROR((d_DL/(Rad_Spec!AV104*d_GSF_i*d_Fam*d_Foffset*Fsurf!C104*d_EF_iw*(1/365)*d_ET_iw*(1/24)))*Rad_Spec!BF104,".")</f>
        <v>.</v>
      </c>
      <c r="J104" s="50" t="str">
        <f>IFERROR((d_DL/(Rad_Spec!AZ104*d_GSF_i*d_Fam*d_Foffset*Fsurf!C104*d_EF_iw*(1/365)*d_ET_iw*(1/24)))*Rad_Spec!BF104,".")</f>
        <v>.</v>
      </c>
      <c r="K104" s="50" t="str">
        <f>IFERROR((d_DL/(Rad_Spec!BA104*d_GSF_i*d_Fam*d_Foffset*Fsurf!C104*d_EF_iw*(1/365)*d_ET_iw*(1/24)))*Rad_Spec!BF104,".")</f>
        <v>.</v>
      </c>
      <c r="L104" s="50" t="str">
        <f>IFERROR((d_DL/(Rad_Spec!BB104*d_GSF_i*d_Fam*d_Foffset*Fsurf!C104*d_EF_iw*(1/365)*d_ET_iw*(1/24)))*Rad_Spec!BF104,".")</f>
        <v>.</v>
      </c>
      <c r="M104" s="50" t="str">
        <f>IFERROR((d_DL/(Rad_Spec!AY104*d_GSF_i*d_Fam*d_Foffset*Fsurf!C104*d_EF_iw*(1/365)*d_ET_iw*(1/24)))*Rad_Spec!BF104,".")</f>
        <v>.</v>
      </c>
      <c r="N104" s="50">
        <f>IFERROR((d_DL/(Rad_Spec!AV104*d_GSF_i*d_Fam*d_Foffset*acf!D104*d_ET_iw*(1/24)*d_EF_iw*(1/365)))*Rad_Spec!BF104,".")</f>
        <v>158451.75894769042</v>
      </c>
      <c r="O104" s="50">
        <f>IFERROR((d_DL/(Rad_Spec!AZ104*d_GSF_i*d_Fam*d_Foffset*acf!E104*d_ET_iw*(1/24)*d_EF_iw*(1/365)))*Rad_Spec!BF104,".")</f>
        <v>757812.7601846063</v>
      </c>
      <c r="P104" s="50">
        <f>IFERROR((d_DL/(Rad_Spec!BA104*d_GSF_i*d_Fam*d_Foffset*acf!F104*d_ET_iw*(1/24)*d_EF_iw*(1/365)))*Rad_Spec!BF104,".")</f>
        <v>270827.64570415451</v>
      </c>
      <c r="Q104" s="50">
        <f>IFERROR((d_DL/(Rad_Spec!BB104*d_GSF_i*d_Fam*d_Foffset*acf!G104*d_ET_iw*(1/24)*d_EF_iw*(1/365)))*Rad_Spec!BF104,".")</f>
        <v>175550.86962549872</v>
      </c>
      <c r="R104" s="50">
        <f>IFERROR((d_DL/(Rad_Spec!AY104*d_GSF_i*d_Fam*d_Foffset*acf!C104*d_ET_iw*(1/24)*d_EF_iw*(1/365)))*Rad_Spec!BF104,".")</f>
        <v>695051.98007346655</v>
      </c>
    </row>
    <row r="105" spans="1:18">
      <c r="A105" s="48" t="s">
        <v>110</v>
      </c>
      <c r="B105" s="48"/>
      <c r="C105" s="50">
        <f>IFERROR((d_DL/(Rad_Spec!V105*d_IFD_iw*d_EF_iw))*Rad_Spec!BF105,".")</f>
        <v>14759.057919959212</v>
      </c>
      <c r="D105" s="50">
        <f>IFERROR((d_DL/(Rad_Spec!AN105*d_IRA_iw*(1/d_PEFm_pp)*d_SLF*d_ET_iw*d_EF_iw))*Rad_Spec!BF105,".")</f>
        <v>1091.0003049110931</v>
      </c>
      <c r="E105" s="50">
        <f>IFERROR((d_DL/(Rad_Spec!AN105*d_IRA_iw*(1/d_PEF)*d_SLF*d_ET_iw*d_EF_iw))*Rad_Spec!BF105,".")</f>
        <v>797622.35060403857</v>
      </c>
      <c r="F105" s="50">
        <f>IFERROR((d_DL/(Rad_Spec!AY105*d_GSF_i*d_Fam*d_Foffset*acf!C105*d_ET_iw*(1/24)*d_EF_iw*(1/365)))*Rad_Spec!BF105,".")</f>
        <v>51625.031884156269</v>
      </c>
      <c r="G105" s="50">
        <f t="shared" si="6"/>
        <v>11314.882551841003</v>
      </c>
      <c r="H105" s="50">
        <f t="shared" si="7"/>
        <v>996.29827553997882</v>
      </c>
      <c r="I105" s="56">
        <f>IFERROR((d_DL/(Rad_Spec!AV105*d_GSF_i*d_Fam*d_Foffset*Fsurf!C105*d_EF_iw*(1/365)*d_ET_iw*(1/24)))*Rad_Spec!BF105,".")</f>
        <v>9378.1914569497967</v>
      </c>
      <c r="J105" s="50">
        <f>IFERROR((d_DL/(Rad_Spec!AZ105*d_GSF_i*d_Fam*d_Foffset*Fsurf!C105*d_EF_iw*(1/365)*d_ET_iw*(1/24)))*Rad_Spec!BF105,".")</f>
        <v>41693.405392945497</v>
      </c>
      <c r="K105" s="50">
        <f>IFERROR((d_DL/(Rad_Spec!BA105*d_GSF_i*d_Fam*d_Foffset*Fsurf!C105*d_EF_iw*(1/365)*d_ET_iw*(1/24)))*Rad_Spec!BF105,".")</f>
        <v>14694.491072672929</v>
      </c>
      <c r="L105" s="50">
        <f>IFERROR((d_DL/(Rad_Spec!BB105*d_GSF_i*d_Fam*d_Foffset*Fsurf!C105*d_EF_iw*(1/365)*d_ET_iw*(1/24)))*Rad_Spec!BF105,".")</f>
        <v>9915.6236321331671</v>
      </c>
      <c r="M105" s="50">
        <f>IFERROR((d_DL/(Rad_Spec!AY105*d_GSF_i*d_Fam*d_Foffset*Fsurf!C105*d_EF_iw*(1/365)*d_ET_iw*(1/24)))*Rad_Spec!BF105,".")</f>
        <v>41267.011897806769</v>
      </c>
      <c r="N105" s="50">
        <f>IFERROR((d_DL/(Rad_Spec!AV105*d_GSF_i*d_Fam*d_Foffset*acf!D105*d_ET_iw*(1/24)*d_EF_iw*(1/365)))*Rad_Spec!BF105,".")</f>
        <v>11732.117512644194</v>
      </c>
      <c r="O105" s="50">
        <f>IFERROR((d_DL/(Rad_Spec!AZ105*d_GSF_i*d_Fam*d_Foffset*acf!E105*d_ET_iw*(1/24)*d_EF_iw*(1/365)))*Rad_Spec!BF105,".")</f>
        <v>52158.450146574796</v>
      </c>
      <c r="P105" s="50">
        <f>IFERROR((d_DL/(Rad_Spec!BA105*d_GSF_i*d_Fam*d_Foffset*acf!F105*d_ET_iw*(1/24)*d_EF_iw*(1/365)))*Rad_Spec!BF105,".")</f>
        <v>18382.808331913831</v>
      </c>
      <c r="Q105" s="50">
        <f>IFERROR((d_DL/(Rad_Spec!BB105*d_GSF_i*d_Fam*d_Foffset*acf!G105*d_ET_iw*(1/24)*d_EF_iw*(1/365)))*Rad_Spec!BF105,".")</f>
        <v>12404.445163798593</v>
      </c>
      <c r="R105" s="50">
        <f>IFERROR((d_DL/(Rad_Spec!AY105*d_GSF_i*d_Fam*d_Foffset*acf!C105*d_ET_iw*(1/24)*d_EF_iw*(1/365)))*Rad_Spec!BF105,".")</f>
        <v>51625.031884156269</v>
      </c>
    </row>
    <row r="106" spans="1:18">
      <c r="A106" s="48" t="s">
        <v>111</v>
      </c>
      <c r="B106" s="48"/>
      <c r="C106" s="50" t="str">
        <f>IFERROR((d_DL/(Rad_Spec!V106*d_IFD_iw*d_EF_iw))*Rad_Spec!BF106,".")</f>
        <v>.</v>
      </c>
      <c r="D106" s="50" t="str">
        <f>IFERROR((d_DL/(Rad_Spec!AN106*d_IRA_iw*(1/d_PEFm_pp)*d_SLF*d_ET_iw*d_EF_iw))*Rad_Spec!BF106,".")</f>
        <v>.</v>
      </c>
      <c r="E106" s="50" t="str">
        <f>IFERROR((d_DL/(Rad_Spec!AN106*d_IRA_iw*(1/d_PEF)*d_SLF*d_ET_iw*d_EF_iw))*Rad_Spec!BF106,".")</f>
        <v>.</v>
      </c>
      <c r="F106" s="50">
        <f>IFERROR((d_DL/(Rad_Spec!AY106*d_GSF_i*d_Fam*d_Foffset*acf!C106*d_ET_iw*(1/24)*d_EF_iw*(1/365)))*Rad_Spec!BF106,".")</f>
        <v>1166439.7973284202</v>
      </c>
      <c r="G106" s="50">
        <f t="shared" si="6"/>
        <v>1166439.7973284202</v>
      </c>
      <c r="H106" s="50">
        <f t="shared" si="7"/>
        <v>1166439.7973284202</v>
      </c>
      <c r="I106" s="56" t="str">
        <f>IFERROR((d_DL/(Rad_Spec!AV106*d_GSF_i*d_Fam*d_Foffset*Fsurf!C106*d_EF_iw*(1/365)*d_ET_iw*(1/24)))*Rad_Spec!BF106,".")</f>
        <v>.</v>
      </c>
      <c r="J106" s="50" t="str">
        <f>IFERROR((d_DL/(Rad_Spec!AZ106*d_GSF_i*d_Fam*d_Foffset*Fsurf!C106*d_EF_iw*(1/365)*d_ET_iw*(1/24)))*Rad_Spec!BF106,".")</f>
        <v>.</v>
      </c>
      <c r="K106" s="50" t="str">
        <f>IFERROR((d_DL/(Rad_Spec!BA106*d_GSF_i*d_Fam*d_Foffset*Fsurf!C106*d_EF_iw*(1/365)*d_ET_iw*(1/24)))*Rad_Spec!BF106,".")</f>
        <v>.</v>
      </c>
      <c r="L106" s="50" t="str">
        <f>IFERROR((d_DL/(Rad_Spec!BB106*d_GSF_i*d_Fam*d_Foffset*Fsurf!C106*d_EF_iw*(1/365)*d_ET_iw*(1/24)))*Rad_Spec!BF106,".")</f>
        <v>.</v>
      </c>
      <c r="M106" s="50" t="str">
        <f>IFERROR((d_DL/(Rad_Spec!AY106*d_GSF_i*d_Fam*d_Foffset*Fsurf!C106*d_EF_iw*(1/365)*d_ET_iw*(1/24)))*Rad_Spec!BF106,".")</f>
        <v>.</v>
      </c>
      <c r="N106" s="50">
        <f>IFERROR((d_DL/(Rad_Spec!AV106*d_GSF_i*d_Fam*d_Foffset*acf!D106*d_ET_iw*(1/24)*d_EF_iw*(1/365)))*Rad_Spec!BF106,".")</f>
        <v>275057.964807746</v>
      </c>
      <c r="O106" s="50">
        <f>IFERROR((d_DL/(Rad_Spec!AZ106*d_GSF_i*d_Fam*d_Foffset*acf!E106*d_ET_iw*(1/24)*d_EF_iw*(1/365)))*Rad_Spec!BF106,".")</f>
        <v>1268649.7039929463</v>
      </c>
      <c r="P106" s="50">
        <f>IFERROR((d_DL/(Rad_Spec!BA106*d_GSF_i*d_Fam*d_Foffset*acf!F106*d_ET_iw*(1/24)*d_EF_iw*(1/365)))*Rad_Spec!BF106,".")</f>
        <v>458429.94134624337</v>
      </c>
      <c r="Q106" s="50">
        <f>IFERROR((d_DL/(Rad_Spec!BB106*d_GSF_i*d_Fam*d_Foffset*acf!G106*d_ET_iw*(1/24)*d_EF_iw*(1/365)))*Rad_Spec!BF106,".")</f>
        <v>301253.96145610273</v>
      </c>
      <c r="R106" s="50">
        <f>IFERROR((d_DL/(Rad_Spec!AY106*d_GSF_i*d_Fam*d_Foffset*acf!C106*d_ET_iw*(1/24)*d_EF_iw*(1/365)))*Rad_Spec!BF106,".")</f>
        <v>1166439.7973284202</v>
      </c>
    </row>
    <row r="107" spans="1:18">
      <c r="A107" s="48" t="s">
        <v>112</v>
      </c>
      <c r="B107" s="48"/>
      <c r="C107" s="50">
        <f>IFERROR((d_DL/(Rad_Spec!V107*d_IFD_iw*d_EF_iw))*Rad_Spec!BF107,".")</f>
        <v>0.13483985924952677</v>
      </c>
      <c r="D107" s="50">
        <f>IFERROR((d_DL/(Rad_Spec!AN107*d_IRA_iw*(1/d_PEFm_pp)*d_SLF*d_ET_iw*d_EF_iw))*Rad_Spec!BF107,".")</f>
        <v>9.2989113656965019E-4</v>
      </c>
      <c r="E107" s="50">
        <f>IFERROR((d_DL/(Rad_Spec!AN107*d_IRA_iw*(1/d_PEF)*d_SLF*d_ET_iw*d_EF_iw))*Rad_Spec!BF107,".")</f>
        <v>0.67983661491000913</v>
      </c>
      <c r="F107" s="50">
        <f>IFERROR((d_DL/(Rad_Spec!AY107*d_GSF_i*d_Fam*d_Foffset*acf!C107*d_ET_iw*(1/24)*d_EF_iw*(1/365)))*Rad_Spec!BF107,".")</f>
        <v>6422.8781984564557</v>
      </c>
      <c r="G107" s="50">
        <f t="shared" si="6"/>
        <v>0.11252008675501735</v>
      </c>
      <c r="H107" s="50">
        <f t="shared" si="7"/>
        <v>9.2352215119358583E-4</v>
      </c>
      <c r="I107" s="56">
        <f>IFERROR((d_DL/(Rad_Spec!AV107*d_GSF_i*d_Fam*d_Foffset*Fsurf!C107*d_EF_iw*(1/365)*d_ET_iw*(1/24)))*Rad_Spec!BF107,".")</f>
        <v>13673.511106326425</v>
      </c>
      <c r="J107" s="50">
        <f>IFERROR((d_DL/(Rad_Spec!AZ107*d_GSF_i*d_Fam*d_Foffset*Fsurf!C107*d_EF_iw*(1/365)*d_ET_iw*(1/24)))*Rad_Spec!BF107,".")</f>
        <v>37547.895577690018</v>
      </c>
      <c r="K107" s="50">
        <f>IFERROR((d_DL/(Rad_Spec!BA107*d_GSF_i*d_Fam*d_Foffset*Fsurf!C107*d_EF_iw*(1/365)*d_ET_iw*(1/24)))*Rad_Spec!BF107,".")</f>
        <v>17393.510451429938</v>
      </c>
      <c r="L107" s="50">
        <f>IFERROR((d_DL/(Rad_Spec!BB107*d_GSF_i*d_Fam*d_Foffset*Fsurf!C107*d_EF_iw*(1/365)*d_ET_iw*(1/24)))*Rad_Spec!BF107,".")</f>
        <v>13833.435212833168</v>
      </c>
      <c r="M107" s="50">
        <f>IFERROR((d_DL/(Rad_Spec!AY107*d_GSF_i*d_Fam*d_Foffset*Fsurf!C107*d_EF_iw*(1/365)*d_ET_iw*(1/24)))*Rad_Spec!BF107,".")</f>
        <v>4609.7211950644423</v>
      </c>
      <c r="N107" s="50">
        <f>IFERROR((d_DL/(Rad_Spec!AV107*d_GSF_i*d_Fam*d_Foffset*acf!D107*d_ET_iw*(1/24)*d_EF_iw*(1/365)))*Rad_Spec!BF107,".")</f>
        <v>19051.758808148152</v>
      </c>
      <c r="O107" s="50">
        <f>IFERROR((d_DL/(Rad_Spec!AZ107*d_GSF_i*d_Fam*d_Foffset*acf!E107*d_ET_iw*(1/24)*d_EF_iw*(1/365)))*Rad_Spec!BF107,".")</f>
        <v>52316.73450491477</v>
      </c>
      <c r="P107" s="50">
        <f>IFERROR((d_DL/(Rad_Spec!BA107*d_GSF_i*d_Fam*d_Foffset*acf!F107*d_ET_iw*(1/24)*d_EF_iw*(1/365)))*Rad_Spec!BF107,".")</f>
        <v>24234.957895659045</v>
      </c>
      <c r="Q107" s="50">
        <f>IFERROR((d_DL/(Rad_Spec!BB107*d_GSF_i*d_Fam*d_Foffset*acf!G107*d_ET_iw*(1/24)*d_EF_iw*(1/365)))*Rad_Spec!BF107,".")</f>
        <v>19274.586396547544</v>
      </c>
      <c r="R107" s="50">
        <f>IFERROR((d_DL/(Rad_Spec!AY107*d_GSF_i*d_Fam*d_Foffset*acf!C107*d_ET_iw*(1/24)*d_EF_iw*(1/365)))*Rad_Spec!BF107,".")</f>
        <v>6422.8781984564557</v>
      </c>
    </row>
    <row r="108" spans="1:18">
      <c r="A108" s="48" t="s">
        <v>113</v>
      </c>
      <c r="B108" s="48"/>
      <c r="C108" s="50">
        <f>IFERROR((d_DL/(Rad_Spec!V108*d_IFD_iw*d_EF_iw))*Rad_Spec!BF108,".")</f>
        <v>8895.3097919027387</v>
      </c>
      <c r="D108" s="50">
        <f>IFERROR((d_DL/(Rad_Spec!AN108*d_IRA_iw*(1/d_PEFm_pp)*d_SLF*d_ET_iw*d_EF_iw))*Rad_Spec!BF108,".")</f>
        <v>486.69236267606124</v>
      </c>
      <c r="E108" s="50">
        <f>IFERROR((d_DL/(Rad_Spec!AN108*d_IRA_iw*(1/d_PEF)*d_SLF*d_ET_iw*d_EF_iw))*Rad_Spec!BF108,".")</f>
        <v>355817.22992309142</v>
      </c>
      <c r="F108" s="50">
        <f>IFERROR((d_DL/(Rad_Spec!AY108*d_GSF_i*d_Fam*d_Foffset*acf!C108*d_ET_iw*(1/24)*d_EF_iw*(1/365)))*Rad_Spec!BF108,".")</f>
        <v>5361.9934106327655</v>
      </c>
      <c r="G108" s="50">
        <f t="shared" si="6"/>
        <v>3314.2539416200893</v>
      </c>
      <c r="H108" s="50">
        <f t="shared" si="7"/>
        <v>424.88055818856071</v>
      </c>
      <c r="I108" s="56">
        <f>IFERROR((d_DL/(Rad_Spec!AV108*d_GSF_i*d_Fam*d_Foffset*Fsurf!C108*d_EF_iw*(1/365)*d_ET_iw*(1/24)))*Rad_Spec!BF108,".")</f>
        <v>859.16764682737971</v>
      </c>
      <c r="J108" s="50">
        <f>IFERROR((d_DL/(Rad_Spec!AZ108*d_GSF_i*d_Fam*d_Foffset*Fsurf!C108*d_EF_iw*(1/365)*d_ET_iw*(1/24)))*Rad_Spec!BF108,".")</f>
        <v>4517.6890349608711</v>
      </c>
      <c r="K108" s="50">
        <f>IFERROR((d_DL/(Rad_Spec!BA108*d_GSF_i*d_Fam*d_Foffset*Fsurf!C108*d_EF_iw*(1/365)*d_ET_iw*(1/24)))*Rad_Spec!BF108,".")</f>
        <v>1594.9189465966836</v>
      </c>
      <c r="L108" s="50">
        <f>IFERROR((d_DL/(Rad_Spec!BB108*d_GSF_i*d_Fam*d_Foffset*Fsurf!C108*d_EF_iw*(1/365)*d_ET_iw*(1/24)))*Rad_Spec!BF108,".")</f>
        <v>1009.3717808881108</v>
      </c>
      <c r="M108" s="50">
        <f>IFERROR((d_DL/(Rad_Spec!AY108*d_GSF_i*d_Fam*d_Foffset*Fsurf!C108*d_EF_iw*(1/365)*d_ET_iw*(1/24)))*Rad_Spec!BF108,".")</f>
        <v>4567.2856990057626</v>
      </c>
      <c r="N108" s="50">
        <f>IFERROR((d_DL/(Rad_Spec!AV108*d_GSF_i*d_Fam*d_Foffset*acf!D108*d_ET_iw*(1/24)*d_EF_iw*(1/365)))*Rad_Spec!BF108,".")</f>
        <v>1008.6628173753439</v>
      </c>
      <c r="O108" s="50">
        <f>IFERROR((d_DL/(Rad_Spec!AZ108*d_GSF_i*d_Fam*d_Foffset*acf!E108*d_ET_iw*(1/24)*d_EF_iw*(1/365)))*Rad_Spec!BF108,".")</f>
        <v>5303.7669270440629</v>
      </c>
      <c r="P108" s="50">
        <f>IFERROR((d_DL/(Rad_Spec!BA108*d_GSF_i*d_Fam*d_Foffset*acf!F108*d_ET_iw*(1/24)*d_EF_iw*(1/365)))*Rad_Spec!BF108,".")</f>
        <v>1872.4348433045061</v>
      </c>
      <c r="Q108" s="50">
        <f>IFERROR((d_DL/(Rad_Spec!BB108*d_GSF_i*d_Fam*d_Foffset*acf!G108*d_ET_iw*(1/24)*d_EF_iw*(1/365)))*Rad_Spec!BF108,".")</f>
        <v>1185.0024707626421</v>
      </c>
      <c r="R108" s="50">
        <f>IFERROR((d_DL/(Rad_Spec!AY108*d_GSF_i*d_Fam*d_Foffset*acf!C108*d_ET_iw*(1/24)*d_EF_iw*(1/365)))*Rad_Spec!BF108,".")</f>
        <v>5361.9934106327655</v>
      </c>
    </row>
    <row r="109" spans="1:18">
      <c r="A109" s="48" t="s">
        <v>114</v>
      </c>
      <c r="B109" s="48"/>
      <c r="C109" s="50">
        <f>IFERROR((d_DL/(Rad_Spec!V109*d_IFD_iw*d_EF_iw))*Rad_Spec!BF109,".")</f>
        <v>29424.733632262909</v>
      </c>
      <c r="D109" s="50">
        <f>IFERROR((d_DL/(Rad_Spec!AN109*d_IRA_iw*(1/d_PEFm_pp)*d_SLF*d_ET_iw*d_EF_iw))*Rad_Spec!BF109,".")</f>
        <v>2037.6421091723648</v>
      </c>
      <c r="E109" s="50">
        <f>IFERROR((d_DL/(Rad_Spec!AN109*d_IRA_iw*(1/d_PEF)*d_SLF*d_ET_iw*d_EF_iw))*Rad_Spec!BF109,".")</f>
        <v>1489705.2562604717</v>
      </c>
      <c r="F109" s="50">
        <f>IFERROR((d_DL/(Rad_Spec!AY109*d_GSF_i*d_Fam*d_Foffset*acf!C109*d_ET_iw*(1/24)*d_EF_iw*(1/365)))*Rad_Spec!BF109,".")</f>
        <v>7393.7613928018582</v>
      </c>
      <c r="G109" s="50">
        <f t="shared" si="6"/>
        <v>5885.6265310320605</v>
      </c>
      <c r="H109" s="50">
        <f t="shared" si="7"/>
        <v>1515.1572797020972</v>
      </c>
      <c r="I109" s="56">
        <f>IFERROR((d_DL/(Rad_Spec!AV109*d_GSF_i*d_Fam*d_Foffset*Fsurf!C109*d_EF_iw*(1/365)*d_ET_iw*(1/24)))*Rad_Spec!BF109,".")</f>
        <v>1081.0219401774671</v>
      </c>
      <c r="J109" s="50">
        <f>IFERROR((d_DL/(Rad_Spec!AZ109*d_GSF_i*d_Fam*d_Foffset*Fsurf!C109*d_EF_iw*(1/365)*d_ET_iw*(1/24)))*Rad_Spec!BF109,".")</f>
        <v>6156.45828342203</v>
      </c>
      <c r="K109" s="50">
        <f>IFERROR((d_DL/(Rad_Spec!BA109*d_GSF_i*d_Fam*d_Foffset*Fsurf!C109*d_EF_iw*(1/365)*d_ET_iw*(1/24)))*Rad_Spec!BF109,".")</f>
        <v>2132.8270711609489</v>
      </c>
      <c r="L109" s="50">
        <f>IFERROR((d_DL/(Rad_Spec!BB109*d_GSF_i*d_Fam*d_Foffset*Fsurf!C109*d_EF_iw*(1/365)*d_ET_iw*(1/24)))*Rad_Spec!BF109,".")</f>
        <v>1313.2535823941093</v>
      </c>
      <c r="M109" s="50">
        <f>IFERROR((d_DL/(Rad_Spec!AY109*d_GSF_i*d_Fam*d_Foffset*Fsurf!C109*d_EF_iw*(1/365)*d_ET_iw*(1/24)))*Rad_Spec!BF109,".")</f>
        <v>6276.5376848912201</v>
      </c>
      <c r="N109" s="50">
        <f>IFERROR((d_DL/(Rad_Spec!AV109*d_GSF_i*d_Fam*d_Foffset*acf!D109*d_ET_iw*(1/24)*d_EF_iw*(1/365)))*Rad_Spec!BF109,".")</f>
        <v>1273.4438455290565</v>
      </c>
      <c r="O109" s="50">
        <f>IFERROR((d_DL/(Rad_Spec!AZ109*d_GSF_i*d_Fam*d_Foffset*acf!E109*d_ET_iw*(1/24)*d_EF_iw*(1/365)))*Rad_Spec!BF109,".")</f>
        <v>7252.3078578711511</v>
      </c>
      <c r="P109" s="50">
        <f>IFERROR((d_DL/(Rad_Spec!BA109*d_GSF_i*d_Fam*d_Foffset*acf!F109*d_ET_iw*(1/24)*d_EF_iw*(1/365)))*Rad_Spec!BF109,".")</f>
        <v>2512.4702898275973</v>
      </c>
      <c r="Q109" s="50">
        <f>IFERROR((d_DL/(Rad_Spec!BB109*d_GSF_i*d_Fam*d_Foffset*acf!G109*d_ET_iw*(1/24)*d_EF_iw*(1/365)))*Rad_Spec!BF109,".")</f>
        <v>1547.0127200602606</v>
      </c>
      <c r="R109" s="50">
        <f>IFERROR((d_DL/(Rad_Spec!AY109*d_GSF_i*d_Fam*d_Foffset*acf!C109*d_ET_iw*(1/24)*d_EF_iw*(1/365)))*Rad_Spec!BF109,".")</f>
        <v>7393.7613928018582</v>
      </c>
    </row>
    <row r="110" spans="1:18">
      <c r="A110" s="48" t="s">
        <v>115</v>
      </c>
      <c r="B110" s="48"/>
      <c r="C110" s="50" t="str">
        <f>IFERROR((d_DL/(Rad_Spec!V110*d_IFD_iw*d_EF_iw))*Rad_Spec!BF110,".")</f>
        <v>.</v>
      </c>
      <c r="D110" s="50" t="str">
        <f>IFERROR((d_DL/(Rad_Spec!AN110*d_IRA_iw*(1/d_PEFm_pp)*d_SLF*d_ET_iw*d_EF_iw))*Rad_Spec!BF110,".")</f>
        <v>.</v>
      </c>
      <c r="E110" s="50" t="str">
        <f>IFERROR((d_DL/(Rad_Spec!AN110*d_IRA_iw*(1/d_PEF)*d_SLF*d_ET_iw*d_EF_iw))*Rad_Spec!BF110,".")</f>
        <v>.</v>
      </c>
      <c r="F110" s="50">
        <f>IFERROR((d_DL/(Rad_Spec!AY110*d_GSF_i*d_Fam*d_Foffset*acf!C110*d_ET_iw*(1/24)*d_EF_iw*(1/365)))*Rad_Spec!BF110,".")</f>
        <v>450859.79427354533</v>
      </c>
      <c r="G110" s="50">
        <f t="shared" si="6"/>
        <v>450859.79427354533</v>
      </c>
      <c r="H110" s="50">
        <f t="shared" si="7"/>
        <v>450859.79427354533</v>
      </c>
      <c r="I110" s="56" t="str">
        <f>IFERROR((d_DL/(Rad_Spec!AV110*d_GSF_i*d_Fam*d_Foffset*Fsurf!C110*d_EF_iw*(1/365)*d_ET_iw*(1/24)))*Rad_Spec!BF110,".")</f>
        <v>.</v>
      </c>
      <c r="J110" s="50" t="str">
        <f>IFERROR((d_DL/(Rad_Spec!AZ110*d_GSF_i*d_Fam*d_Foffset*Fsurf!C110*d_EF_iw*(1/365)*d_ET_iw*(1/24)))*Rad_Spec!BF110,".")</f>
        <v>.</v>
      </c>
      <c r="K110" s="50" t="str">
        <f>IFERROR((d_DL/(Rad_Spec!BA110*d_GSF_i*d_Fam*d_Foffset*Fsurf!C110*d_EF_iw*(1/365)*d_ET_iw*(1/24)))*Rad_Spec!BF110,".")</f>
        <v>.</v>
      </c>
      <c r="L110" s="50" t="str">
        <f>IFERROR((d_DL/(Rad_Spec!BB110*d_GSF_i*d_Fam*d_Foffset*Fsurf!C110*d_EF_iw*(1/365)*d_ET_iw*(1/24)))*Rad_Spec!BF110,".")</f>
        <v>.</v>
      </c>
      <c r="M110" s="50" t="str">
        <f>IFERROR((d_DL/(Rad_Spec!AY110*d_GSF_i*d_Fam*d_Foffset*Fsurf!C110*d_EF_iw*(1/365)*d_ET_iw*(1/24)))*Rad_Spec!BF110,".")</f>
        <v>.</v>
      </c>
      <c r="N110" s="50">
        <f>IFERROR((d_DL/(Rad_Spec!AV110*d_GSF_i*d_Fam*d_Foffset*acf!D110*d_ET_iw*(1/24)*d_EF_iw*(1/365)))*Rad_Spec!BF110,".")</f>
        <v>83025.650817764676</v>
      </c>
      <c r="O110" s="50">
        <f>IFERROR((d_DL/(Rad_Spec!AZ110*d_GSF_i*d_Fam*d_Foffset*acf!E110*d_ET_iw*(1/24)*d_EF_iw*(1/365)))*Rad_Spec!BF110,".")</f>
        <v>459446.00013344112</v>
      </c>
      <c r="P110" s="50">
        <f>IFERROR((d_DL/(Rad_Spec!BA110*d_GSF_i*d_Fam*d_Foffset*acf!F110*d_ET_iw*(1/24)*d_EF_iw*(1/365)))*Rad_Spec!BF110,".")</f>
        <v>159995.31298764539</v>
      </c>
      <c r="Q110" s="50">
        <f>IFERROR((d_DL/(Rad_Spec!BB110*d_GSF_i*d_Fam*d_Foffset*acf!G110*d_ET_iw*(1/24)*d_EF_iw*(1/365)))*Rad_Spec!BF110,".")</f>
        <v>99412.292426534026</v>
      </c>
      <c r="R110" s="50">
        <f>IFERROR((d_DL/(Rad_Spec!AY110*d_GSF_i*d_Fam*d_Foffset*acf!C110*d_ET_iw*(1/24)*d_EF_iw*(1/365)))*Rad_Spec!BF110,".")</f>
        <v>450859.79427354533</v>
      </c>
    </row>
    <row r="111" spans="1:18">
      <c r="A111" s="48" t="s">
        <v>116</v>
      </c>
      <c r="B111" s="48"/>
      <c r="C111" s="50">
        <f>IFERROR((d_DL/(Rad_Spec!V111*d_IFD_iw*d_EF_iw))*Rad_Spec!BF111,".")</f>
        <v>5.727651978066751</v>
      </c>
      <c r="D111" s="50">
        <f>IFERROR((d_DL/(Rad_Spec!AN111*d_IRA_iw*(1/d_PEFm_pp)*d_SLF*d_ET_iw*d_EF_iw))*Rad_Spec!BF111,".")</f>
        <v>1.0611380532299344E-2</v>
      </c>
      <c r="E111" s="50">
        <f>IFERROR((d_DL/(Rad_Spec!AN111*d_IRA_iw*(1/d_PEF)*d_SLF*d_ET_iw*d_EF_iw))*Rad_Spec!BF111,".")</f>
        <v>7.757902766137418</v>
      </c>
      <c r="F111" s="50">
        <f>IFERROR((d_DL/(Rad_Spec!AY111*d_GSF_i*d_Fam*d_Foffset*acf!C111*d_ET_iw*(1/24)*d_EF_iw*(1/365)))*Rad_Spec!BF111,".")</f>
        <v>143007.56793781189</v>
      </c>
      <c r="G111" s="50">
        <f t="shared" si="6"/>
        <v>3.2948991860560097</v>
      </c>
      <c r="H111" s="50">
        <f t="shared" si="7"/>
        <v>1.0591756842819324E-2</v>
      </c>
      <c r="I111" s="56">
        <f>IFERROR((d_DL/(Rad_Spec!AV111*d_GSF_i*d_Fam*d_Foffset*Fsurf!C111*d_EF_iw*(1/365)*d_ET_iw*(1/24)))*Rad_Spec!BF111,".")</f>
        <v>79095.712534689781</v>
      </c>
      <c r="J111" s="50">
        <f>IFERROR((d_DL/(Rad_Spec!AZ111*d_GSF_i*d_Fam*d_Foffset*Fsurf!C111*d_EF_iw*(1/365)*d_ET_iw*(1/24)))*Rad_Spec!BF111,".")</f>
        <v>184765.08343083659</v>
      </c>
      <c r="K111" s="50">
        <f>IFERROR((d_DL/(Rad_Spec!BA111*d_GSF_i*d_Fam*d_Foffset*Fsurf!C111*d_EF_iw*(1/365)*d_ET_iw*(1/24)))*Rad_Spec!BF111,".")</f>
        <v>92933.531029824386</v>
      </c>
      <c r="L111" s="50">
        <f>IFERROR((d_DL/(Rad_Spec!BB111*d_GSF_i*d_Fam*d_Foffset*Fsurf!C111*d_EF_iw*(1/365)*d_ET_iw*(1/24)))*Rad_Spec!BF111,".")</f>
        <v>79364.288808152225</v>
      </c>
      <c r="M111" s="50">
        <f>IFERROR((d_DL/(Rad_Spec!AY111*d_GSF_i*d_Fam*d_Foffset*Fsurf!C111*d_EF_iw*(1/365)*d_ET_iw*(1/24)))*Rad_Spec!BF111,".")</f>
        <v>114041.12275742576</v>
      </c>
      <c r="N111" s="50">
        <f>IFERROR((d_DL/(Rad_Spec!AV111*d_GSF_i*d_Fam*d_Foffset*acf!D111*d_ET_iw*(1/24)*d_EF_iw*(1/365)))*Rad_Spec!BF111,".")</f>
        <v>99186.023518500995</v>
      </c>
      <c r="O111" s="50">
        <f>IFERROR((d_DL/(Rad_Spec!AZ111*d_GSF_i*d_Fam*d_Foffset*acf!E111*d_ET_iw*(1/24)*d_EF_iw*(1/365)))*Rad_Spec!BF111,".")</f>
        <v>231695.41462226913</v>
      </c>
      <c r="P111" s="50">
        <f>IFERROR((d_DL/(Rad_Spec!BA111*d_GSF_i*d_Fam*d_Foffset*acf!F111*d_ET_iw*(1/24)*d_EF_iw*(1/365)))*Rad_Spec!BF111,".")</f>
        <v>116538.64791139978</v>
      </c>
      <c r="Q111" s="50">
        <f>IFERROR((d_DL/(Rad_Spec!BB111*d_GSF_i*d_Fam*d_Foffset*acf!G111*d_ET_iw*(1/24)*d_EF_iw*(1/365)))*Rad_Spec!BF111,".")</f>
        <v>99522.818165422897</v>
      </c>
      <c r="R111" s="50">
        <f>IFERROR((d_DL/(Rad_Spec!AY111*d_GSF_i*d_Fam*d_Foffset*acf!C111*d_ET_iw*(1/24)*d_EF_iw*(1/365)))*Rad_Spec!BF111,".")</f>
        <v>143007.56793781189</v>
      </c>
    </row>
    <row r="112" spans="1:18">
      <c r="A112" s="48" t="s">
        <v>117</v>
      </c>
      <c r="B112" s="48"/>
      <c r="C112" s="50">
        <f>IFERROR((d_DL/(Rad_Spec!V112*d_IFD_iw*d_EF_iw))*Rad_Spec!BF112,".")</f>
        <v>1327051.7550796566</v>
      </c>
      <c r="D112" s="50">
        <f>IFERROR((d_DL/(Rad_Spec!AN112*d_IRA_iw*(1/d_PEFm_pp)*d_SLF*d_ET_iw*d_EF_iw))*Rad_Spec!BF112,".")</f>
        <v>94523.797428663995</v>
      </c>
      <c r="E112" s="50">
        <f>IFERROR((d_DL/(Rad_Spec!AN112*d_IRA_iw*(1/d_PEF)*d_SLF*d_ET_iw*d_EF_iw))*Rad_Spec!BF112,".")</f>
        <v>69105657.582025096</v>
      </c>
      <c r="F112" s="50">
        <f>IFERROR((d_DL/(Rad_Spec!AY112*d_GSF_i*d_Fam*d_Foffset*acf!C112*d_ET_iw*(1/24)*d_EF_iw*(1/365)))*Rad_Spec!BF112,".")</f>
        <v>190222.81485200883</v>
      </c>
      <c r="G112" s="50">
        <f t="shared" si="6"/>
        <v>165974.72699003512</v>
      </c>
      <c r="H112" s="50">
        <f t="shared" si="7"/>
        <v>60277.676872424548</v>
      </c>
      <c r="I112" s="56" t="str">
        <f>IFERROR((d_DL/(Rad_Spec!AV112*d_GSF_i*d_Fam*d_Foffset*Fsurf!C112*d_EF_iw*(1/365)*d_ET_iw*(1/24)))*Rad_Spec!BF112,".")</f>
        <v>.</v>
      </c>
      <c r="J112" s="50" t="str">
        <f>IFERROR((d_DL/(Rad_Spec!AZ112*d_GSF_i*d_Fam*d_Foffset*Fsurf!C112*d_EF_iw*(1/365)*d_ET_iw*(1/24)))*Rad_Spec!BF112,".")</f>
        <v>.</v>
      </c>
      <c r="K112" s="50" t="str">
        <f>IFERROR((d_DL/(Rad_Spec!BA112*d_GSF_i*d_Fam*d_Foffset*Fsurf!C112*d_EF_iw*(1/365)*d_ET_iw*(1/24)))*Rad_Spec!BF112,".")</f>
        <v>.</v>
      </c>
      <c r="L112" s="50" t="str">
        <f>IFERROR((d_DL/(Rad_Spec!BB112*d_GSF_i*d_Fam*d_Foffset*Fsurf!C112*d_EF_iw*(1/365)*d_ET_iw*(1/24)))*Rad_Spec!BF112,".")</f>
        <v>.</v>
      </c>
      <c r="M112" s="50" t="str">
        <f>IFERROR((d_DL/(Rad_Spec!AY112*d_GSF_i*d_Fam*d_Foffset*Fsurf!C112*d_EF_iw*(1/365)*d_ET_iw*(1/24)))*Rad_Spec!BF112,".")</f>
        <v>.</v>
      </c>
      <c r="N112" s="50">
        <f>IFERROR((d_DL/(Rad_Spec!AV112*d_GSF_i*d_Fam*d_Foffset*acf!D112*d_ET_iw*(1/24)*d_EF_iw*(1/365)))*Rad_Spec!BF112,".")</f>
        <v>34942.678905147448</v>
      </c>
      <c r="O112" s="50">
        <f>IFERROR((d_DL/(Rad_Spec!AZ112*d_GSF_i*d_Fam*d_Foffset*acf!E112*d_ET_iw*(1/24)*d_EF_iw*(1/365)))*Rad_Spec!BF112,".")</f>
        <v>189312.08786885813</v>
      </c>
      <c r="P112" s="50">
        <f>IFERROR((d_DL/(Rad_Spec!BA112*d_GSF_i*d_Fam*d_Foffset*acf!F112*d_ET_iw*(1/24)*d_EF_iw*(1/365)))*Rad_Spec!BF112,".")</f>
        <v>65948.15455337688</v>
      </c>
      <c r="Q112" s="50">
        <f>IFERROR((d_DL/(Rad_Spec!BB112*d_GSF_i*d_Fam*d_Foffset*acf!G112*d_ET_iw*(1/24)*d_EF_iw*(1/365)))*Rad_Spec!BF112,".")</f>
        <v>41193.422052402551</v>
      </c>
      <c r="R112" s="50">
        <f>IFERROR((d_DL/(Rad_Spec!AY112*d_GSF_i*d_Fam*d_Foffset*acf!C112*d_ET_iw*(1/24)*d_EF_iw*(1/365)))*Rad_Spec!BF112,".")</f>
        <v>190222.81485200883</v>
      </c>
    </row>
    <row r="113" spans="1:18">
      <c r="A113" s="48" t="s">
        <v>118</v>
      </c>
      <c r="B113" s="48"/>
      <c r="C113" s="50">
        <f>IFERROR((d_DL/(Rad_Spec!V113*d_IFD_iw*d_EF_iw))*Rad_Spec!BF113,".")</f>
        <v>6.0886897058766896E-2</v>
      </c>
      <c r="D113" s="50">
        <f>IFERROR((d_DL/(Rad_Spec!AN113*d_IRA_iw*(1/d_PEFm_pp)*d_SLF*d_ET_iw*d_EF_iw))*Rad_Spec!BF113,".")</f>
        <v>4.1296730074632572E-6</v>
      </c>
      <c r="E113" s="50">
        <f>IFERROR((d_DL/(Rad_Spec!AN113*d_IRA_iw*(1/d_PEF)*d_SLF*d_ET_iw*d_EF_iw))*Rad_Spec!BF113,".")</f>
        <v>3.0191737588078117E-3</v>
      </c>
      <c r="F113" s="50">
        <f>IFERROR((d_DL/(Rad_Spec!AY113*d_GSF_i*d_Fam*d_Foffset*acf!C113*d_ET_iw*(1/24)*d_EF_iw*(1/365)))*Rad_Spec!BF113,".")</f>
        <v>5170.0085150753257</v>
      </c>
      <c r="G113" s="50">
        <f t="shared" si="6"/>
        <v>2.8765345330010474E-3</v>
      </c>
      <c r="H113" s="50">
        <f t="shared" si="7"/>
        <v>4.1293929267864046E-6</v>
      </c>
      <c r="I113" s="56">
        <f>IFERROR((d_DL/(Rad_Spec!AV113*d_GSF_i*d_Fam*d_Foffset*Fsurf!C113*d_EF_iw*(1/365)*d_ET_iw*(1/24)))*Rad_Spec!BF113,".")</f>
        <v>1255.159802400992</v>
      </c>
      <c r="J113" s="50">
        <f>IFERROR((d_DL/(Rad_Spec!AZ113*d_GSF_i*d_Fam*d_Foffset*Fsurf!C113*d_EF_iw*(1/365)*d_ET_iw*(1/24)))*Rad_Spec!BF113,".")</f>
        <v>4271.947397645481</v>
      </c>
      <c r="K113" s="50">
        <f>IFERROR((d_DL/(Rad_Spec!BA113*d_GSF_i*d_Fam*d_Foffset*Fsurf!C113*d_EF_iw*(1/365)*d_ET_iw*(1/24)))*Rad_Spec!BF113,".")</f>
        <v>1679.3172528675343</v>
      </c>
      <c r="L113" s="50">
        <f>IFERROR((d_DL/(Rad_Spec!BB113*d_GSF_i*d_Fam*d_Foffset*Fsurf!C113*d_EF_iw*(1/365)*d_ET_iw*(1/24)))*Rad_Spec!BF113,".")</f>
        <v>1278.2204811852621</v>
      </c>
      <c r="M113" s="50">
        <f>IFERROR((d_DL/(Rad_Spec!AY113*d_GSF_i*d_Fam*d_Foffset*Fsurf!C113*d_EF_iw*(1/365)*d_ET_iw*(1/24)))*Rad_Spec!BF113,".")</f>
        <v>3602.7933902963937</v>
      </c>
      <c r="N113" s="50">
        <f>IFERROR((d_DL/(Rad_Spec!AV113*d_GSF_i*d_Fam*d_Foffset*acf!D113*d_ET_iw*(1/24)*d_EF_iw*(1/365)))*Rad_Spec!BF113,".")</f>
        <v>1801.1543164454238</v>
      </c>
      <c r="O113" s="50">
        <f>IFERROR((d_DL/(Rad_Spec!AZ113*d_GSF_i*d_Fam*d_Foffset*acf!E113*d_ET_iw*(1/24)*d_EF_iw*(1/365)))*Rad_Spec!BF113,".")</f>
        <v>6130.2445156212661</v>
      </c>
      <c r="P113" s="50">
        <f>IFERROR((d_DL/(Rad_Spec!BA113*d_GSF_i*d_Fam*d_Foffset*acf!F113*d_ET_iw*(1/24)*d_EF_iw*(1/365)))*Rad_Spec!BF113,".")</f>
        <v>2409.8202578649116</v>
      </c>
      <c r="Q113" s="50">
        <f>IFERROR((d_DL/(Rad_Spec!BB113*d_GSF_i*d_Fam*d_Foffset*acf!G113*d_ET_iw*(1/24)*d_EF_iw*(1/365)))*Rad_Spec!BF113,".")</f>
        <v>1834.2463905008515</v>
      </c>
      <c r="R113" s="50">
        <f>IFERROR((d_DL/(Rad_Spec!AY113*d_GSF_i*d_Fam*d_Foffset*acf!C113*d_ET_iw*(1/24)*d_EF_iw*(1/365)))*Rad_Spec!BF113,".")</f>
        <v>5170.0085150753257</v>
      </c>
    </row>
    <row r="114" spans="1:18">
      <c r="A114" s="51" t="s">
        <v>119</v>
      </c>
      <c r="B114" s="48" t="s">
        <v>7</v>
      </c>
      <c r="C114" s="50">
        <f>IFERROR((d_DL/(Rad_Spec!V114*d_IFD_iw*d_EF_iw))*Rad_Spec!BF114,".")</f>
        <v>7.3693790067865901E-3</v>
      </c>
      <c r="D114" s="50">
        <f>IFERROR((d_DL/(Rad_Spec!AN114*d_IRA_iw*(1/d_PEFm_pp)*d_SLF*d_ET_iw*d_EF_iw))*Rad_Spec!BF114,".")</f>
        <v>1.9958737691556095E-6</v>
      </c>
      <c r="E114" s="50">
        <f>IFERROR((d_DL/(Rad_Spec!AN114*d_IRA_iw*(1/d_PEF)*d_SLF*d_ET_iw*d_EF_iw))*Rad_Spec!BF114,".")</f>
        <v>1.4591687280899248E-3</v>
      </c>
      <c r="F114" s="50">
        <f>IFERROR((d_DL/(Rad_Spec!AY114*d_GSF_i*d_Fam*d_Foffset*acf!C114*d_ET_iw*(1/24)*d_EF_iw*(1/365)))*Rad_Spec!BF114,".")</f>
        <v>120.86996799806479</v>
      </c>
      <c r="G114" s="50">
        <f t="shared" si="6"/>
        <v>1.2179873017757255E-3</v>
      </c>
      <c r="H114" s="50">
        <f t="shared" si="7"/>
        <v>1.9953333333517265E-6</v>
      </c>
      <c r="I114" s="56">
        <f>IFERROR((d_DL/(Rad_Spec!AV114*d_GSF_i*d_Fam*d_Foffset*Fsurf!C114*d_EF_iw*(1/365)*d_ET_iw*(1/24)))*Rad_Spec!BF114,".")</f>
        <v>27.228884933629587</v>
      </c>
      <c r="J114" s="50">
        <f>IFERROR((d_DL/(Rad_Spec!AZ114*d_GSF_i*d_Fam*d_Foffset*Fsurf!C114*d_EF_iw*(1/365)*d_ET_iw*(1/24)))*Rad_Spec!BF114,".")</f>
        <v>91.356171672744168</v>
      </c>
      <c r="K114" s="50">
        <f>IFERROR((d_DL/(Rad_Spec!BA114*d_GSF_i*d_Fam*d_Foffset*Fsurf!C114*d_EF_iw*(1/365)*d_ET_iw*(1/24)))*Rad_Spec!BF114,".")</f>
        <v>35.839728886999637</v>
      </c>
      <c r="L114" s="50">
        <f>IFERROR((d_DL/(Rad_Spec!BB114*d_GSF_i*d_Fam*d_Foffset*Fsurf!C114*d_EF_iw*(1/365)*d_ET_iw*(1/24)))*Rad_Spec!BF114,".")</f>
        <v>27.587159735387882</v>
      </c>
      <c r="M114" s="50">
        <f>IFERROR((d_DL/(Rad_Spec!AY114*d_GSF_i*d_Fam*d_Foffset*Fsurf!C114*d_EF_iw*(1/365)*d_ET_iw*(1/24)))*Rad_Spec!BF114,".")</f>
        <v>86.45920457658427</v>
      </c>
      <c r="N114" s="50">
        <f>IFERROR((d_DL/(Rad_Spec!AV114*d_GSF_i*d_Fam*d_Foffset*acf!D114*d_ET_iw*(1/24)*d_EF_iw*(1/365)))*Rad_Spec!BF114,".")</f>
        <v>38.065981137214173</v>
      </c>
      <c r="O114" s="50">
        <f>IFERROR((d_DL/(Rad_Spec!AZ114*d_GSF_i*d_Fam*d_Foffset*acf!E114*d_ET_iw*(1/24)*d_EF_iw*(1/365)))*Rad_Spec!BF114,".")</f>
        <v>127.71592799849634</v>
      </c>
      <c r="P114" s="50">
        <f>IFERROR((d_DL/(Rad_Spec!BA114*d_GSF_i*d_Fam*d_Foffset*acf!F114*d_ET_iw*(1/24)*d_EF_iw*(1/365)))*Rad_Spec!BF114,".")</f>
        <v>50.103940984025485</v>
      </c>
      <c r="Q114" s="50">
        <f>IFERROR((d_DL/(Rad_Spec!BB114*d_GSF_i*d_Fam*d_Foffset*acf!G114*d_ET_iw*(1/24)*d_EF_iw*(1/365)))*Rad_Spec!BF114,".")</f>
        <v>38.56684931007225</v>
      </c>
      <c r="R114" s="50">
        <f>IFERROR((d_DL/(Rad_Spec!AY114*d_GSF_i*d_Fam*d_Foffset*acf!C114*d_ET_iw*(1/24)*d_EF_iw*(1/365)))*Rad_Spec!BF114,".")</f>
        <v>120.86996799806479</v>
      </c>
    </row>
    <row r="115" spans="1:18">
      <c r="A115" s="48" t="s">
        <v>120</v>
      </c>
      <c r="B115" s="48"/>
      <c r="C115" s="50">
        <f>IFERROR((d_DL/(Rad_Spec!V115*d_IFD_iw*d_EF_iw))*Rad_Spec!BF115,".")</f>
        <v>1.7183006715355234E-2</v>
      </c>
      <c r="D115" s="50">
        <f>IFERROR((d_DL/(Rad_Spec!AN115*d_IRA_iw*(1/d_PEFm_pp)*d_SLF*d_ET_iw*d_EF_iw))*Rad_Spec!BF115,".")</f>
        <v>1.4488658545307411E-6</v>
      </c>
      <c r="E115" s="50">
        <f>IFERROR((d_DL/(Rad_Spec!AN115*d_IRA_iw*(1/d_PEF)*d_SLF*d_ET_iw*d_EF_iw))*Rad_Spec!BF115,".")</f>
        <v>1.0592552388836538E-3</v>
      </c>
      <c r="F115" s="50">
        <f>IFERROR((d_DL/(Rad_Spec!AY115*d_GSF_i*d_Fam*d_Foffset*acf!C115*d_ET_iw*(1/24)*d_EF_iw*(1/365)))*Rad_Spec!BF115,".")</f>
        <v>14613.141002196895</v>
      </c>
      <c r="G115" s="50">
        <f t="shared" si="6"/>
        <v>9.9774845279273616E-4</v>
      </c>
      <c r="H115" s="50">
        <f t="shared" si="7"/>
        <v>1.448743696763061E-6</v>
      </c>
      <c r="I115" s="56">
        <f>IFERROR((d_DL/(Rad_Spec!AV115*d_GSF_i*d_Fam*d_Foffset*Fsurf!C115*d_EF_iw*(1/365)*d_ET_iw*(1/24)))*Rad_Spec!BF115,".")</f>
        <v>6843.0388521957566</v>
      </c>
      <c r="J115" s="50">
        <f>IFERROR((d_DL/(Rad_Spec!AZ115*d_GSF_i*d_Fam*d_Foffset*Fsurf!C115*d_EF_iw*(1/365)*d_ET_iw*(1/24)))*Rad_Spec!BF115,".")</f>
        <v>19199.426542653502</v>
      </c>
      <c r="K115" s="50">
        <f>IFERROR((d_DL/(Rad_Spec!BA115*d_GSF_i*d_Fam*d_Foffset*Fsurf!C115*d_EF_iw*(1/365)*d_ET_iw*(1/24)))*Rad_Spec!BF115,".")</f>
        <v>8528.587369473451</v>
      </c>
      <c r="L115" s="50">
        <f>IFERROR((d_DL/(Rad_Spec!BB115*d_GSF_i*d_Fam*d_Foffset*Fsurf!C115*d_EF_iw*(1/365)*d_ET_iw*(1/24)))*Rad_Spec!BF115,".")</f>
        <v>6936.7791104450143</v>
      </c>
      <c r="M115" s="50">
        <f>IFERROR((d_DL/(Rad_Spec!AY115*d_GSF_i*d_Fam*d_Foffset*Fsurf!C115*d_EF_iw*(1/365)*d_ET_iw*(1/24)))*Rad_Spec!BF115,".")</f>
        <v>10098.922599997852</v>
      </c>
      <c r="N115" s="50">
        <f>IFERROR((d_DL/(Rad_Spec!AV115*d_GSF_i*d_Fam*d_Foffset*acf!D115*d_ET_iw*(1/24)*d_EF_iw*(1/365)))*Rad_Spec!BF115,".")</f>
        <v>9901.8772191272619</v>
      </c>
      <c r="O115" s="50">
        <f>IFERROR((d_DL/(Rad_Spec!AZ115*d_GSF_i*d_Fam*d_Foffset*acf!E115*d_ET_iw*(1/24)*d_EF_iw*(1/365)))*Rad_Spec!BF115,".")</f>
        <v>27781.570207219615</v>
      </c>
      <c r="P115" s="50">
        <f>IFERROR((d_DL/(Rad_Spec!BA115*d_GSF_i*d_Fam*d_Foffset*acf!F115*d_ET_iw*(1/24)*d_EF_iw*(1/365)))*Rad_Spec!BF115,".")</f>
        <v>12340.86592362808</v>
      </c>
      <c r="Q115" s="50">
        <f>IFERROR((d_DL/(Rad_Spec!BB115*d_GSF_i*d_Fam*d_Foffset*acf!G115*d_ET_iw*(1/24)*d_EF_iw*(1/365)))*Rad_Spec!BF115,".")</f>
        <v>10037.519372813933</v>
      </c>
      <c r="R115" s="50">
        <f>IFERROR((d_DL/(Rad_Spec!AY115*d_GSF_i*d_Fam*d_Foffset*acf!C115*d_ET_iw*(1/24)*d_EF_iw*(1/365)))*Rad_Spec!BF115,".")</f>
        <v>14613.141002196895</v>
      </c>
    </row>
    <row r="116" spans="1:18">
      <c r="A116" s="48" t="s">
        <v>121</v>
      </c>
      <c r="B116" s="48"/>
      <c r="C116" s="50">
        <f>IFERROR((d_DL/(Rad_Spec!V116*d_IFD_iw*d_EF_iw))*Rad_Spec!BF116,".")</f>
        <v>1.5918372002417892E-2</v>
      </c>
      <c r="D116" s="50">
        <f>IFERROR((d_DL/(Rad_Spec!AN116*d_IRA_iw*(1/d_PEFm_pp)*d_SLF*d_ET_iw*d_EF_iw))*Rad_Spec!BF116,".")</f>
        <v>5.8859863132293577E-6</v>
      </c>
      <c r="E116" s="50">
        <f>IFERROR((d_DL/(Rad_Spec!AN116*d_IRA_iw*(1/d_PEF)*d_SLF*d_ET_iw*d_EF_iw))*Rad_Spec!BF116,".")</f>
        <v>4.3032015826648031E-3</v>
      </c>
      <c r="F116" s="50">
        <f>IFERROR((d_DL/(Rad_Spec!AY116*d_GSF_i*d_Fam*d_Foffset*acf!C116*d_ET_iw*(1/24)*d_EF_iw*(1/365)))*Rad_Spec!BF116,".")</f>
        <v>20677.646131444319</v>
      </c>
      <c r="G116" s="50">
        <f t="shared" si="6"/>
        <v>3.3874689367859572E-3</v>
      </c>
      <c r="H116" s="50">
        <f t="shared" si="7"/>
        <v>5.8838107103494633E-6</v>
      </c>
      <c r="I116" s="56">
        <f>IFERROR((d_DL/(Rad_Spec!AV116*d_GSF_i*d_Fam*d_Foffset*Fsurf!C116*d_EF_iw*(1/365)*d_ET_iw*(1/24)))*Rad_Spec!BF116,".")</f>
        <v>15791.703180998227</v>
      </c>
      <c r="J116" s="50">
        <f>IFERROR((d_DL/(Rad_Spec!AZ116*d_GSF_i*d_Fam*d_Foffset*Fsurf!C116*d_EF_iw*(1/365)*d_ET_iw*(1/24)))*Rad_Spec!BF116,".")</f>
        <v>36751.600130323139</v>
      </c>
      <c r="K116" s="50">
        <f>IFERROR((d_DL/(Rad_Spec!BA116*d_GSF_i*d_Fam*d_Foffset*Fsurf!C116*d_EF_iw*(1/365)*d_ET_iw*(1/24)))*Rad_Spec!BF116,".")</f>
        <v>18210.252316826783</v>
      </c>
      <c r="L116" s="50">
        <f>IFERROR((d_DL/(Rad_Spec!BB116*d_GSF_i*d_Fam*d_Foffset*Fsurf!C116*d_EF_iw*(1/365)*d_ET_iw*(1/24)))*Rad_Spec!BF116,".")</f>
        <v>15853.631428766848</v>
      </c>
      <c r="M116" s="50">
        <f>IFERROR((d_DL/(Rad_Spec!AY116*d_GSF_i*d_Fam*d_Foffset*Fsurf!C116*d_EF_iw*(1/365)*d_ET_iw*(1/24)))*Rad_Spec!BF116,".")</f>
        <v>14260.445607892634</v>
      </c>
      <c r="N116" s="50">
        <f>IFERROR((d_DL/(Rad_Spec!AV116*d_GSF_i*d_Fam*d_Foffset*acf!D116*d_ET_iw*(1/24)*d_EF_iw*(1/365)))*Rad_Spec!BF116,".")</f>
        <v>22897.969612447429</v>
      </c>
      <c r="O116" s="50">
        <f>IFERROR((d_DL/(Rad_Spec!AZ116*d_GSF_i*d_Fam*d_Foffset*acf!E116*d_ET_iw*(1/24)*d_EF_iw*(1/365)))*Rad_Spec!BF116,".")</f>
        <v>53289.820188968552</v>
      </c>
      <c r="P116" s="50">
        <f>IFERROR((d_DL/(Rad_Spec!BA116*d_GSF_i*d_Fam*d_Foffset*acf!F116*d_ET_iw*(1/24)*d_EF_iw*(1/365)))*Rad_Spec!BF116,".")</f>
        <v>26404.865859398837</v>
      </c>
      <c r="Q116" s="50">
        <f>IFERROR((d_DL/(Rad_Spec!BB116*d_GSF_i*d_Fam*d_Foffset*acf!G116*d_ET_iw*(1/24)*d_EF_iw*(1/365)))*Rad_Spec!BF116,".")</f>
        <v>22987.765571711927</v>
      </c>
      <c r="R116" s="50">
        <f>IFERROR((d_DL/(Rad_Spec!AY116*d_GSF_i*d_Fam*d_Foffset*acf!C116*d_ET_iw*(1/24)*d_EF_iw*(1/365)))*Rad_Spec!BF116,".")</f>
        <v>20677.646131444319</v>
      </c>
    </row>
    <row r="117" spans="1:18">
      <c r="A117" s="48" t="s">
        <v>122</v>
      </c>
      <c r="B117" s="48"/>
      <c r="C117" s="50">
        <f>IFERROR((d_DL/(Rad_Spec!V117*d_IFD_iw*d_EF_iw))*Rad_Spec!BF117,".")</f>
        <v>0.63765912651938073</v>
      </c>
      <c r="D117" s="50">
        <f>IFERROR((d_DL/(Rad_Spec!AN117*d_IRA_iw*(1/d_PEFm_pp)*d_SLF*d_ET_iw*d_EF_iw))*Rad_Spec!BF117,".")</f>
        <v>1.1394978659111414E-3</v>
      </c>
      <c r="E117" s="50">
        <f>IFERROR((d_DL/(Rad_Spec!AN117*d_IRA_iw*(1/d_PEF)*d_SLF*d_ET_iw*d_EF_iw))*Rad_Spec!BF117,".")</f>
        <v>0.83307856306272687</v>
      </c>
      <c r="F117" s="50">
        <f>IFERROR((d_DL/(Rad_Spec!AY117*d_GSF_i*d_Fam*d_Foffset*acf!C117*d_ET_iw*(1/24)*d_EF_iw*(1/365)))*Rad_Spec!BF117,".")</f>
        <v>76.594949331376384</v>
      </c>
      <c r="G117" s="50">
        <f t="shared" si="6"/>
        <v>0.35949773734647206</v>
      </c>
      <c r="H117" s="50">
        <f t="shared" si="7"/>
        <v>1.1374483222218376E-3</v>
      </c>
      <c r="I117" s="56">
        <f>IFERROR((d_DL/(Rad_Spec!AV117*d_GSF_i*d_Fam*d_Foffset*Fsurf!C117*d_EF_iw*(1/365)*d_ET_iw*(1/24)))*Rad_Spec!BF117,".")</f>
        <v>26.977642562716156</v>
      </c>
      <c r="J117" s="50">
        <f>IFERROR((d_DL/(Rad_Spec!AZ117*d_GSF_i*d_Fam*d_Foffset*Fsurf!C117*d_EF_iw*(1/365)*d_ET_iw*(1/24)))*Rad_Spec!BF117,".")</f>
        <v>67.833956732841202</v>
      </c>
      <c r="K117" s="50">
        <f>IFERROR((d_DL/(Rad_Spec!BA117*d_GSF_i*d_Fam*d_Foffset*Fsurf!C117*d_EF_iw*(1/365)*d_ET_iw*(1/24)))*Rad_Spec!BF117,".")</f>
        <v>30.882301354688238</v>
      </c>
      <c r="L117" s="50">
        <f>IFERROR((d_DL/(Rad_Spec!BB117*d_GSF_i*d_Fam*d_Foffset*Fsurf!C117*d_EF_iw*(1/365)*d_ET_iw*(1/24)))*Rad_Spec!BF117,".")</f>
        <v>26.977642562716156</v>
      </c>
      <c r="M117" s="50">
        <f>IFERROR((d_DL/(Rad_Spec!AY117*d_GSF_i*d_Fam*d_Foffset*Fsurf!C117*d_EF_iw*(1/365)*d_ET_iw*(1/24)))*Rad_Spec!BF117,".")</f>
        <v>60.983239913516229</v>
      </c>
      <c r="N117" s="50">
        <f>IFERROR((d_DL/(Rad_Spec!AV117*d_GSF_i*d_Fam*d_Foffset*acf!D117*d_ET_iw*(1/24)*d_EF_iw*(1/365)))*Rad_Spec!BF117,".")</f>
        <v>33.883919058771497</v>
      </c>
      <c r="O117" s="50">
        <f>IFERROR((d_DL/(Rad_Spec!AZ117*d_GSF_i*d_Fam*d_Foffset*acf!E117*d_ET_iw*(1/24)*d_EF_iw*(1/365)))*Rad_Spec!BF117,".")</f>
        <v>85.19944965644855</v>
      </c>
      <c r="P117" s="50">
        <f>IFERROR((d_DL/(Rad_Spec!BA117*d_GSF_i*d_Fam*d_Foffset*acf!F117*d_ET_iw*(1/24)*d_EF_iw*(1/365)))*Rad_Spec!BF117,".")</f>
        <v>38.788170501488423</v>
      </c>
      <c r="Q117" s="50">
        <f>IFERROR((d_DL/(Rad_Spec!BB117*d_GSF_i*d_Fam*d_Foffset*acf!G117*d_ET_iw*(1/24)*d_EF_iw*(1/365)))*Rad_Spec!BF117,".")</f>
        <v>33.883919058771497</v>
      </c>
      <c r="R117" s="50">
        <f>IFERROR((d_DL/(Rad_Spec!AY117*d_GSF_i*d_Fam*d_Foffset*acf!C117*d_ET_iw*(1/24)*d_EF_iw*(1/365)))*Rad_Spec!BF117,".")</f>
        <v>76.594949331376384</v>
      </c>
    </row>
    <row r="118" spans="1:18">
      <c r="A118" s="48" t="s">
        <v>123</v>
      </c>
      <c r="B118" s="48"/>
      <c r="C118" s="50">
        <f>IFERROR((d_DL/(Rad_Spec!V118*d_IFD_iw*d_EF_iw))*Rad_Spec!BF118,".")</f>
        <v>4234.05408041803</v>
      </c>
      <c r="D118" s="50">
        <f>IFERROR((d_DL/(Rad_Spec!AN118*d_IRA_iw*(1/d_PEFm_pp)*d_SLF*d_ET_iw*d_EF_iw))*Rad_Spec!BF118,".")</f>
        <v>163.77310410170406</v>
      </c>
      <c r="E118" s="50">
        <f>IFERROR((d_DL/(Rad_Spec!AN118*d_IRA_iw*(1/d_PEF)*d_SLF*d_ET_iw*d_EF_iw))*Rad_Spec!BF118,".")</f>
        <v>119733.31966205659</v>
      </c>
      <c r="F118" s="50">
        <f>IFERROR((d_DL/(Rad_Spec!AY118*d_GSF_i*d_Fam*d_Foffset*acf!C118*d_ET_iw*(1/24)*d_EF_iw*(1/365)))*Rad_Spec!BF118,".")</f>
        <v>1785.8155932341097</v>
      </c>
      <c r="G118" s="50">
        <f t="shared" si="6"/>
        <v>1243.0074810969252</v>
      </c>
      <c r="H118" s="50">
        <f t="shared" si="7"/>
        <v>144.8822405291634</v>
      </c>
      <c r="I118" s="56">
        <f>IFERROR((d_DL/(Rad_Spec!AV118*d_GSF_i*d_Fam*d_Foffset*Fsurf!C118*d_EF_iw*(1/365)*d_ET_iw*(1/24)))*Rad_Spec!BF118,".")</f>
        <v>289.57354638706329</v>
      </c>
      <c r="J118" s="50">
        <f>IFERROR((d_DL/(Rad_Spec!AZ118*d_GSF_i*d_Fam*d_Foffset*Fsurf!C118*d_EF_iw*(1/365)*d_ET_iw*(1/24)))*Rad_Spec!BF118,".")</f>
        <v>1487.2017841612433</v>
      </c>
      <c r="K118" s="50">
        <f>IFERROR((d_DL/(Rad_Spec!BA118*d_GSF_i*d_Fam*d_Foffset*Fsurf!C118*d_EF_iw*(1/365)*d_ET_iw*(1/24)))*Rad_Spec!BF118,".")</f>
        <v>522.54862688938226</v>
      </c>
      <c r="L118" s="50">
        <f>IFERROR((d_DL/(Rad_Spec!BB118*d_GSF_i*d_Fam*d_Foffset*Fsurf!C118*d_EF_iw*(1/365)*d_ET_iw*(1/24)))*Rad_Spec!BF118,".")</f>
        <v>332.25635235741066</v>
      </c>
      <c r="M118" s="50">
        <f>IFERROR((d_DL/(Rad_Spec!AY118*d_GSF_i*d_Fam*d_Foffset*Fsurf!C118*d_EF_iw*(1/365)*d_ET_iw*(1/24)))*Rad_Spec!BF118,".")</f>
        <v>1505.7467059309524</v>
      </c>
      <c r="N118" s="50">
        <f>IFERROR((d_DL/(Rad_Spec!AV118*d_GSF_i*d_Fam*d_Foffset*acf!D118*d_ET_iw*(1/24)*d_EF_iw*(1/365)))*Rad_Spec!BF118,".")</f>
        <v>343.43422601505699</v>
      </c>
      <c r="O118" s="50">
        <f>IFERROR((d_DL/(Rad_Spec!AZ118*d_GSF_i*d_Fam*d_Foffset*acf!E118*d_ET_iw*(1/24)*d_EF_iw*(1/365)))*Rad_Spec!BF118,".")</f>
        <v>1763.8213160152347</v>
      </c>
      <c r="P118" s="50">
        <f>IFERROR((d_DL/(Rad_Spec!BA118*d_GSF_i*d_Fam*d_Foffset*acf!F118*d_ET_iw*(1/24)*d_EF_iw*(1/365)))*Rad_Spec!BF118,".")</f>
        <v>619.74267149080742</v>
      </c>
      <c r="Q118" s="50">
        <f>IFERROR((d_DL/(Rad_Spec!BB118*d_GSF_i*d_Fam*d_Foffset*acf!G118*d_ET_iw*(1/24)*d_EF_iw*(1/365)))*Rad_Spec!BF118,".")</f>
        <v>394.05603389588907</v>
      </c>
      <c r="R118" s="50">
        <f>IFERROR((d_DL/(Rad_Spec!AY118*d_GSF_i*d_Fam*d_Foffset*acf!C118*d_ET_iw*(1/24)*d_EF_iw*(1/365)))*Rad_Spec!BF118,".")</f>
        <v>1785.8155932341097</v>
      </c>
    </row>
    <row r="119" spans="1:18">
      <c r="A119" s="51" t="s">
        <v>124</v>
      </c>
      <c r="B119" s="53" t="s">
        <v>7</v>
      </c>
      <c r="C119" s="50" t="str">
        <f>IFERROR((d_DL/(Rad_Spec!V119*d_IFD_iw*d_EF_iw))*Rad_Spec!BF119,".")</f>
        <v>.</v>
      </c>
      <c r="D119" s="50" t="str">
        <f>IFERROR((d_DL/(Rad_Spec!AN119*d_IRA_iw*(1/d_PEFm_pp)*d_SLF*d_ET_iw*d_EF_iw))*Rad_Spec!BF119,".")</f>
        <v>.</v>
      </c>
      <c r="E119" s="50" t="str">
        <f>IFERROR((d_DL/(Rad_Spec!AN119*d_IRA_iw*(1/d_PEF)*d_SLF*d_ET_iw*d_EF_iw))*Rad_Spec!BF119,".")</f>
        <v>.</v>
      </c>
      <c r="F119" s="50">
        <f>IFERROR((d_DL/(Rad_Spec!AY119*d_GSF_i*d_Fam*d_Foffset*acf!C119*d_ET_iw*(1/24)*d_EF_iw*(1/365)))*Rad_Spec!BF119,".")</f>
        <v>13273562.119458562</v>
      </c>
      <c r="G119" s="50">
        <f t="shared" si="6"/>
        <v>13273562.119458562</v>
      </c>
      <c r="H119" s="50">
        <f t="shared" si="7"/>
        <v>13273562.119458562</v>
      </c>
      <c r="I119" s="56">
        <f>IFERROR((d_DL/(Rad_Spec!AV119*d_GSF_i*d_Fam*d_Foffset*Fsurf!C119*d_EF_iw*(1/365)*d_ET_iw*(1/24)))*Rad_Spec!BF119,".")</f>
        <v>55672302.161461927</v>
      </c>
      <c r="J119" s="50">
        <f>IFERROR((d_DL/(Rad_Spec!AZ119*d_GSF_i*d_Fam*d_Foffset*Fsurf!C119*d_EF_iw*(1/365)*d_ET_iw*(1/24)))*Rad_Spec!BF119,".")</f>
        <v>93792745.51339893</v>
      </c>
      <c r="K119" s="50">
        <f>IFERROR((d_DL/(Rad_Spec!BA119*d_GSF_i*d_Fam*d_Foffset*Fsurf!C119*d_EF_iw*(1/365)*d_ET_iw*(1/24)))*Rad_Spec!BF119,".")</f>
        <v>67278895.191590041</v>
      </c>
      <c r="L119" s="50">
        <f>IFERROR((d_DL/(Rad_Spec!BB119*d_GSF_i*d_Fam*d_Foffset*Fsurf!C119*d_EF_iw*(1/365)*d_ET_iw*(1/24)))*Rad_Spec!BF119,".")</f>
        <v>57091236.399460204</v>
      </c>
      <c r="M119" s="50">
        <f>IFERROR((d_DL/(Rad_Spec!AY119*d_GSF_i*d_Fam*d_Foffset*Fsurf!C119*d_EF_iw*(1/365)*d_ET_iw*(1/24)))*Rad_Spec!BF119,".")</f>
        <v>9942743.1606431156</v>
      </c>
      <c r="N119" s="50">
        <f>IFERROR((d_DL/(Rad_Spec!AV119*d_GSF_i*d_Fam*d_Foffset*acf!D119*d_ET_iw*(1/24)*d_EF_iw*(1/365)))*Rad_Spec!BF119,".")</f>
        <v>74322523.385551676</v>
      </c>
      <c r="O119" s="50">
        <f>IFERROR((d_DL/(Rad_Spec!AZ119*d_GSF_i*d_Fam*d_Foffset*acf!E119*d_ET_iw*(1/24)*d_EF_iw*(1/365)))*Rad_Spec!BF119,".")</f>
        <v>125213315.26038755</v>
      </c>
      <c r="P119" s="50">
        <f>IFERROR((d_DL/(Rad_Spec!BA119*d_GSF_i*d_Fam*d_Foffset*acf!F119*d_ET_iw*(1/24)*d_EF_iw*(1/365)))*Rad_Spec!BF119,".")</f>
        <v>89817325.080772698</v>
      </c>
      <c r="Q119" s="50">
        <f>IFERROR((d_DL/(Rad_Spec!BB119*d_GSF_i*d_Fam*d_Foffset*acf!G119*d_ET_iw*(1/24)*d_EF_iw*(1/365)))*Rad_Spec!BF119,".")</f>
        <v>76216800.593279377</v>
      </c>
      <c r="R119" s="50">
        <f>IFERROR((d_DL/(Rad_Spec!AY119*d_GSF_i*d_Fam*d_Foffset*acf!C119*d_ET_iw*(1/24)*d_EF_iw*(1/365)))*Rad_Spec!BF119,".")</f>
        <v>13273562.119458562</v>
      </c>
    </row>
    <row r="120" spans="1:18">
      <c r="A120" s="51" t="s">
        <v>125</v>
      </c>
      <c r="B120" s="48" t="s">
        <v>7</v>
      </c>
      <c r="C120" s="50" t="str">
        <f>IFERROR((d_DL/(Rad_Spec!V120*d_IFD_iw*d_EF_iw))*Rad_Spec!BF120,".")</f>
        <v>.</v>
      </c>
      <c r="D120" s="50" t="str">
        <f>IFERROR((d_DL/(Rad_Spec!AN120*d_IRA_iw*(1/d_PEFm_pp)*d_SLF*d_ET_iw*d_EF_iw))*Rad_Spec!BF120,".")</f>
        <v>.</v>
      </c>
      <c r="E120" s="50" t="str">
        <f>IFERROR((d_DL/(Rad_Spec!AN120*d_IRA_iw*(1/d_PEF)*d_SLF*d_ET_iw*d_EF_iw))*Rad_Spec!BF120,".")</f>
        <v>.</v>
      </c>
      <c r="F120" s="50">
        <f>IFERROR((d_DL/(Rad_Spec!AY120*d_GSF_i*d_Fam*d_Foffset*acf!C120*d_ET_iw*(1/24)*d_EF_iw*(1/365)))*Rad_Spec!BF120,".")</f>
        <v>781595.52260496293</v>
      </c>
      <c r="G120" s="50">
        <f t="shared" si="6"/>
        <v>781595.52260496281</v>
      </c>
      <c r="H120" s="50">
        <f t="shared" si="7"/>
        <v>781595.52260496281</v>
      </c>
      <c r="I120" s="56">
        <f>IFERROR((d_DL/(Rad_Spec!AV120*d_GSF_i*d_Fam*d_Foffset*Fsurf!C120*d_EF_iw*(1/365)*d_ET_iw*(1/24)))*Rad_Spec!BF120,".")</f>
        <v>123514.97929708575</v>
      </c>
      <c r="J120" s="50">
        <f>IFERROR((d_DL/(Rad_Spec!AZ120*d_GSF_i*d_Fam*d_Foffset*Fsurf!C120*d_EF_iw*(1/365)*d_ET_iw*(1/24)))*Rad_Spec!BF120,".")</f>
        <v>675411.27568009577</v>
      </c>
      <c r="K120" s="50">
        <f>IFERROR((d_DL/(Rad_Spec!BA120*d_GSF_i*d_Fam*d_Foffset*Fsurf!C120*d_EF_iw*(1/365)*d_ET_iw*(1/24)))*Rad_Spec!BF120,".")</f>
        <v>235087.90258478475</v>
      </c>
      <c r="L120" s="50">
        <f>IFERROR((d_DL/(Rad_Spec!BB120*d_GSF_i*d_Fam*d_Foffset*Fsurf!C120*d_EF_iw*(1/365)*d_ET_iw*(1/24)))*Rad_Spec!BF120,".")</f>
        <v>146980.69211691202</v>
      </c>
      <c r="M120" s="50">
        <f>IFERROR((d_DL/(Rad_Spec!AY120*d_GSF_i*d_Fam*d_Foffset*Fsurf!C120*d_EF_iw*(1/365)*d_ET_iw*(1/24)))*Rad_Spec!BF120,".")</f>
        <v>673208.89113261225</v>
      </c>
      <c r="N120" s="50">
        <f>IFERROR((d_DL/(Rad_Spec!AV120*d_GSF_i*d_Fam*d_Foffset*acf!D120*d_ET_iw*(1/24)*d_EF_iw*(1/365)))*Rad_Spec!BF120,".")</f>
        <v>143400.89096391655</v>
      </c>
      <c r="O120" s="50">
        <f>IFERROR((d_DL/(Rad_Spec!AZ120*d_GSF_i*d_Fam*d_Foffset*acf!E120*d_ET_iw*(1/24)*d_EF_iw*(1/365)))*Rad_Spec!BF120,".")</f>
        <v>784152.49106459133</v>
      </c>
      <c r="P120" s="50">
        <f>IFERROR((d_DL/(Rad_Spec!BA120*d_GSF_i*d_Fam*d_Foffset*acf!F120*d_ET_iw*(1/24)*d_EF_iw*(1/365)))*Rad_Spec!BF120,".")</f>
        <v>272937.05490093509</v>
      </c>
      <c r="Q120" s="50">
        <f>IFERROR((d_DL/(Rad_Spec!BB120*d_GSF_i*d_Fam*d_Foffset*acf!G120*d_ET_iw*(1/24)*d_EF_iw*(1/365)))*Rad_Spec!BF120,".")</f>
        <v>170644.58354773486</v>
      </c>
      <c r="R120" s="50">
        <f>IFERROR((d_DL/(Rad_Spec!AY120*d_GSF_i*d_Fam*d_Foffset*acf!C120*d_ET_iw*(1/24)*d_EF_iw*(1/365)))*Rad_Spec!BF120,".")</f>
        <v>781595.52260496293</v>
      </c>
    </row>
    <row r="121" spans="1:18">
      <c r="A121" s="51" t="s">
        <v>126</v>
      </c>
      <c r="B121" s="53" t="s">
        <v>7</v>
      </c>
      <c r="C121" s="50" t="str">
        <f>IFERROR((d_DL/(Rad_Spec!V121*d_IFD_iw*d_EF_iw))*Rad_Spec!BF121,".")</f>
        <v>.</v>
      </c>
      <c r="D121" s="50" t="str">
        <f>IFERROR((d_DL/(Rad_Spec!AN121*d_IRA_iw*(1/d_PEFm_pp)*d_SLF*d_ET_iw*d_EF_iw))*Rad_Spec!BF121,".")</f>
        <v>.</v>
      </c>
      <c r="E121" s="50" t="str">
        <f>IFERROR((d_DL/(Rad_Spec!AN121*d_IRA_iw*(1/d_PEF)*d_SLF*d_ET_iw*d_EF_iw))*Rad_Spec!BF121,".")</f>
        <v>.</v>
      </c>
      <c r="F121" s="50">
        <f>IFERROR((d_DL/(Rad_Spec!AY121*d_GSF_i*d_Fam*d_Foffset*acf!C121*d_ET_iw*(1/24)*d_EF_iw*(1/365)))*Rad_Spec!BF121,".")</f>
        <v>994124.82726854074</v>
      </c>
      <c r="G121" s="50">
        <f t="shared" si="6"/>
        <v>994124.82726854074</v>
      </c>
      <c r="H121" s="50">
        <f t="shared" si="7"/>
        <v>994124.82726854074</v>
      </c>
      <c r="I121" s="56" t="str">
        <f>IFERROR((d_DL/(Rad_Spec!AV121*d_GSF_i*d_Fam*d_Foffset*Fsurf!C121*d_EF_iw*(1/365)*d_ET_iw*(1/24)))*Rad_Spec!BF121,".")</f>
        <v>.</v>
      </c>
      <c r="J121" s="50" t="str">
        <f>IFERROR((d_DL/(Rad_Spec!AZ121*d_GSF_i*d_Fam*d_Foffset*Fsurf!C121*d_EF_iw*(1/365)*d_ET_iw*(1/24)))*Rad_Spec!BF121,".")</f>
        <v>.</v>
      </c>
      <c r="K121" s="50" t="str">
        <f>IFERROR((d_DL/(Rad_Spec!BA121*d_GSF_i*d_Fam*d_Foffset*Fsurf!C121*d_EF_iw*(1/365)*d_ET_iw*(1/24)))*Rad_Spec!BF121,".")</f>
        <v>.</v>
      </c>
      <c r="L121" s="50" t="str">
        <f>IFERROR((d_DL/(Rad_Spec!BB121*d_GSF_i*d_Fam*d_Foffset*Fsurf!C121*d_EF_iw*(1/365)*d_ET_iw*(1/24)))*Rad_Spec!BF121,".")</f>
        <v>.</v>
      </c>
      <c r="M121" s="50" t="str">
        <f>IFERROR((d_DL/(Rad_Spec!AY121*d_GSF_i*d_Fam*d_Foffset*Fsurf!C121*d_EF_iw*(1/365)*d_ET_iw*(1/24)))*Rad_Spec!BF121,".")</f>
        <v>.</v>
      </c>
      <c r="N121" s="50">
        <f>IFERROR((d_DL/(Rad_Spec!AV121*d_GSF_i*d_Fam*d_Foffset*acf!D121*d_ET_iw*(1/24)*d_EF_iw*(1/365)))*Rad_Spec!BF121,".")</f>
        <v>182896.81787049255</v>
      </c>
      <c r="O121" s="50">
        <f>IFERROR((d_DL/(Rad_Spec!AZ121*d_GSF_i*d_Fam*d_Foffset*acf!E121*d_ET_iw*(1/24)*d_EF_iw*(1/365)))*Rad_Spec!BF121,".")</f>
        <v>1001471.6002908678</v>
      </c>
      <c r="P121" s="50">
        <f>IFERROR((d_DL/(Rad_Spec!BA121*d_GSF_i*d_Fam*d_Foffset*acf!F121*d_ET_iw*(1/24)*d_EF_iw*(1/365)))*Rad_Spec!BF121,".")</f>
        <v>348707.73343461216</v>
      </c>
      <c r="Q121" s="50">
        <f>IFERROR((d_DL/(Rad_Spec!BB121*d_GSF_i*d_Fam*d_Foffset*acf!G121*d_ET_iw*(1/24)*d_EF_iw*(1/365)))*Rad_Spec!BF121,".")</f>
        <v>216963.46426380755</v>
      </c>
      <c r="R121" s="50">
        <f>IFERROR((d_DL/(Rad_Spec!AY121*d_GSF_i*d_Fam*d_Foffset*acf!C121*d_ET_iw*(1/24)*d_EF_iw*(1/365)))*Rad_Spec!BF121,".")</f>
        <v>994124.82726854074</v>
      </c>
    </row>
    <row r="122" spans="1:18">
      <c r="A122" s="48" t="s">
        <v>127</v>
      </c>
      <c r="B122" s="48"/>
      <c r="C122" s="50">
        <f>IFERROR((d_DL/(Rad_Spec!V122*d_IFD_iw*d_EF_iw))*Rad_Spec!BF122,".")</f>
        <v>2074.3224837828902</v>
      </c>
      <c r="D122" s="50">
        <f>IFERROR((d_DL/(Rad_Spec!AN122*d_IRA_iw*(1/d_PEFm_pp)*d_SLF*d_ET_iw*d_EF_iw))*Rad_Spec!BF122,".")</f>
        <v>111.05991127837467</v>
      </c>
      <c r="E122" s="50">
        <f>IFERROR((d_DL/(Rad_Spec!AN122*d_IRA_iw*(1/d_PEF)*d_SLF*d_ET_iw*d_EF_iw))*Rad_Spec!BF122,".")</f>
        <v>81195.089582446977</v>
      </c>
      <c r="F122" s="50">
        <f>IFERROR((d_DL/(Rad_Spec!AY122*d_GSF_i*d_Fam*d_Foffset*acf!C122*d_ET_iw*(1/24)*d_EF_iw*(1/365)))*Rad_Spec!BF122,".")</f>
        <v>3616.9814685326864</v>
      </c>
      <c r="G122" s="50">
        <f t="shared" si="6"/>
        <v>1297.2275722533648</v>
      </c>
      <c r="H122" s="50">
        <f t="shared" si="7"/>
        <v>102.43059769900258</v>
      </c>
      <c r="I122" s="56" t="str">
        <f>IFERROR((d_DL/(Rad_Spec!AV122*d_GSF_i*d_Fam*d_Foffset*Fsurf!C122*d_EF_iw*(1/365)*d_ET_iw*(1/24)))*Rad_Spec!BF122,".")</f>
        <v>.</v>
      </c>
      <c r="J122" s="50" t="str">
        <f>IFERROR((d_DL/(Rad_Spec!AZ122*d_GSF_i*d_Fam*d_Foffset*Fsurf!C122*d_EF_iw*(1/365)*d_ET_iw*(1/24)))*Rad_Spec!BF122,".")</f>
        <v>.</v>
      </c>
      <c r="K122" s="50" t="str">
        <f>IFERROR((d_DL/(Rad_Spec!BA122*d_GSF_i*d_Fam*d_Foffset*Fsurf!C122*d_EF_iw*(1/365)*d_ET_iw*(1/24)))*Rad_Spec!BF122,".")</f>
        <v>.</v>
      </c>
      <c r="L122" s="50" t="str">
        <f>IFERROR((d_DL/(Rad_Spec!BB122*d_GSF_i*d_Fam*d_Foffset*Fsurf!C122*d_EF_iw*(1/365)*d_ET_iw*(1/24)))*Rad_Spec!BF122,".")</f>
        <v>.</v>
      </c>
      <c r="M122" s="50" t="str">
        <f>IFERROR((d_DL/(Rad_Spec!AY122*d_GSF_i*d_Fam*d_Foffset*Fsurf!C122*d_EF_iw*(1/365)*d_ET_iw*(1/24)))*Rad_Spec!BF122,".")</f>
        <v>.</v>
      </c>
      <c r="N122" s="50">
        <f>IFERROR((d_DL/(Rad_Spec!AV122*d_GSF_i*d_Fam*d_Foffset*acf!D122*d_ET_iw*(1/24)*d_EF_iw*(1/365)))*Rad_Spec!BF122,".")</f>
        <v>794.50995541360464</v>
      </c>
      <c r="O122" s="50">
        <f>IFERROR((d_DL/(Rad_Spec!AZ122*d_GSF_i*d_Fam*d_Foffset*acf!E122*d_ET_iw*(1/24)*d_EF_iw*(1/365)))*Rad_Spec!BF122,".")</f>
        <v>3665.0768841061017</v>
      </c>
      <c r="P122" s="50">
        <f>IFERROR((d_DL/(Rad_Spec!BA122*d_GSF_i*d_Fam*d_Foffset*acf!F122*d_ET_iw*(1/24)*d_EF_iw*(1/365)))*Rad_Spec!BF122,".")</f>
        <v>1327.1522797828145</v>
      </c>
      <c r="Q122" s="50">
        <f>IFERROR((d_DL/(Rad_Spec!BB122*d_GSF_i*d_Fam*d_Foffset*acf!G122*d_ET_iw*(1/24)*d_EF_iw*(1/365)))*Rad_Spec!BF122,".")</f>
        <v>876.9035804194599</v>
      </c>
      <c r="R122" s="50">
        <f>IFERROR((d_DL/(Rad_Spec!AY122*d_GSF_i*d_Fam*d_Foffset*acf!C122*d_ET_iw*(1/24)*d_EF_iw*(1/365)))*Rad_Spec!BF122,".")</f>
        <v>3616.9814685326864</v>
      </c>
    </row>
    <row r="123" spans="1:18">
      <c r="A123" s="51" t="s">
        <v>128</v>
      </c>
      <c r="B123" s="48" t="s">
        <v>7</v>
      </c>
      <c r="C123" s="50">
        <f>IFERROR((d_DL/(Rad_Spec!V123*d_IFD_iw*d_EF_iw))*Rad_Spec!BF123,".")</f>
        <v>7.181942456385576E-2</v>
      </c>
      <c r="D123" s="50">
        <f>IFERROR((d_DL/(Rad_Spec!AN123*d_IRA_iw*(1/d_PEFm_pp)*d_SLF*d_ET_iw*d_EF_iw))*Rad_Spec!BF123,".")</f>
        <v>1.4629289727449455E-5</v>
      </c>
      <c r="E123" s="50">
        <f>IFERROR((d_DL/(Rad_Spec!AN123*d_IRA_iw*(1/d_PEF)*d_SLF*d_ET_iw*d_EF_iw))*Rad_Spec!BF123,".")</f>
        <v>1.0695366818459912E-2</v>
      </c>
      <c r="F123" s="50">
        <f>IFERROR((d_DL/(Rad_Spec!AY123*d_GSF_i*d_Fam*d_Foffset*acf!C123*d_ET_iw*(1/24)*d_EF_iw*(1/365)))*Rad_Spec!BF123,".")</f>
        <v>19678.572925371129</v>
      </c>
      <c r="G123" s="50">
        <f t="shared" si="6"/>
        <v>9.3090549483632202E-3</v>
      </c>
      <c r="H123" s="50">
        <f t="shared" si="7"/>
        <v>1.4626310403753123E-5</v>
      </c>
      <c r="I123" s="56">
        <f>IFERROR((d_DL/(Rad_Spec!AV123*d_GSF_i*d_Fam*d_Foffset*Fsurf!C123*d_EF_iw*(1/365)*d_ET_iw*(1/24)))*Rad_Spec!BF123,".")</f>
        <v>8331.7657723750817</v>
      </c>
      <c r="J123" s="50">
        <f>IFERROR((d_DL/(Rad_Spec!AZ123*d_GSF_i*d_Fam*d_Foffset*Fsurf!C123*d_EF_iw*(1/365)*d_ET_iw*(1/24)))*Rad_Spec!BF123,".")</f>
        <v>28270.543172472691</v>
      </c>
      <c r="K123" s="50">
        <f>IFERROR((d_DL/(Rad_Spec!BA123*d_GSF_i*d_Fam*d_Foffset*Fsurf!C123*d_EF_iw*(1/365)*d_ET_iw*(1/24)))*Rad_Spec!BF123,".")</f>
        <v>11678.714415978748</v>
      </c>
      <c r="L123" s="50">
        <f>IFERROR((d_DL/(Rad_Spec!BB123*d_GSF_i*d_Fam*d_Foffset*Fsurf!C123*d_EF_iw*(1/365)*d_ET_iw*(1/24)))*Rad_Spec!BF123,".")</f>
        <v>8611.8251260683628</v>
      </c>
      <c r="M123" s="50">
        <f>IFERROR((d_DL/(Rad_Spec!AY123*d_GSF_i*d_Fam*d_Foffset*Fsurf!C123*d_EF_iw*(1/365)*d_ET_iw*(1/24)))*Rad_Spec!BF123,".")</f>
        <v>13761.239807951839</v>
      </c>
      <c r="N123" s="50">
        <f>IFERROR((d_DL/(Rad_Spec!AV123*d_GSF_i*d_Fam*d_Foffset*acf!D123*d_ET_iw*(1/24)*d_EF_iw*(1/365)))*Rad_Spec!BF123,".")</f>
        <v>11914.425054496367</v>
      </c>
      <c r="O123" s="50">
        <f>IFERROR((d_DL/(Rad_Spec!AZ123*d_GSF_i*d_Fam*d_Foffset*acf!E123*d_ET_iw*(1/24)*d_EF_iw*(1/365)))*Rad_Spec!BF123,".")</f>
        <v>40426.876736635939</v>
      </c>
      <c r="P123" s="50">
        <f>IFERROR((d_DL/(Rad_Spec!BA123*d_GSF_i*d_Fam*d_Foffset*acf!F123*d_ET_iw*(1/24)*d_EF_iw*(1/365)))*Rad_Spec!BF123,".")</f>
        <v>16700.561614849608</v>
      </c>
      <c r="Q123" s="50">
        <f>IFERROR((d_DL/(Rad_Spec!BB123*d_GSF_i*d_Fam*d_Foffset*acf!G123*d_ET_iw*(1/24)*d_EF_iw*(1/365)))*Rad_Spec!BF123,".")</f>
        <v>12314.909930277759</v>
      </c>
      <c r="R123" s="50">
        <f>IFERROR((d_DL/(Rad_Spec!AY123*d_GSF_i*d_Fam*d_Foffset*acf!C123*d_ET_iw*(1/24)*d_EF_iw*(1/365)))*Rad_Spec!BF123,".")</f>
        <v>19678.572925371129</v>
      </c>
    </row>
    <row r="124" spans="1:18">
      <c r="A124" s="48" t="s">
        <v>129</v>
      </c>
      <c r="B124" s="48"/>
      <c r="C124" s="50">
        <f>IFERROR((d_DL/(Rad_Spec!V124*d_IFD_iw*d_EF_iw))*Rad_Spec!BF124,".")</f>
        <v>7.4285893420054108E-2</v>
      </c>
      <c r="D124" s="50">
        <f>IFERROR((d_DL/(Rad_Spec!AN124*d_IRA_iw*(1/d_PEFm_pp)*d_SLF*d_ET_iw*d_EF_iw))*Rad_Spec!BF124,".")</f>
        <v>1.4918967218490562E-5</v>
      </c>
      <c r="E124" s="50">
        <f>IFERROR((d_DL/(Rad_Spec!AN124*d_IRA_iw*(1/d_PEF)*d_SLF*d_ET_iw*d_EF_iw))*Rad_Spec!BF124,".")</f>
        <v>1.0907147915386476E-2</v>
      </c>
      <c r="F124" s="50">
        <f>IFERROR((d_DL/(Rad_Spec!AY124*d_GSF_i*d_Fam*d_Foffset*acf!C124*d_ET_iw*(1/24)*d_EF_iw*(1/365)))*Rad_Spec!BF124,".")</f>
        <v>16149.988872104454</v>
      </c>
      <c r="G124" s="50">
        <f t="shared" si="6"/>
        <v>9.5107151676268858E-3</v>
      </c>
      <c r="H124" s="50">
        <f t="shared" si="7"/>
        <v>1.4915971603781902E-5</v>
      </c>
      <c r="I124" s="56">
        <f>IFERROR((d_DL/(Rad_Spec!AV124*d_GSF_i*d_Fam*d_Foffset*Fsurf!C124*d_EF_iw*(1/365)*d_ET_iw*(1/24)))*Rad_Spec!BF124,".")</f>
        <v>22111.588396663043</v>
      </c>
      <c r="J124" s="50">
        <f>IFERROR((d_DL/(Rad_Spec!AZ124*d_GSF_i*d_Fam*d_Foffset*Fsurf!C124*d_EF_iw*(1/365)*d_ET_iw*(1/24)))*Rad_Spec!BF124,".")</f>
        <v>48756.184188112784</v>
      </c>
      <c r="K124" s="50">
        <f>IFERROR((d_DL/(Rad_Spec!BA124*d_GSF_i*d_Fam*d_Foffset*Fsurf!C124*d_EF_iw*(1/365)*d_ET_iw*(1/24)))*Rad_Spec!BF124,".")</f>
        <v>26222.075983222199</v>
      </c>
      <c r="L124" s="50">
        <f>IFERROR((d_DL/(Rad_Spec!BB124*d_GSF_i*d_Fam*d_Foffset*Fsurf!C124*d_EF_iw*(1/365)*d_ET_iw*(1/24)))*Rad_Spec!BF124,".")</f>
        <v>22231.760072731864</v>
      </c>
      <c r="M124" s="50">
        <f>IFERROR((d_DL/(Rad_Spec!AY124*d_GSF_i*d_Fam*d_Foffset*Fsurf!C124*d_EF_iw*(1/365)*d_ET_iw*(1/24)))*Rad_Spec!BF124,".")</f>
        <v>11270.055039849583</v>
      </c>
      <c r="N124" s="50">
        <f>IFERROR((d_DL/(Rad_Spec!AV124*d_GSF_i*d_Fam*d_Foffset*acf!D124*d_ET_iw*(1/24)*d_EF_iw*(1/365)))*Rad_Spec!BF124,".")</f>
        <v>31685.906172418141</v>
      </c>
      <c r="O124" s="50">
        <f>IFERROR((d_DL/(Rad_Spec!AZ124*d_GSF_i*d_Fam*d_Foffset*acf!E124*d_ET_iw*(1/24)*d_EF_iw*(1/365)))*Rad_Spec!BF124,".")</f>
        <v>69867.611941565629</v>
      </c>
      <c r="P124" s="50">
        <f>IFERROR((d_DL/(Rad_Spec!BA124*d_GSF_i*d_Fam*d_Foffset*acf!F124*d_ET_iw*(1/24)*d_EF_iw*(1/365)))*Rad_Spec!BF124,".")</f>
        <v>37576.234883957412</v>
      </c>
      <c r="Q124" s="50">
        <f>IFERROR((d_DL/(Rad_Spec!BB124*d_GSF_i*d_Fam*d_Foffset*acf!G124*d_ET_iw*(1/24)*d_EF_iw*(1/365)))*Rad_Spec!BF124,".")</f>
        <v>31858.112184224763</v>
      </c>
      <c r="R124" s="50">
        <f>IFERROR((d_DL/(Rad_Spec!AY124*d_GSF_i*d_Fam*d_Foffset*acf!C124*d_ET_iw*(1/24)*d_EF_iw*(1/365)))*Rad_Spec!BF124,".")</f>
        <v>16149.988872104454</v>
      </c>
    </row>
    <row r="125" spans="1:18">
      <c r="A125" s="48" t="s">
        <v>130</v>
      </c>
      <c r="B125" s="48"/>
      <c r="C125" s="50">
        <f>IFERROR((d_DL/(Rad_Spec!V125*d_IFD_iw*d_EF_iw))*Rad_Spec!BF125,".")</f>
        <v>7.8739752406929431E-2</v>
      </c>
      <c r="D125" s="50">
        <f>IFERROR((d_DL/(Rad_Spec!AN125*d_IRA_iw*(1/d_PEFm_pp)*d_SLF*d_ET_iw*d_EF_iw))*Rad_Spec!BF125,".")</f>
        <v>1.6503981627787398E-5</v>
      </c>
      <c r="E125" s="50">
        <f>IFERROR((d_DL/(Rad_Spec!AN125*d_IRA_iw*(1/d_PEF)*d_SLF*d_ET_iw*d_EF_iw))*Rad_Spec!BF125,".")</f>
        <v>1.2065940367775056E-2</v>
      </c>
      <c r="F125" s="50">
        <f>IFERROR((d_DL/(Rad_Spec!AY125*d_GSF_i*d_Fam*d_Foffset*acf!C125*d_ET_iw*(1/24)*d_EF_iw*(1/365)))*Rad_Spec!BF125,".")</f>
        <v>62.865638109141734</v>
      </c>
      <c r="G125" s="50">
        <f t="shared" si="6"/>
        <v>1.046091974423072E-2</v>
      </c>
      <c r="H125" s="50">
        <f t="shared" si="7"/>
        <v>1.6500518760066762E-5</v>
      </c>
      <c r="I125" s="56">
        <f>IFERROR((d_DL/(Rad_Spec!AV125*d_GSF_i*d_Fam*d_Foffset*Fsurf!C125*d_EF_iw*(1/365)*d_ET_iw*(1/24)))*Rad_Spec!BF125,".")</f>
        <v>12.015135462687976</v>
      </c>
      <c r="J125" s="50">
        <f>IFERROR((d_DL/(Rad_Spec!AZ125*d_GSF_i*d_Fam*d_Foffset*Fsurf!C125*d_EF_iw*(1/365)*d_ET_iw*(1/24)))*Rad_Spec!BF125,".")</f>
        <v>47.881783193496169</v>
      </c>
      <c r="K125" s="50">
        <f>IFERROR((d_DL/(Rad_Spec!BA125*d_GSF_i*d_Fam*d_Foffset*Fsurf!C125*d_EF_iw*(1/365)*d_ET_iw*(1/24)))*Rad_Spec!BF125,".")</f>
        <v>17.329522301953812</v>
      </c>
      <c r="L125" s="50">
        <f>IFERROR((d_DL/(Rad_Spec!BB125*d_GSF_i*d_Fam*d_Foffset*Fsurf!C125*d_EF_iw*(1/365)*d_ET_iw*(1/24)))*Rad_Spec!BF125,".")</f>
        <v>12.344317256186274</v>
      </c>
      <c r="M125" s="50">
        <f>IFERROR((d_DL/(Rad_Spec!AY125*d_GSF_i*d_Fam*d_Foffset*Fsurf!C125*d_EF_iw*(1/365)*d_ET_iw*(1/24)))*Rad_Spec!BF125,".")</f>
        <v>48.32101315076229</v>
      </c>
      <c r="N125" s="50">
        <f>IFERROR((d_DL/(Rad_Spec!AV125*d_GSF_i*d_Fam*d_Foffset*acf!D125*d_ET_iw*(1/24)*d_EF_iw*(1/365)))*Rad_Spec!BF125,".")</f>
        <v>15.631691236957057</v>
      </c>
      <c r="O125" s="50">
        <f>IFERROR((d_DL/(Rad_Spec!AZ125*d_GSF_i*d_Fam*d_Foffset*acf!E125*d_ET_iw*(1/24)*d_EF_iw*(1/365)))*Rad_Spec!BF125,".")</f>
        <v>62.294199934738529</v>
      </c>
      <c r="P125" s="50">
        <f>IFERROR((d_DL/(Rad_Spec!BA125*d_GSF_i*d_Fam*d_Foffset*acf!F125*d_ET_iw*(1/24)*d_EF_iw*(1/365)))*Rad_Spec!BF125,".")</f>
        <v>22.545708514841905</v>
      </c>
      <c r="Q125" s="50">
        <f>IFERROR((d_DL/(Rad_Spec!BB125*d_GSF_i*d_Fam*d_Foffset*acf!G125*d_ET_iw*(1/24)*d_EF_iw*(1/365)))*Rad_Spec!BF125,".")</f>
        <v>16.05995675029834</v>
      </c>
      <c r="R125" s="50">
        <f>IFERROR((d_DL/(Rad_Spec!AY125*d_GSF_i*d_Fam*d_Foffset*acf!C125*d_ET_iw*(1/24)*d_EF_iw*(1/365)))*Rad_Spec!BF125,".")</f>
        <v>62.865638109141734</v>
      </c>
    </row>
    <row r="126" spans="1:18">
      <c r="A126" s="48" t="s">
        <v>131</v>
      </c>
      <c r="B126" s="48"/>
      <c r="C126" s="50">
        <f>IFERROR((d_DL/(Rad_Spec!V126*d_IFD_iw*d_EF_iw))*Rad_Spec!BF126,".")</f>
        <v>8.2447244384538473E-2</v>
      </c>
      <c r="D126" s="50">
        <f>IFERROR((d_DL/(Rad_Spec!AN126*d_IRA_iw*(1/d_PEFm_pp)*d_SLF*d_ET_iw*d_EF_iw))*Rad_Spec!BF126,".")</f>
        <v>1.7359605921084694E-5</v>
      </c>
      <c r="E126" s="50">
        <f>IFERROR((d_DL/(Rad_Spec!AN126*d_IRA_iw*(1/d_PEF)*d_SLF*d_ET_iw*d_EF_iw))*Rad_Spec!BF126,".")</f>
        <v>1.2691481036262147E-2</v>
      </c>
      <c r="F126" s="50">
        <f>IFERROR((d_DL/(Rad_Spec!AY126*d_GSF_i*d_Fam*d_Foffset*acf!C126*d_ET_iw*(1/24)*d_EF_iw*(1/365)))*Rad_Spec!BF126,".")</f>
        <v>23956.475102255739</v>
      </c>
      <c r="G126" s="50">
        <f t="shared" si="6"/>
        <v>1.0998435742937811E-2</v>
      </c>
      <c r="H126" s="50">
        <f t="shared" si="7"/>
        <v>1.7355951541628978E-5</v>
      </c>
      <c r="I126" s="56">
        <f>IFERROR((d_DL/(Rad_Spec!AV126*d_GSF_i*d_Fam*d_Foffset*Fsurf!C126*d_EF_iw*(1/365)*d_ET_iw*(1/24)))*Rad_Spec!BF126,".")</f>
        <v>44577.820080740901</v>
      </c>
      <c r="J126" s="50">
        <f>IFERROR((d_DL/(Rad_Spec!AZ126*d_GSF_i*d_Fam*d_Foffset*Fsurf!C126*d_EF_iw*(1/365)*d_ET_iw*(1/24)))*Rad_Spec!BF126,".")</f>
        <v>95957.420220749802</v>
      </c>
      <c r="K126" s="50">
        <f>IFERROR((d_DL/(Rad_Spec!BA126*d_GSF_i*d_Fam*d_Foffset*Fsurf!C126*d_EF_iw*(1/365)*d_ET_iw*(1/24)))*Rad_Spec!BF126,".")</f>
        <v>57171.833586069108</v>
      </c>
      <c r="L126" s="50">
        <f>IFERROR((d_DL/(Rad_Spec!BB126*d_GSF_i*d_Fam*d_Foffset*Fsurf!C126*d_EF_iw*(1/365)*d_ET_iw*(1/24)))*Rad_Spec!BF126,".")</f>
        <v>47203.072764479686</v>
      </c>
      <c r="M126" s="50">
        <f>IFERROR((d_DL/(Rad_Spec!AY126*d_GSF_i*d_Fam*d_Foffset*Fsurf!C126*d_EF_iw*(1/365)*d_ET_iw*(1/24)))*Rad_Spec!BF126,".")</f>
        <v>16706.049583163</v>
      </c>
      <c r="N126" s="50">
        <f>IFERROR((d_DL/(Rad_Spec!AV126*d_GSF_i*d_Fam*d_Foffset*acf!D126*d_ET_iw*(1/24)*d_EF_iw*(1/365)))*Rad_Spec!BF126,".")</f>
        <v>63924.593995782452</v>
      </c>
      <c r="O126" s="50">
        <f>IFERROR((d_DL/(Rad_Spec!AZ126*d_GSF_i*d_Fam*d_Foffset*acf!E126*d_ET_iw*(1/24)*d_EF_iw*(1/365)))*Rad_Spec!BF126,".")</f>
        <v>137602.94059655519</v>
      </c>
      <c r="P126" s="50">
        <f>IFERROR((d_DL/(Rad_Spec!BA126*d_GSF_i*d_Fam*d_Foffset*acf!F126*d_ET_iw*(1/24)*d_EF_iw*(1/365)))*Rad_Spec!BF126,".")</f>
        <v>81984.409362423117</v>
      </c>
      <c r="Q126" s="50">
        <f>IFERROR((d_DL/(Rad_Spec!BB126*d_GSF_i*d_Fam*d_Foffset*acf!G126*d_ET_iw*(1/24)*d_EF_iw*(1/365)))*Rad_Spec!BF126,".")</f>
        <v>67689.206344263876</v>
      </c>
      <c r="R126" s="50">
        <f>IFERROR((d_DL/(Rad_Spec!AY126*d_GSF_i*d_Fam*d_Foffset*acf!C126*d_ET_iw*(1/24)*d_EF_iw*(1/365)))*Rad_Spec!BF126,".")</f>
        <v>23956.475102255739</v>
      </c>
    </row>
    <row r="127" spans="1:18">
      <c r="A127" s="48" t="s">
        <v>132</v>
      </c>
      <c r="B127" s="48"/>
      <c r="C127" s="50" t="str">
        <f>IFERROR((d_DL/(Rad_Spec!V127*d_IFD_iw*d_EF_iw))*Rad_Spec!BF127,".")</f>
        <v>.</v>
      </c>
      <c r="D127" s="50" t="str">
        <f>IFERROR((d_DL/(Rad_Spec!AN127*d_IRA_iw*(1/d_PEFm_pp)*d_SLF*d_ET_iw*d_EF_iw))*Rad_Spec!BF127,".")</f>
        <v>.</v>
      </c>
      <c r="E127" s="50" t="str">
        <f>IFERROR((d_DL/(Rad_Spec!AN127*d_IRA_iw*(1/d_PEF)*d_SLF*d_ET_iw*d_EF_iw))*Rad_Spec!BF127,".")</f>
        <v>.</v>
      </c>
      <c r="F127" s="50" t="str">
        <f>IFERROR((d_DL/(Rad_Spec!AY127*d_GSF_i*d_Fam*d_Foffset*acf!C127*d_ET_iw*(1/24)*d_EF_iw*(1/365)))*Rad_Spec!BF127,".")</f>
        <v>.</v>
      </c>
      <c r="G127" s="50" t="str">
        <f t="shared" si="6"/>
        <v>.</v>
      </c>
      <c r="H127" s="50" t="str">
        <f t="shared" si="7"/>
        <v>.</v>
      </c>
      <c r="I127" s="56" t="str">
        <f>IFERROR((d_DL/(Rad_Spec!AV127*d_GSF_i*d_Fam*d_Foffset*Fsurf!C127*d_EF_iw*(1/365)*d_ET_iw*(1/24)))*Rad_Spec!BF127,".")</f>
        <v>.</v>
      </c>
      <c r="J127" s="50" t="str">
        <f>IFERROR((d_DL/(Rad_Spec!AZ127*d_GSF_i*d_Fam*d_Foffset*Fsurf!C127*d_EF_iw*(1/365)*d_ET_iw*(1/24)))*Rad_Spec!BF127,".")</f>
        <v>.</v>
      </c>
      <c r="K127" s="50" t="str">
        <f>IFERROR((d_DL/(Rad_Spec!BA127*d_GSF_i*d_Fam*d_Foffset*Fsurf!C127*d_EF_iw*(1/365)*d_ET_iw*(1/24)))*Rad_Spec!BF127,".")</f>
        <v>.</v>
      </c>
      <c r="L127" s="50" t="str">
        <f>IFERROR((d_DL/(Rad_Spec!BB127*d_GSF_i*d_Fam*d_Foffset*Fsurf!C127*d_EF_iw*(1/365)*d_ET_iw*(1/24)))*Rad_Spec!BF127,".")</f>
        <v>.</v>
      </c>
      <c r="M127" s="50" t="str">
        <f>IFERROR((d_DL/(Rad_Spec!AY127*d_GSF_i*d_Fam*d_Foffset*Fsurf!C127*d_EF_iw*(1/365)*d_ET_iw*(1/24)))*Rad_Spec!BF127,".")</f>
        <v>.</v>
      </c>
      <c r="N127" s="50" t="str">
        <f>IFERROR((d_DL/(Rad_Spec!AV127*d_GSF_i*d_Fam*d_Foffset*acf!D127*d_ET_iw*(1/24)*d_EF_iw*(1/365)))*Rad_Spec!BF127,".")</f>
        <v>.</v>
      </c>
      <c r="O127" s="50" t="str">
        <f>IFERROR((d_DL/(Rad_Spec!AZ127*d_GSF_i*d_Fam*d_Foffset*acf!E127*d_ET_iw*(1/24)*d_EF_iw*(1/365)))*Rad_Spec!BF127,".")</f>
        <v>.</v>
      </c>
      <c r="P127" s="50" t="str">
        <f>IFERROR((d_DL/(Rad_Spec!BA127*d_GSF_i*d_Fam*d_Foffset*acf!F127*d_ET_iw*(1/24)*d_EF_iw*(1/365)))*Rad_Spec!BF127,".")</f>
        <v>.</v>
      </c>
      <c r="Q127" s="50" t="str">
        <f>IFERROR((d_DL/(Rad_Spec!BB127*d_GSF_i*d_Fam*d_Foffset*acf!G127*d_ET_iw*(1/24)*d_EF_iw*(1/365)))*Rad_Spec!BF127,".")</f>
        <v>.</v>
      </c>
      <c r="R127" s="50" t="str">
        <f>IFERROR((d_DL/(Rad_Spec!AY127*d_GSF_i*d_Fam*d_Foffset*acf!C127*d_ET_iw*(1/24)*d_EF_iw*(1/365)))*Rad_Spec!BF127,".")</f>
        <v>.</v>
      </c>
    </row>
    <row r="128" spans="1:18">
      <c r="A128" s="48" t="s">
        <v>133</v>
      </c>
      <c r="B128" s="48"/>
      <c r="C128" s="50">
        <f>IFERROR((d_DL/(Rad_Spec!V128*d_IFD_iw*d_EF_iw))*Rad_Spec!BF128,".")</f>
        <v>28.889597095837527</v>
      </c>
      <c r="D128" s="50">
        <f>IFERROR((d_DL/(Rad_Spec!AN128*d_IRA_iw*(1/d_PEFm_pp)*d_SLF*d_ET_iw*d_EF_iw))*Rad_Spec!BF128,".")</f>
        <v>0.12396731136822592</v>
      </c>
      <c r="E128" s="50">
        <f>IFERROR((d_DL/(Rad_Spec!AN128*d_IRA_iw*(1/d_PEF)*d_SLF*d_ET_iw*d_EF_iw))*Rad_Spec!BF128,".")</f>
        <v>90.631595469301843</v>
      </c>
      <c r="F128" s="50">
        <f>IFERROR((d_DL/(Rad_Spec!AY128*d_GSF_i*d_Fam*d_Foffset*acf!C128*d_ET_iw*(1/24)*d_EF_iw*(1/365)))*Rad_Spec!BF128,".")</f>
        <v>195657.56989447781</v>
      </c>
      <c r="G128" s="50">
        <f t="shared" si="6"/>
        <v>21.904208756935166</v>
      </c>
      <c r="H128" s="50">
        <f t="shared" si="7"/>
        <v>0.1234375538553477</v>
      </c>
      <c r="I128" s="56">
        <f>IFERROR((d_DL/(Rad_Spec!AV128*d_GSF_i*d_Fam*d_Foffset*Fsurf!C128*d_EF_iw*(1/365)*d_ET_iw*(1/24)))*Rad_Spec!BF128,".")</f>
        <v>77648.654452605217</v>
      </c>
      <c r="J128" s="50">
        <f>IFERROR((d_DL/(Rad_Spec!AZ128*d_GSF_i*d_Fam*d_Foffset*Fsurf!C128*d_EF_iw*(1/365)*d_ET_iw*(1/24)))*Rad_Spec!BF128,".")</f>
        <v>211477.76590943374</v>
      </c>
      <c r="K128" s="50">
        <f>IFERROR((d_DL/(Rad_Spec!BA128*d_GSF_i*d_Fam*d_Foffset*Fsurf!C128*d_EF_iw*(1/365)*d_ET_iw*(1/24)))*Rad_Spec!BF128,".")</f>
        <v>96090.209885098957</v>
      </c>
      <c r="L128" s="50">
        <f>IFERROR((d_DL/(Rad_Spec!BB128*d_GSF_i*d_Fam*d_Foffset*Fsurf!C128*d_EF_iw*(1/365)*d_ET_iw*(1/24)))*Rad_Spec!BF128,".")</f>
        <v>78440.987661305262</v>
      </c>
      <c r="M128" s="50">
        <f>IFERROR((d_DL/(Rad_Spec!AY128*d_GSF_i*d_Fam*d_Foffset*Fsurf!C128*d_EF_iw*(1/365)*d_ET_iw*(1/24)))*Rad_Spec!BF128,".")</f>
        <v>147110.95480787801</v>
      </c>
      <c r="N128" s="50">
        <f>IFERROR((d_DL/(Rad_Spec!AV128*d_GSF_i*d_Fam*d_Foffset*acf!D128*d_ET_iw*(1/24)*d_EF_iw*(1/365)))*Rad_Spec!BF128,".")</f>
        <v>103272.71042196495</v>
      </c>
      <c r="O128" s="50">
        <f>IFERROR((d_DL/(Rad_Spec!AZ128*d_GSF_i*d_Fam*d_Foffset*acf!E128*d_ET_iw*(1/24)*d_EF_iw*(1/365)))*Rad_Spec!BF128,".")</f>
        <v>281265.42865954683</v>
      </c>
      <c r="P128" s="50">
        <f>IFERROR((d_DL/(Rad_Spec!BA128*d_GSF_i*d_Fam*d_Foffset*acf!F128*d_ET_iw*(1/24)*d_EF_iw*(1/365)))*Rad_Spec!BF128,".")</f>
        <v>127799.97914718163</v>
      </c>
      <c r="Q128" s="50">
        <f>IFERROR((d_DL/(Rad_Spec!BB128*d_GSF_i*d_Fam*d_Foffset*acf!G128*d_ET_iw*(1/24)*d_EF_iw*(1/365)))*Rad_Spec!BF128,".")</f>
        <v>104326.513589536</v>
      </c>
      <c r="R128" s="50">
        <f>IFERROR((d_DL/(Rad_Spec!AY128*d_GSF_i*d_Fam*d_Foffset*acf!C128*d_ET_iw*(1/24)*d_EF_iw*(1/365)))*Rad_Spec!BF128,".")</f>
        <v>195657.56989447781</v>
      </c>
    </row>
    <row r="129" spans="1:18">
      <c r="A129" s="48" t="s">
        <v>134</v>
      </c>
      <c r="B129" s="48"/>
      <c r="C129" s="50" t="str">
        <f>IFERROR((d_DL/(Rad_Spec!V129*d_IFD_iw*d_EF_iw))*Rad_Spec!BF129,".")</f>
        <v>.</v>
      </c>
      <c r="D129" s="50" t="str">
        <f>IFERROR((d_DL/(Rad_Spec!AN129*d_IRA_iw*(1/d_PEFm_pp)*d_SLF*d_ET_iw*d_EF_iw))*Rad_Spec!BF129,".")</f>
        <v>.</v>
      </c>
      <c r="E129" s="50" t="str">
        <f>IFERROR((d_DL/(Rad_Spec!AN129*d_IRA_iw*(1/d_PEF)*d_SLF*d_ET_iw*d_EF_iw))*Rad_Spec!BF129,".")</f>
        <v>.</v>
      </c>
      <c r="F129" s="50">
        <f>IFERROR((d_DL/(Rad_Spec!AY129*d_GSF_i*d_Fam*d_Foffset*acf!C129*d_ET_iw*(1/24)*d_EF_iw*(1/365)))*Rad_Spec!BF129,".")</f>
        <v>229908.11369175397</v>
      </c>
      <c r="G129" s="50">
        <f t="shared" si="6"/>
        <v>229908.11369175397</v>
      </c>
      <c r="H129" s="50">
        <f t="shared" si="7"/>
        <v>229908.11369175397</v>
      </c>
      <c r="I129" s="56">
        <f>IFERROR((d_DL/(Rad_Spec!AV129*d_GSF_i*d_Fam*d_Foffset*Fsurf!C129*d_EF_iw*(1/365)*d_ET_iw*(1/24)))*Rad_Spec!BF129,".")</f>
        <v>41364.203413927869</v>
      </c>
      <c r="J129" s="50">
        <f>IFERROR((d_DL/(Rad_Spec!AZ129*d_GSF_i*d_Fam*d_Foffset*Fsurf!C129*d_EF_iw*(1/365)*d_ET_iw*(1/24)))*Rad_Spec!BF129,".")</f>
        <v>195641.50263344261</v>
      </c>
      <c r="K129" s="50">
        <f>IFERROR((d_DL/(Rad_Spec!BA129*d_GSF_i*d_Fam*d_Foffset*Fsurf!C129*d_EF_iw*(1/365)*d_ET_iw*(1/24)))*Rad_Spec!BF129,".")</f>
        <v>70165.450055935798</v>
      </c>
      <c r="L129" s="50">
        <f>IFERROR((d_DL/(Rad_Spec!BB129*d_GSF_i*d_Fam*d_Foffset*Fsurf!C129*d_EF_iw*(1/365)*d_ET_iw*(1/24)))*Rad_Spec!BF129,".")</f>
        <v>45863.161124207247</v>
      </c>
      <c r="M129" s="50">
        <f>IFERROR((d_DL/(Rad_Spec!AY129*d_GSF_i*d_Fam*d_Foffset*Fsurf!C129*d_EF_iw*(1/365)*d_ET_iw*(1/24)))*Rad_Spec!BF129,".")</f>
        <v>187069.25442779003</v>
      </c>
      <c r="N129" s="50">
        <f>IFERROR((d_DL/(Rad_Spec!AV129*d_GSF_i*d_Fam*d_Foffset*acf!D129*d_ET_iw*(1/24)*d_EF_iw*(1/365)))*Rad_Spec!BF129,".")</f>
        <v>50836.605995717349</v>
      </c>
      <c r="O129" s="50">
        <f>IFERROR((d_DL/(Rad_Spec!AZ129*d_GSF_i*d_Fam*d_Foffset*acf!E129*d_ET_iw*(1/24)*d_EF_iw*(1/365)))*Rad_Spec!BF129,".")</f>
        <v>240443.406736501</v>
      </c>
      <c r="P129" s="50">
        <f>IFERROR((d_DL/(Rad_Spec!BA129*d_GSF_i*d_Fam*d_Foffset*acf!F129*d_ET_iw*(1/24)*d_EF_iw*(1/365)))*Rad_Spec!BF129,".")</f>
        <v>86233.338118745072</v>
      </c>
      <c r="Q129" s="50">
        <f>IFERROR((d_DL/(Rad_Spec!BB129*d_GSF_i*d_Fam*d_Foffset*acf!G129*d_ET_iw*(1/24)*d_EF_iw*(1/365)))*Rad_Spec!BF129,".")</f>
        <v>56365.825021650693</v>
      </c>
      <c r="R129" s="50">
        <f>IFERROR((d_DL/(Rad_Spec!AY129*d_GSF_i*d_Fam*d_Foffset*acf!C129*d_ET_iw*(1/24)*d_EF_iw*(1/365)))*Rad_Spec!BF129,".")</f>
        <v>229908.11369175397</v>
      </c>
    </row>
    <row r="130" spans="1:18">
      <c r="A130" s="48" t="s">
        <v>135</v>
      </c>
      <c r="B130" s="48"/>
      <c r="C130" s="50">
        <f>IFERROR((d_DL/(Rad_Spec!V130*d_IFD_iw*d_EF_iw))*Rad_Spec!BF130,".")</f>
        <v>45515.822369260059</v>
      </c>
      <c r="D130" s="50">
        <f>IFERROR((d_DL/(Rad_Spec!AN130*d_IRA_iw*(1/d_PEFm_pp)*d_SLF*d_ET_iw*d_EF_iw))*Rad_Spec!BF130,".")</f>
        <v>2942.4160307824773</v>
      </c>
      <c r="E130" s="50">
        <f>IFERROR((d_DL/(Rad_Spec!AN130*d_IRA_iw*(1/d_PEF)*d_SLF*d_ET_iw*d_EF_iw))*Rad_Spec!BF130,".")</f>
        <v>2151178.8588537374</v>
      </c>
      <c r="F130" s="50">
        <f>IFERROR((d_DL/(Rad_Spec!AY130*d_GSF_i*d_Fam*d_Foffset*acf!C130*d_ET_iw*(1/24)*d_EF_iw*(1/365)))*Rad_Spec!BF130,".")</f>
        <v>19465.952389346992</v>
      </c>
      <c r="G130" s="50">
        <f t="shared" si="6"/>
        <v>13548.851985100622</v>
      </c>
      <c r="H130" s="50">
        <f t="shared" si="7"/>
        <v>2420.1419875236447</v>
      </c>
      <c r="I130" s="56" t="str">
        <f>IFERROR((d_DL/(Rad_Spec!AV130*d_GSF_i*d_Fam*d_Foffset*Fsurf!C130*d_EF_iw*(1/365)*d_ET_iw*(1/24)))*Rad_Spec!BF130,".")</f>
        <v>.</v>
      </c>
      <c r="J130" s="50" t="str">
        <f>IFERROR((d_DL/(Rad_Spec!AZ130*d_GSF_i*d_Fam*d_Foffset*Fsurf!C130*d_EF_iw*(1/365)*d_ET_iw*(1/24)))*Rad_Spec!BF130,".")</f>
        <v>.</v>
      </c>
      <c r="K130" s="50" t="str">
        <f>IFERROR((d_DL/(Rad_Spec!BA130*d_GSF_i*d_Fam*d_Foffset*Fsurf!C130*d_EF_iw*(1/365)*d_ET_iw*(1/24)))*Rad_Spec!BF130,".")</f>
        <v>.</v>
      </c>
      <c r="L130" s="50" t="str">
        <f>IFERROR((d_DL/(Rad_Spec!BB130*d_GSF_i*d_Fam*d_Foffset*Fsurf!C130*d_EF_iw*(1/365)*d_ET_iw*(1/24)))*Rad_Spec!BF130,".")</f>
        <v>.</v>
      </c>
      <c r="M130" s="50" t="str">
        <f>IFERROR((d_DL/(Rad_Spec!AY130*d_GSF_i*d_Fam*d_Foffset*Fsurf!C130*d_EF_iw*(1/365)*d_ET_iw*(1/24)))*Rad_Spec!BF130,".")</f>
        <v>.</v>
      </c>
      <c r="N130" s="50">
        <f>IFERROR((d_DL/(Rad_Spec!AV130*d_GSF_i*d_Fam*d_Foffset*acf!D130*d_ET_iw*(1/24)*d_EF_iw*(1/365)))*Rad_Spec!BF130,".")</f>
        <v>4162.4507786695967</v>
      </c>
      <c r="O130" s="50">
        <f>IFERROR((d_DL/(Rad_Spec!AZ130*d_GSF_i*d_Fam*d_Foffset*acf!E130*d_ET_iw*(1/24)*d_EF_iw*(1/365)))*Rad_Spec!BF130,".")</f>
        <v>20179.6625895988</v>
      </c>
      <c r="P130" s="50">
        <f>IFERROR((d_DL/(Rad_Spec!BA130*d_GSF_i*d_Fam*d_Foffset*acf!F130*d_ET_iw*(1/24)*d_EF_iw*(1/365)))*Rad_Spec!BF130,".")</f>
        <v>7100.6513283187223</v>
      </c>
      <c r="Q130" s="50">
        <f>IFERROR((d_DL/(Rad_Spec!BB130*d_GSF_i*d_Fam*d_Foffset*acf!G130*d_ET_iw*(1/24)*d_EF_iw*(1/365)))*Rad_Spec!BF130,".")</f>
        <v>4610.4923555402829</v>
      </c>
      <c r="R130" s="50">
        <f>IFERROR((d_DL/(Rad_Spec!AY130*d_GSF_i*d_Fam*d_Foffset*acf!C130*d_ET_iw*(1/24)*d_EF_iw*(1/365)))*Rad_Spec!BF130,".")</f>
        <v>19465.952389346992</v>
      </c>
    </row>
    <row r="131" spans="1:18">
      <c r="A131" s="48" t="s">
        <v>136</v>
      </c>
      <c r="B131" s="48"/>
      <c r="C131" s="50">
        <f>IFERROR((d_DL/(Rad_Spec!V131*d_IFD_iw*d_EF_iw))*Rad_Spec!BF131,".")</f>
        <v>192901.16420003155</v>
      </c>
      <c r="D131" s="50">
        <f>IFERROR((d_DL/(Rad_Spec!AN131*d_IRA_iw*(1/d_PEFm_pp)*d_SLF*d_ET_iw*d_EF_iw))*Rad_Spec!BF131,".")</f>
        <v>13635.918126047689</v>
      </c>
      <c r="E131" s="50">
        <f>IFERROR((d_DL/(Rad_Spec!AN131*d_IRA_iw*(1/d_PEF)*d_SLF*d_ET_iw*d_EF_iw))*Rad_Spec!BF131,".")</f>
        <v>9969120.0995848458</v>
      </c>
      <c r="F131" s="50">
        <f>IFERROR((d_DL/(Rad_Spec!AY131*d_GSF_i*d_Fam*d_Foffset*acf!C131*d_ET_iw*(1/24)*d_EF_iw*(1/365)))*Rad_Spec!BF131,".")</f>
        <v>943627.55546307669</v>
      </c>
      <c r="G131" s="50">
        <f t="shared" si="6"/>
        <v>157627.96920044845</v>
      </c>
      <c r="H131" s="50">
        <f t="shared" si="7"/>
        <v>12566.054833706246</v>
      </c>
      <c r="I131" s="56" t="str">
        <f>IFERROR((d_DL/(Rad_Spec!AV131*d_GSF_i*d_Fam*d_Foffset*Fsurf!C131*d_EF_iw*(1/365)*d_ET_iw*(1/24)))*Rad_Spec!BF131,".")</f>
        <v>.</v>
      </c>
      <c r="J131" s="50" t="str">
        <f>IFERROR((d_DL/(Rad_Spec!AZ131*d_GSF_i*d_Fam*d_Foffset*Fsurf!C131*d_EF_iw*(1/365)*d_ET_iw*(1/24)))*Rad_Spec!BF131,".")</f>
        <v>.</v>
      </c>
      <c r="K131" s="50" t="str">
        <f>IFERROR((d_DL/(Rad_Spec!BA131*d_GSF_i*d_Fam*d_Foffset*Fsurf!C131*d_EF_iw*(1/365)*d_ET_iw*(1/24)))*Rad_Spec!BF131,".")</f>
        <v>.</v>
      </c>
      <c r="L131" s="50" t="str">
        <f>IFERROR((d_DL/(Rad_Spec!BB131*d_GSF_i*d_Fam*d_Foffset*Fsurf!C131*d_EF_iw*(1/365)*d_ET_iw*(1/24)))*Rad_Spec!BF131,".")</f>
        <v>.</v>
      </c>
      <c r="M131" s="50" t="str">
        <f>IFERROR((d_DL/(Rad_Spec!AY131*d_GSF_i*d_Fam*d_Foffset*Fsurf!C131*d_EF_iw*(1/365)*d_ET_iw*(1/24)))*Rad_Spec!BF131,".")</f>
        <v>.</v>
      </c>
      <c r="N131" s="50">
        <f>IFERROR((d_DL/(Rad_Spec!AV131*d_GSF_i*d_Fam*d_Foffset*acf!D131*d_ET_iw*(1/24)*d_EF_iw*(1/365)))*Rad_Spec!BF131,".")</f>
        <v>446403.17371599464</v>
      </c>
      <c r="O131" s="50">
        <f>IFERROR((d_DL/(Rad_Spec!AZ131*d_GSF_i*d_Fam*d_Foffset*acf!E131*d_ET_iw*(1/24)*d_EF_iw*(1/365)))*Rad_Spec!BF131,".")</f>
        <v>1203762.4043367207</v>
      </c>
      <c r="P131" s="50">
        <f>IFERROR((d_DL/(Rad_Spec!BA131*d_GSF_i*d_Fam*d_Foffset*acf!F131*d_ET_iw*(1/24)*d_EF_iw*(1/365)))*Rad_Spec!BF131,".")</f>
        <v>586834.1721141513</v>
      </c>
      <c r="Q131" s="50">
        <f>IFERROR((d_DL/(Rad_Spec!BB131*d_GSF_i*d_Fam*d_Foffset*acf!G131*d_ET_iw*(1/24)*d_EF_iw*(1/365)))*Rad_Spec!BF131,".")</f>
        <v>470251.08950716624</v>
      </c>
      <c r="R131" s="50">
        <f>IFERROR((d_DL/(Rad_Spec!AY131*d_GSF_i*d_Fam*d_Foffset*acf!C131*d_ET_iw*(1/24)*d_EF_iw*(1/365)))*Rad_Spec!BF131,".")</f>
        <v>943627.55546307669</v>
      </c>
    </row>
    <row r="132" spans="1:18">
      <c r="A132" s="48" t="s">
        <v>137</v>
      </c>
      <c r="B132" s="48"/>
      <c r="C132" s="50">
        <f>IFERROR((d_DL/(Rad_Spec!V132*d_IFD_iw*d_EF_iw))*Rad_Spec!BF132,".")</f>
        <v>1.5066462756293846</v>
      </c>
      <c r="D132" s="50">
        <f>IFERROR((d_DL/(Rad_Spec!AN132*d_IRA_iw*(1/d_PEFm_pp)*d_SLF*d_ET_iw*d_EF_iw))*Rad_Spec!BF132,".")</f>
        <v>9.453790800123435E-2</v>
      </c>
      <c r="E132" s="50">
        <f>IFERROR((d_DL/(Rad_Spec!AN132*d_IRA_iw*(1/d_PEF)*d_SLF*d_ET_iw*d_EF_iw))*Rad_Spec!BF132,".")</f>
        <v>69.115973718520422</v>
      </c>
      <c r="F132" s="50">
        <f>IFERROR((d_DL/(Rad_Spec!AY132*d_GSF_i*d_Fam*d_Foffset*acf!C132*d_ET_iw*(1/24)*d_EF_iw*(1/365)))*Rad_Spec!BF132,".")</f>
        <v>28.016362938472163</v>
      </c>
      <c r="G132" s="50">
        <f t="shared" si="6"/>
        <v>1.400780623114007</v>
      </c>
      <c r="H132" s="50">
        <f t="shared" si="7"/>
        <v>8.8674598958201331E-2</v>
      </c>
      <c r="I132" s="56">
        <f>IFERROR((d_DL/(Rad_Spec!AV132*d_GSF_i*d_Fam*d_Foffset*Fsurf!C132*d_EF_iw*(1/365)*d_ET_iw*(1/24)))*Rad_Spec!BF132,".")</f>
        <v>4.3328728556186391</v>
      </c>
      <c r="J132" s="50">
        <f>IFERROR((d_DL/(Rad_Spec!AZ132*d_GSF_i*d_Fam*d_Foffset*Fsurf!C132*d_EF_iw*(1/365)*d_ET_iw*(1/24)))*Rad_Spec!BF132,".")</f>
        <v>23.622368046667209</v>
      </c>
      <c r="K132" s="50">
        <f>IFERROR((d_DL/(Rad_Spec!BA132*d_GSF_i*d_Fam*d_Foffset*Fsurf!C132*d_EF_iw*(1/365)*d_ET_iw*(1/24)))*Rad_Spec!BF132,".")</f>
        <v>8.1760567507637258</v>
      </c>
      <c r="L132" s="50">
        <f>IFERROR((d_DL/(Rad_Spec!BB132*d_GSF_i*d_Fam*d_Foffset*Fsurf!C132*d_EF_iw*(1/365)*d_ET_iw*(1/24)))*Rad_Spec!BF132,".")</f>
        <v>5.0958944905703492</v>
      </c>
      <c r="M132" s="50">
        <f>IFERROR((d_DL/(Rad_Spec!AY132*d_GSF_i*d_Fam*d_Foffset*Fsurf!C132*d_EF_iw*(1/365)*d_ET_iw*(1/24)))*Rad_Spec!BF132,".")</f>
        <v>24.110467244812533</v>
      </c>
      <c r="N132" s="50">
        <f>IFERROR((d_DL/(Rad_Spec!AV132*d_GSF_i*d_Fam*d_Foffset*acf!D132*d_ET_iw*(1/24)*d_EF_iw*(1/365)))*Rad_Spec!BF132,".")</f>
        <v>5.0347982582288573</v>
      </c>
      <c r="O132" s="50">
        <f>IFERROR((d_DL/(Rad_Spec!AZ132*d_GSF_i*d_Fam*d_Foffset*acf!E132*d_ET_iw*(1/24)*d_EF_iw*(1/365)))*Rad_Spec!BF132,".")</f>
        <v>27.4491916702273</v>
      </c>
      <c r="P132" s="50">
        <f>IFERROR((d_DL/(Rad_Spec!BA132*d_GSF_i*d_Fam*d_Foffset*acf!F132*d_ET_iw*(1/24)*d_EF_iw*(1/365)))*Rad_Spec!BF132,".")</f>
        <v>9.5005779443874463</v>
      </c>
      <c r="Q132" s="50">
        <f>IFERROR((d_DL/(Rad_Spec!BB132*d_GSF_i*d_Fam*d_Foffset*acf!G132*d_ET_iw*(1/24)*d_EF_iw*(1/365)))*Rad_Spec!BF132,".")</f>
        <v>5.9214293980427444</v>
      </c>
      <c r="R132" s="50">
        <f>IFERROR((d_DL/(Rad_Spec!AY132*d_GSF_i*d_Fam*d_Foffset*acf!C132*d_ET_iw*(1/24)*d_EF_iw*(1/365)))*Rad_Spec!BF132,".")</f>
        <v>28.016362938472163</v>
      </c>
    </row>
    <row r="133" spans="1:18">
      <c r="A133" s="48" t="s">
        <v>138</v>
      </c>
      <c r="B133" s="48"/>
      <c r="C133" s="50">
        <f>IFERROR((d_DL/(Rad_Spec!V133*d_IFD_iw*d_EF_iw))*Rad_Spec!BF133,".")</f>
        <v>3.4365863245259676</v>
      </c>
      <c r="D133" s="50">
        <f>IFERROR((d_DL/(Rad_Spec!AN133*d_IRA_iw*(1/d_PEFm_pp)*d_SLF*d_ET_iw*d_EF_iw))*Rad_Spec!BF133,".")</f>
        <v>6.8491541074753685E-3</v>
      </c>
      <c r="E133" s="50">
        <f>IFERROR((d_DL/(Rad_Spec!AN133*d_IRA_iw*(1/d_PEF)*d_SLF*d_ET_iw*d_EF_iw))*Rad_Spec!BF133,".")</f>
        <v>5.0073665188379568</v>
      </c>
      <c r="F133" s="50" t="str">
        <f>IFERROR((d_DL/(Rad_Spec!AY133*d_GSF_i*d_Fam*d_Foffset*acf!C133*d_ET_iw*(1/24)*d_EF_iw*(1/365)))*Rad_Spec!BF133,".")</f>
        <v>.</v>
      </c>
      <c r="G133" s="50">
        <f t="shared" si="6"/>
        <v>2.0379373996684063</v>
      </c>
      <c r="H133" s="50">
        <f t="shared" si="7"/>
        <v>6.8355308198374759E-3</v>
      </c>
      <c r="I133" s="56" t="str">
        <f>IFERROR((d_DL/(Rad_Spec!AV133*d_GSF_i*d_Fam*d_Foffset*Fsurf!C133*d_EF_iw*(1/365)*d_ET_iw*(1/24)))*Rad_Spec!BF133,".")</f>
        <v>.</v>
      </c>
      <c r="J133" s="50" t="str">
        <f>IFERROR((d_DL/(Rad_Spec!AZ133*d_GSF_i*d_Fam*d_Foffset*Fsurf!C133*d_EF_iw*(1/365)*d_ET_iw*(1/24)))*Rad_Spec!BF133,".")</f>
        <v>.</v>
      </c>
      <c r="K133" s="50" t="str">
        <f>IFERROR((d_DL/(Rad_Spec!BA133*d_GSF_i*d_Fam*d_Foffset*Fsurf!C133*d_EF_iw*(1/365)*d_ET_iw*(1/24)))*Rad_Spec!BF133,".")</f>
        <v>.</v>
      </c>
      <c r="L133" s="50" t="str">
        <f>IFERROR((d_DL/(Rad_Spec!BB133*d_GSF_i*d_Fam*d_Foffset*Fsurf!C133*d_EF_iw*(1/365)*d_ET_iw*(1/24)))*Rad_Spec!BF133,".")</f>
        <v>.</v>
      </c>
      <c r="M133" s="50" t="str">
        <f>IFERROR((d_DL/(Rad_Spec!AY133*d_GSF_i*d_Fam*d_Foffset*Fsurf!C133*d_EF_iw*(1/365)*d_ET_iw*(1/24)))*Rad_Spec!BF133,".")</f>
        <v>.</v>
      </c>
      <c r="N133" s="50" t="str">
        <f>IFERROR((d_DL/(Rad_Spec!AV133*d_GSF_i*d_Fam*d_Foffset*acf!D133*d_ET_iw*(1/24)*d_EF_iw*(1/365)))*Rad_Spec!BF133,".")</f>
        <v>.</v>
      </c>
      <c r="O133" s="50" t="str">
        <f>IFERROR((d_DL/(Rad_Spec!AZ133*d_GSF_i*d_Fam*d_Foffset*acf!E133*d_ET_iw*(1/24)*d_EF_iw*(1/365)))*Rad_Spec!BF133,".")</f>
        <v>.</v>
      </c>
      <c r="P133" s="50" t="str">
        <f>IFERROR((d_DL/(Rad_Spec!BA133*d_GSF_i*d_Fam*d_Foffset*acf!F133*d_ET_iw*(1/24)*d_EF_iw*(1/365)))*Rad_Spec!BF133,".")</f>
        <v>.</v>
      </c>
      <c r="Q133" s="50" t="str">
        <f>IFERROR((d_DL/(Rad_Spec!BB133*d_GSF_i*d_Fam*d_Foffset*acf!G133*d_ET_iw*(1/24)*d_EF_iw*(1/365)))*Rad_Spec!BF133,".")</f>
        <v>.</v>
      </c>
      <c r="R133" s="50" t="str">
        <f>IFERROR((d_DL/(Rad_Spec!AY133*d_GSF_i*d_Fam*d_Foffset*acf!C133*d_ET_iw*(1/24)*d_EF_iw*(1/365)))*Rad_Spec!BF133,".")</f>
        <v>.</v>
      </c>
    </row>
    <row r="134" spans="1:18">
      <c r="A134" s="48" t="s">
        <v>139</v>
      </c>
      <c r="B134" s="48"/>
      <c r="C134" s="50">
        <f>IFERROR((d_DL/(Rad_Spec!V134*d_IFD_iw*d_EF_iw))*Rad_Spec!BF134,".")</f>
        <v>647.17516324583869</v>
      </c>
      <c r="D134" s="50">
        <f>IFERROR((d_DL/(Rad_Spec!AN134*d_IRA_iw*(1/d_PEFm_pp)*d_SLF*d_ET_iw*d_EF_iw))*Rad_Spec!BF134,".")</f>
        <v>46.693000664080621</v>
      </c>
      <c r="E134" s="50">
        <f>IFERROR((d_DL/(Rad_Spec!AN134*d_IRA_iw*(1/d_PEF)*d_SLF*d_ET_iw*d_EF_iw))*Rad_Spec!BF134,".")</f>
        <v>34136.911583608526</v>
      </c>
      <c r="F134" s="50">
        <f>IFERROR((d_DL/(Rad_Spec!AY134*d_GSF_i*d_Fam*d_Foffset*acf!C134*d_ET_iw*(1/24)*d_EF_iw*(1/365)))*Rad_Spec!BF134,".")</f>
        <v>3699.4320288346084</v>
      </c>
      <c r="G134" s="50">
        <f t="shared" si="6"/>
        <v>542.06938279488827</v>
      </c>
      <c r="H134" s="50">
        <f t="shared" si="7"/>
        <v>43.044124200626229</v>
      </c>
      <c r="I134" s="56">
        <f>IFERROR((d_DL/(Rad_Spec!AV134*d_GSF_i*d_Fam*d_Foffset*Fsurf!C134*d_EF_iw*(1/365)*d_ET_iw*(1/24)))*Rad_Spec!BF134,".")</f>
        <v>665.37558948984804</v>
      </c>
      <c r="J134" s="50">
        <f>IFERROR((d_DL/(Rad_Spec!AZ134*d_GSF_i*d_Fam*d_Foffset*Fsurf!C134*d_EF_iw*(1/365)*d_ET_iw*(1/24)))*Rad_Spec!BF134,".")</f>
        <v>3388.9465658718009</v>
      </c>
      <c r="K134" s="50">
        <f>IFERROR((d_DL/(Rad_Spec!BA134*d_GSF_i*d_Fam*d_Foffset*Fsurf!C134*d_EF_iw*(1/365)*d_ET_iw*(1/24)))*Rad_Spec!BF134,".")</f>
        <v>1187.2387969328661</v>
      </c>
      <c r="L134" s="50">
        <f>IFERROR((d_DL/(Rad_Spec!BB134*d_GSF_i*d_Fam*d_Foffset*Fsurf!C134*d_EF_iw*(1/365)*d_ET_iw*(1/24)))*Rad_Spec!BF134,".")</f>
        <v>756.86473304470201</v>
      </c>
      <c r="M134" s="50">
        <f>IFERROR((d_DL/(Rad_Spec!AY134*d_GSF_i*d_Fam*d_Foffset*Fsurf!C134*d_EF_iw*(1/365)*d_ET_iw*(1/24)))*Rad_Spec!BF134,".")</f>
        <v>3161.9077169526568</v>
      </c>
      <c r="N134" s="50">
        <f>IFERROR((d_DL/(Rad_Spec!AV134*d_GSF_i*d_Fam*d_Foffset*acf!D134*d_ET_iw*(1/24)*d_EF_iw*(1/365)))*Rad_Spec!BF134,".")</f>
        <v>778.48943970312212</v>
      </c>
      <c r="O134" s="50">
        <f>IFERROR((d_DL/(Rad_Spec!AZ134*d_GSF_i*d_Fam*d_Foffset*acf!E134*d_ET_iw*(1/24)*d_EF_iw*(1/365)))*Rad_Spec!BF134,".")</f>
        <v>3965.0674820700065</v>
      </c>
      <c r="P134" s="50">
        <f>IFERROR((d_DL/(Rad_Spec!BA134*d_GSF_i*d_Fam*d_Foffset*acf!F134*d_ET_iw*(1/24)*d_EF_iw*(1/365)))*Rad_Spec!BF134,".")</f>
        <v>1389.0693924114532</v>
      </c>
      <c r="Q134" s="50">
        <f>IFERROR((d_DL/(Rad_Spec!BB134*d_GSF_i*d_Fam*d_Foffset*acf!G134*d_ET_iw*(1/24)*d_EF_iw*(1/365)))*Rad_Spec!BF134,".")</f>
        <v>885.53173766230111</v>
      </c>
      <c r="R134" s="50">
        <f>IFERROR((d_DL/(Rad_Spec!AY134*d_GSF_i*d_Fam*d_Foffset*acf!C134*d_ET_iw*(1/24)*d_EF_iw*(1/365)))*Rad_Spec!BF134,".")</f>
        <v>3699.4320288346084</v>
      </c>
    </row>
    <row r="136" spans="1:18">
      <c r="D136" s="4"/>
      <c r="E136" s="4"/>
      <c r="F136" s="57"/>
    </row>
    <row r="137" spans="1:18">
      <c r="C137" s="3"/>
      <c r="D137" s="4"/>
      <c r="E137" s="4"/>
      <c r="F137" s="58"/>
    </row>
    <row r="138" spans="1:18">
      <c r="D138" s="4"/>
      <c r="E138" s="4"/>
      <c r="F138" s="58"/>
    </row>
    <row r="139" spans="1:18">
      <c r="D139" s="4"/>
      <c r="E139" s="4"/>
      <c r="F139" s="58"/>
    </row>
    <row r="140" spans="1:18">
      <c r="D140" s="4"/>
      <c r="E140" s="4"/>
      <c r="F140" s="59"/>
    </row>
    <row r="141" spans="1:18">
      <c r="D141" s="4"/>
      <c r="E141" s="4"/>
      <c r="F141" s="59"/>
    </row>
    <row r="142" spans="1:18">
      <c r="D142" s="4"/>
      <c r="E142" s="4"/>
      <c r="F142" s="59"/>
    </row>
    <row r="143" spans="1:18">
      <c r="C143" s="3"/>
      <c r="D143" s="4"/>
      <c r="E143" s="4"/>
      <c r="F143" s="60"/>
    </row>
    <row r="144" spans="1:18">
      <c r="D144" s="4"/>
      <c r="E144" s="4"/>
      <c r="F144" s="61"/>
    </row>
    <row r="145" spans="4:5">
      <c r="D145" s="4"/>
      <c r="E145" s="4"/>
    </row>
    <row r="146" spans="4:5">
      <c r="D146" s="4"/>
      <c r="E146" s="4"/>
    </row>
    <row r="147" spans="4:5">
      <c r="D147" s="4"/>
      <c r="E147" s="4"/>
    </row>
    <row r="148" spans="4:5">
      <c r="D148" s="4"/>
      <c r="E148" s="4"/>
    </row>
    <row r="149" spans="4:5">
      <c r="D149" s="4"/>
      <c r="E149" s="4"/>
    </row>
    <row r="150" spans="4:5">
      <c r="D150" s="4"/>
      <c r="E150" s="4"/>
    </row>
  </sheetData>
  <sheetProtection algorithmName="SHA-512" hashValue="P3R70b9Tbo78FhbOc1h38bqxlQlS2nIeKuEVPXE3SDTp9xMXt97O7pqOZo0ZrTFwbSVpd7xqEMUUukGNiQgLew==" saltValue="RVmJvDVTSQAwiHrZPDWWyw==" spinCount="100000" sheet="1" objects="1" scenarios="1"/>
  <autoFilter ref="A1:R134" xr:uid="{00000000-0009-0000-0000-000006000000}"/>
  <pageMargins left="0.7" right="0.7" top="0.75" bottom="0.75" header="0.3" footer="0.3"/>
  <pageSetup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499984740745262"/>
  </sheetPr>
  <dimension ref="A1:R134"/>
  <sheetViews>
    <sheetView workbookViewId="0">
      <pane xSplit="2" ySplit="1" topLeftCell="C2" activePane="bottomRight" state="frozen"/>
      <selection activeCell="C2" sqref="C2"/>
      <selection pane="topRight" activeCell="C2" sqref="C2"/>
      <selection pane="bottomLeft" activeCell="C2" sqref="C2"/>
      <selection pane="bottomRight" activeCell="C2" sqref="C2"/>
    </sheetView>
  </sheetViews>
  <sheetFormatPr defaultRowHeight="15"/>
  <cols>
    <col min="1" max="1" width="12.5703125" style="2" bestFit="1" customWidth="1"/>
    <col min="2" max="2" width="8" style="2" bestFit="1" customWidth="1"/>
    <col min="3" max="3" width="14.85546875" style="2" bestFit="1" customWidth="1"/>
    <col min="4" max="4" width="17.85546875" style="2" bestFit="1" customWidth="1"/>
    <col min="5" max="5" width="17.7109375" style="2" bestFit="1" customWidth="1"/>
    <col min="6" max="6" width="15" style="2" bestFit="1" customWidth="1"/>
    <col min="7" max="7" width="16.42578125" style="2" bestFit="1" customWidth="1"/>
    <col min="8" max="8" width="16.5703125" style="2" bestFit="1" customWidth="1"/>
    <col min="9" max="9" width="12.42578125" style="2" bestFit="1" customWidth="1"/>
    <col min="10" max="11" width="14.140625" style="2" bestFit="1" customWidth="1"/>
    <col min="12" max="12" width="15.140625" style="2" bestFit="1" customWidth="1"/>
    <col min="13" max="13" width="12.7109375" style="2" bestFit="1" customWidth="1"/>
    <col min="14" max="14" width="12.42578125" style="2" bestFit="1" customWidth="1"/>
    <col min="15" max="16" width="14.140625" style="2" bestFit="1" customWidth="1"/>
    <col min="17" max="17" width="15.140625" style="2" bestFit="1" customWidth="1"/>
    <col min="18" max="18" width="12.7109375" style="2" bestFit="1" customWidth="1"/>
    <col min="19" max="255" width="9.140625" style="2"/>
    <col min="256" max="256" width="15.42578125" style="2" bestFit="1" customWidth="1"/>
    <col min="257" max="257" width="11.140625" style="2" bestFit="1" customWidth="1"/>
    <col min="258" max="258" width="14.5703125" style="2" bestFit="1" customWidth="1"/>
    <col min="259" max="259" width="17.42578125" style="2" bestFit="1" customWidth="1"/>
    <col min="260" max="260" width="17.5703125" style="2" bestFit="1" customWidth="1"/>
    <col min="261" max="261" width="14.7109375" style="2" bestFit="1" customWidth="1"/>
    <col min="262" max="262" width="14.42578125" style="2" bestFit="1" customWidth="1"/>
    <col min="263" max="263" width="12.140625" style="2" bestFit="1" customWidth="1"/>
    <col min="264" max="264" width="12.42578125" style="2" bestFit="1" customWidth="1"/>
    <col min="265" max="266" width="13.85546875" style="2" bestFit="1" customWidth="1"/>
    <col min="267" max="267" width="14.85546875" style="2" bestFit="1" customWidth="1"/>
    <col min="268" max="268" width="12.140625" style="2" bestFit="1" customWidth="1"/>
    <col min="269" max="269" width="12.42578125" style="2" bestFit="1" customWidth="1"/>
    <col min="270" max="271" width="13.85546875" style="2" bestFit="1" customWidth="1"/>
    <col min="272" max="272" width="14.85546875" style="2" bestFit="1" customWidth="1"/>
    <col min="273" max="511" width="9.140625" style="2"/>
    <col min="512" max="512" width="15.42578125" style="2" bestFit="1" customWidth="1"/>
    <col min="513" max="513" width="11.140625" style="2" bestFit="1" customWidth="1"/>
    <col min="514" max="514" width="14.5703125" style="2" bestFit="1" customWidth="1"/>
    <col min="515" max="515" width="17.42578125" style="2" bestFit="1" customWidth="1"/>
    <col min="516" max="516" width="17.5703125" style="2" bestFit="1" customWidth="1"/>
    <col min="517" max="517" width="14.7109375" style="2" bestFit="1" customWidth="1"/>
    <col min="518" max="518" width="14.42578125" style="2" bestFit="1" customWidth="1"/>
    <col min="519" max="519" width="12.140625" style="2" bestFit="1" customWidth="1"/>
    <col min="520" max="520" width="12.42578125" style="2" bestFit="1" customWidth="1"/>
    <col min="521" max="522" width="13.85546875" style="2" bestFit="1" customWidth="1"/>
    <col min="523" max="523" width="14.85546875" style="2" bestFit="1" customWidth="1"/>
    <col min="524" max="524" width="12.140625" style="2" bestFit="1" customWidth="1"/>
    <col min="525" max="525" width="12.42578125" style="2" bestFit="1" customWidth="1"/>
    <col min="526" max="527" width="13.85546875" style="2" bestFit="1" customWidth="1"/>
    <col min="528" max="528" width="14.85546875" style="2" bestFit="1" customWidth="1"/>
    <col min="529" max="767" width="9.140625" style="2"/>
    <col min="768" max="768" width="15.42578125" style="2" bestFit="1" customWidth="1"/>
    <col min="769" max="769" width="11.140625" style="2" bestFit="1" customWidth="1"/>
    <col min="770" max="770" width="14.5703125" style="2" bestFit="1" customWidth="1"/>
    <col min="771" max="771" width="17.42578125" style="2" bestFit="1" customWidth="1"/>
    <col min="772" max="772" width="17.5703125" style="2" bestFit="1" customWidth="1"/>
    <col min="773" max="773" width="14.7109375" style="2" bestFit="1" customWidth="1"/>
    <col min="774" max="774" width="14.42578125" style="2" bestFit="1" customWidth="1"/>
    <col min="775" max="775" width="12.140625" style="2" bestFit="1" customWidth="1"/>
    <col min="776" max="776" width="12.42578125" style="2" bestFit="1" customWidth="1"/>
    <col min="777" max="778" width="13.85546875" style="2" bestFit="1" customWidth="1"/>
    <col min="779" max="779" width="14.85546875" style="2" bestFit="1" customWidth="1"/>
    <col min="780" max="780" width="12.140625" style="2" bestFit="1" customWidth="1"/>
    <col min="781" max="781" width="12.42578125" style="2" bestFit="1" customWidth="1"/>
    <col min="782" max="783" width="13.85546875" style="2" bestFit="1" customWidth="1"/>
    <col min="784" max="784" width="14.85546875" style="2" bestFit="1" customWidth="1"/>
    <col min="785" max="1023" width="9.140625" style="2"/>
    <col min="1024" max="1024" width="15.42578125" style="2" bestFit="1" customWidth="1"/>
    <col min="1025" max="1025" width="11.140625" style="2" bestFit="1" customWidth="1"/>
    <col min="1026" max="1026" width="14.5703125" style="2" bestFit="1" customWidth="1"/>
    <col min="1027" max="1027" width="17.42578125" style="2" bestFit="1" customWidth="1"/>
    <col min="1028" max="1028" width="17.5703125" style="2" bestFit="1" customWidth="1"/>
    <col min="1029" max="1029" width="14.7109375" style="2" bestFit="1" customWidth="1"/>
    <col min="1030" max="1030" width="14.42578125" style="2" bestFit="1" customWidth="1"/>
    <col min="1031" max="1031" width="12.140625" style="2" bestFit="1" customWidth="1"/>
    <col min="1032" max="1032" width="12.42578125" style="2" bestFit="1" customWidth="1"/>
    <col min="1033" max="1034" width="13.85546875" style="2" bestFit="1" customWidth="1"/>
    <col min="1035" max="1035" width="14.85546875" style="2" bestFit="1" customWidth="1"/>
    <col min="1036" max="1036" width="12.140625" style="2" bestFit="1" customWidth="1"/>
    <col min="1037" max="1037" width="12.42578125" style="2" bestFit="1" customWidth="1"/>
    <col min="1038" max="1039" width="13.85546875" style="2" bestFit="1" customWidth="1"/>
    <col min="1040" max="1040" width="14.85546875" style="2" bestFit="1" customWidth="1"/>
    <col min="1041" max="1279" width="9.140625" style="2"/>
    <col min="1280" max="1280" width="15.42578125" style="2" bestFit="1" customWidth="1"/>
    <col min="1281" max="1281" width="11.140625" style="2" bestFit="1" customWidth="1"/>
    <col min="1282" max="1282" width="14.5703125" style="2" bestFit="1" customWidth="1"/>
    <col min="1283" max="1283" width="17.42578125" style="2" bestFit="1" customWidth="1"/>
    <col min="1284" max="1284" width="17.5703125" style="2" bestFit="1" customWidth="1"/>
    <col min="1285" max="1285" width="14.7109375" style="2" bestFit="1" customWidth="1"/>
    <col min="1286" max="1286" width="14.42578125" style="2" bestFit="1" customWidth="1"/>
    <col min="1287" max="1287" width="12.140625" style="2" bestFit="1" customWidth="1"/>
    <col min="1288" max="1288" width="12.42578125" style="2" bestFit="1" customWidth="1"/>
    <col min="1289" max="1290" width="13.85546875" style="2" bestFit="1" customWidth="1"/>
    <col min="1291" max="1291" width="14.85546875" style="2" bestFit="1" customWidth="1"/>
    <col min="1292" max="1292" width="12.140625" style="2" bestFit="1" customWidth="1"/>
    <col min="1293" max="1293" width="12.42578125" style="2" bestFit="1" customWidth="1"/>
    <col min="1294" max="1295" width="13.85546875" style="2" bestFit="1" customWidth="1"/>
    <col min="1296" max="1296" width="14.85546875" style="2" bestFit="1" customWidth="1"/>
    <col min="1297" max="1535" width="9.140625" style="2"/>
    <col min="1536" max="1536" width="15.42578125" style="2" bestFit="1" customWidth="1"/>
    <col min="1537" max="1537" width="11.140625" style="2" bestFit="1" customWidth="1"/>
    <col min="1538" max="1538" width="14.5703125" style="2" bestFit="1" customWidth="1"/>
    <col min="1539" max="1539" width="17.42578125" style="2" bestFit="1" customWidth="1"/>
    <col min="1540" max="1540" width="17.5703125" style="2" bestFit="1" customWidth="1"/>
    <col min="1541" max="1541" width="14.7109375" style="2" bestFit="1" customWidth="1"/>
    <col min="1542" max="1542" width="14.42578125" style="2" bestFit="1" customWidth="1"/>
    <col min="1543" max="1543" width="12.140625" style="2" bestFit="1" customWidth="1"/>
    <col min="1544" max="1544" width="12.42578125" style="2" bestFit="1" customWidth="1"/>
    <col min="1545" max="1546" width="13.85546875" style="2" bestFit="1" customWidth="1"/>
    <col min="1547" max="1547" width="14.85546875" style="2" bestFit="1" customWidth="1"/>
    <col min="1548" max="1548" width="12.140625" style="2" bestFit="1" customWidth="1"/>
    <col min="1549" max="1549" width="12.42578125" style="2" bestFit="1" customWidth="1"/>
    <col min="1550" max="1551" width="13.85546875" style="2" bestFit="1" customWidth="1"/>
    <col min="1552" max="1552" width="14.85546875" style="2" bestFit="1" customWidth="1"/>
    <col min="1553" max="1791" width="9.140625" style="2"/>
    <col min="1792" max="1792" width="15.42578125" style="2" bestFit="1" customWidth="1"/>
    <col min="1793" max="1793" width="11.140625" style="2" bestFit="1" customWidth="1"/>
    <col min="1794" max="1794" width="14.5703125" style="2" bestFit="1" customWidth="1"/>
    <col min="1795" max="1795" width="17.42578125" style="2" bestFit="1" customWidth="1"/>
    <col min="1796" max="1796" width="17.5703125" style="2" bestFit="1" customWidth="1"/>
    <col min="1797" max="1797" width="14.7109375" style="2" bestFit="1" customWidth="1"/>
    <col min="1798" max="1798" width="14.42578125" style="2" bestFit="1" customWidth="1"/>
    <col min="1799" max="1799" width="12.140625" style="2" bestFit="1" customWidth="1"/>
    <col min="1800" max="1800" width="12.42578125" style="2" bestFit="1" customWidth="1"/>
    <col min="1801" max="1802" width="13.85546875" style="2" bestFit="1" customWidth="1"/>
    <col min="1803" max="1803" width="14.85546875" style="2" bestFit="1" customWidth="1"/>
    <col min="1804" max="1804" width="12.140625" style="2" bestFit="1" customWidth="1"/>
    <col min="1805" max="1805" width="12.42578125" style="2" bestFit="1" customWidth="1"/>
    <col min="1806" max="1807" width="13.85546875" style="2" bestFit="1" customWidth="1"/>
    <col min="1808" max="1808" width="14.85546875" style="2" bestFit="1" customWidth="1"/>
    <col min="1809" max="2047" width="9.140625" style="2"/>
    <col min="2048" max="2048" width="15.42578125" style="2" bestFit="1" customWidth="1"/>
    <col min="2049" max="2049" width="11.140625" style="2" bestFit="1" customWidth="1"/>
    <col min="2050" max="2050" width="14.5703125" style="2" bestFit="1" customWidth="1"/>
    <col min="2051" max="2051" width="17.42578125" style="2" bestFit="1" customWidth="1"/>
    <col min="2052" max="2052" width="17.5703125" style="2" bestFit="1" customWidth="1"/>
    <col min="2053" max="2053" width="14.7109375" style="2" bestFit="1" customWidth="1"/>
    <col min="2054" max="2054" width="14.42578125" style="2" bestFit="1" customWidth="1"/>
    <col min="2055" max="2055" width="12.140625" style="2" bestFit="1" customWidth="1"/>
    <col min="2056" max="2056" width="12.42578125" style="2" bestFit="1" customWidth="1"/>
    <col min="2057" max="2058" width="13.85546875" style="2" bestFit="1" customWidth="1"/>
    <col min="2059" max="2059" width="14.85546875" style="2" bestFit="1" customWidth="1"/>
    <col min="2060" max="2060" width="12.140625" style="2" bestFit="1" customWidth="1"/>
    <col min="2061" max="2061" width="12.42578125" style="2" bestFit="1" customWidth="1"/>
    <col min="2062" max="2063" width="13.85546875" style="2" bestFit="1" customWidth="1"/>
    <col min="2064" max="2064" width="14.85546875" style="2" bestFit="1" customWidth="1"/>
    <col min="2065" max="2303" width="9.140625" style="2"/>
    <col min="2304" max="2304" width="15.42578125" style="2" bestFit="1" customWidth="1"/>
    <col min="2305" max="2305" width="11.140625" style="2" bestFit="1" customWidth="1"/>
    <col min="2306" max="2306" width="14.5703125" style="2" bestFit="1" customWidth="1"/>
    <col min="2307" max="2307" width="17.42578125" style="2" bestFit="1" customWidth="1"/>
    <col min="2308" max="2308" width="17.5703125" style="2" bestFit="1" customWidth="1"/>
    <col min="2309" max="2309" width="14.7109375" style="2" bestFit="1" customWidth="1"/>
    <col min="2310" max="2310" width="14.42578125" style="2" bestFit="1" customWidth="1"/>
    <col min="2311" max="2311" width="12.140625" style="2" bestFit="1" customWidth="1"/>
    <col min="2312" max="2312" width="12.42578125" style="2" bestFit="1" customWidth="1"/>
    <col min="2313" max="2314" width="13.85546875" style="2" bestFit="1" customWidth="1"/>
    <col min="2315" max="2315" width="14.85546875" style="2" bestFit="1" customWidth="1"/>
    <col min="2316" max="2316" width="12.140625" style="2" bestFit="1" customWidth="1"/>
    <col min="2317" max="2317" width="12.42578125" style="2" bestFit="1" customWidth="1"/>
    <col min="2318" max="2319" width="13.85546875" style="2" bestFit="1" customWidth="1"/>
    <col min="2320" max="2320" width="14.85546875" style="2" bestFit="1" customWidth="1"/>
    <col min="2321" max="2559" width="9.140625" style="2"/>
    <col min="2560" max="2560" width="15.42578125" style="2" bestFit="1" customWidth="1"/>
    <col min="2561" max="2561" width="11.140625" style="2" bestFit="1" customWidth="1"/>
    <col min="2562" max="2562" width="14.5703125" style="2" bestFit="1" customWidth="1"/>
    <col min="2563" max="2563" width="17.42578125" style="2" bestFit="1" customWidth="1"/>
    <col min="2564" max="2564" width="17.5703125" style="2" bestFit="1" customWidth="1"/>
    <col min="2565" max="2565" width="14.7109375" style="2" bestFit="1" customWidth="1"/>
    <col min="2566" max="2566" width="14.42578125" style="2" bestFit="1" customWidth="1"/>
    <col min="2567" max="2567" width="12.140625" style="2" bestFit="1" customWidth="1"/>
    <col min="2568" max="2568" width="12.42578125" style="2" bestFit="1" customWidth="1"/>
    <col min="2569" max="2570" width="13.85546875" style="2" bestFit="1" customWidth="1"/>
    <col min="2571" max="2571" width="14.85546875" style="2" bestFit="1" customWidth="1"/>
    <col min="2572" max="2572" width="12.140625" style="2" bestFit="1" customWidth="1"/>
    <col min="2573" max="2573" width="12.42578125" style="2" bestFit="1" customWidth="1"/>
    <col min="2574" max="2575" width="13.85546875" style="2" bestFit="1" customWidth="1"/>
    <col min="2576" max="2576" width="14.85546875" style="2" bestFit="1" customWidth="1"/>
    <col min="2577" max="2815" width="9.140625" style="2"/>
    <col min="2816" max="2816" width="15.42578125" style="2" bestFit="1" customWidth="1"/>
    <col min="2817" max="2817" width="11.140625" style="2" bestFit="1" customWidth="1"/>
    <col min="2818" max="2818" width="14.5703125" style="2" bestFit="1" customWidth="1"/>
    <col min="2819" max="2819" width="17.42578125" style="2" bestFit="1" customWidth="1"/>
    <col min="2820" max="2820" width="17.5703125" style="2" bestFit="1" customWidth="1"/>
    <col min="2821" max="2821" width="14.7109375" style="2" bestFit="1" customWidth="1"/>
    <col min="2822" max="2822" width="14.42578125" style="2" bestFit="1" customWidth="1"/>
    <col min="2823" max="2823" width="12.140625" style="2" bestFit="1" customWidth="1"/>
    <col min="2824" max="2824" width="12.42578125" style="2" bestFit="1" customWidth="1"/>
    <col min="2825" max="2826" width="13.85546875" style="2" bestFit="1" customWidth="1"/>
    <col min="2827" max="2827" width="14.85546875" style="2" bestFit="1" customWidth="1"/>
    <col min="2828" max="2828" width="12.140625" style="2" bestFit="1" customWidth="1"/>
    <col min="2829" max="2829" width="12.42578125" style="2" bestFit="1" customWidth="1"/>
    <col min="2830" max="2831" width="13.85546875" style="2" bestFit="1" customWidth="1"/>
    <col min="2832" max="2832" width="14.85546875" style="2" bestFit="1" customWidth="1"/>
    <col min="2833" max="3071" width="9.140625" style="2"/>
    <col min="3072" max="3072" width="15.42578125" style="2" bestFit="1" customWidth="1"/>
    <col min="3073" max="3073" width="11.140625" style="2" bestFit="1" customWidth="1"/>
    <col min="3074" max="3074" width="14.5703125" style="2" bestFit="1" customWidth="1"/>
    <col min="3075" max="3075" width="17.42578125" style="2" bestFit="1" customWidth="1"/>
    <col min="3076" max="3076" width="17.5703125" style="2" bestFit="1" customWidth="1"/>
    <col min="3077" max="3077" width="14.7109375" style="2" bestFit="1" customWidth="1"/>
    <col min="3078" max="3078" width="14.42578125" style="2" bestFit="1" customWidth="1"/>
    <col min="3079" max="3079" width="12.140625" style="2" bestFit="1" customWidth="1"/>
    <col min="3080" max="3080" width="12.42578125" style="2" bestFit="1" customWidth="1"/>
    <col min="3081" max="3082" width="13.85546875" style="2" bestFit="1" customWidth="1"/>
    <col min="3083" max="3083" width="14.85546875" style="2" bestFit="1" customWidth="1"/>
    <col min="3084" max="3084" width="12.140625" style="2" bestFit="1" customWidth="1"/>
    <col min="3085" max="3085" width="12.42578125" style="2" bestFit="1" customWidth="1"/>
    <col min="3086" max="3087" width="13.85546875" style="2" bestFit="1" customWidth="1"/>
    <col min="3088" max="3088" width="14.85546875" style="2" bestFit="1" customWidth="1"/>
    <col min="3089" max="3327" width="9.140625" style="2"/>
    <col min="3328" max="3328" width="15.42578125" style="2" bestFit="1" customWidth="1"/>
    <col min="3329" max="3329" width="11.140625" style="2" bestFit="1" customWidth="1"/>
    <col min="3330" max="3330" width="14.5703125" style="2" bestFit="1" customWidth="1"/>
    <col min="3331" max="3331" width="17.42578125" style="2" bestFit="1" customWidth="1"/>
    <col min="3332" max="3332" width="17.5703125" style="2" bestFit="1" customWidth="1"/>
    <col min="3333" max="3333" width="14.7109375" style="2" bestFit="1" customWidth="1"/>
    <col min="3334" max="3334" width="14.42578125" style="2" bestFit="1" customWidth="1"/>
    <col min="3335" max="3335" width="12.140625" style="2" bestFit="1" customWidth="1"/>
    <col min="3336" max="3336" width="12.42578125" style="2" bestFit="1" customWidth="1"/>
    <col min="3337" max="3338" width="13.85546875" style="2" bestFit="1" customWidth="1"/>
    <col min="3339" max="3339" width="14.85546875" style="2" bestFit="1" customWidth="1"/>
    <col min="3340" max="3340" width="12.140625" style="2" bestFit="1" customWidth="1"/>
    <col min="3341" max="3341" width="12.42578125" style="2" bestFit="1" customWidth="1"/>
    <col min="3342" max="3343" width="13.85546875" style="2" bestFit="1" customWidth="1"/>
    <col min="3344" max="3344" width="14.85546875" style="2" bestFit="1" customWidth="1"/>
    <col min="3345" max="3583" width="9.140625" style="2"/>
    <col min="3584" max="3584" width="15.42578125" style="2" bestFit="1" customWidth="1"/>
    <col min="3585" max="3585" width="11.140625" style="2" bestFit="1" customWidth="1"/>
    <col min="3586" max="3586" width="14.5703125" style="2" bestFit="1" customWidth="1"/>
    <col min="3587" max="3587" width="17.42578125" style="2" bestFit="1" customWidth="1"/>
    <col min="3588" max="3588" width="17.5703125" style="2" bestFit="1" customWidth="1"/>
    <col min="3589" max="3589" width="14.7109375" style="2" bestFit="1" customWidth="1"/>
    <col min="3590" max="3590" width="14.42578125" style="2" bestFit="1" customWidth="1"/>
    <col min="3591" max="3591" width="12.140625" style="2" bestFit="1" customWidth="1"/>
    <col min="3592" max="3592" width="12.42578125" style="2" bestFit="1" customWidth="1"/>
    <col min="3593" max="3594" width="13.85546875" style="2" bestFit="1" customWidth="1"/>
    <col min="3595" max="3595" width="14.85546875" style="2" bestFit="1" customWidth="1"/>
    <col min="3596" max="3596" width="12.140625" style="2" bestFit="1" customWidth="1"/>
    <col min="3597" max="3597" width="12.42578125" style="2" bestFit="1" customWidth="1"/>
    <col min="3598" max="3599" width="13.85546875" style="2" bestFit="1" customWidth="1"/>
    <col min="3600" max="3600" width="14.85546875" style="2" bestFit="1" customWidth="1"/>
    <col min="3601" max="3839" width="9.140625" style="2"/>
    <col min="3840" max="3840" width="15.42578125" style="2" bestFit="1" customWidth="1"/>
    <col min="3841" max="3841" width="11.140625" style="2" bestFit="1" customWidth="1"/>
    <col min="3842" max="3842" width="14.5703125" style="2" bestFit="1" customWidth="1"/>
    <col min="3843" max="3843" width="17.42578125" style="2" bestFit="1" customWidth="1"/>
    <col min="3844" max="3844" width="17.5703125" style="2" bestFit="1" customWidth="1"/>
    <col min="3845" max="3845" width="14.7109375" style="2" bestFit="1" customWidth="1"/>
    <col min="3846" max="3846" width="14.42578125" style="2" bestFit="1" customWidth="1"/>
    <col min="3847" max="3847" width="12.140625" style="2" bestFit="1" customWidth="1"/>
    <col min="3848" max="3848" width="12.42578125" style="2" bestFit="1" customWidth="1"/>
    <col min="3849" max="3850" width="13.85546875" style="2" bestFit="1" customWidth="1"/>
    <col min="3851" max="3851" width="14.85546875" style="2" bestFit="1" customWidth="1"/>
    <col min="3852" max="3852" width="12.140625" style="2" bestFit="1" customWidth="1"/>
    <col min="3853" max="3853" width="12.42578125" style="2" bestFit="1" customWidth="1"/>
    <col min="3854" max="3855" width="13.85546875" style="2" bestFit="1" customWidth="1"/>
    <col min="3856" max="3856" width="14.85546875" style="2" bestFit="1" customWidth="1"/>
    <col min="3857" max="4095" width="9.140625" style="2"/>
    <col min="4096" max="4096" width="15.42578125" style="2" bestFit="1" customWidth="1"/>
    <col min="4097" max="4097" width="11.140625" style="2" bestFit="1" customWidth="1"/>
    <col min="4098" max="4098" width="14.5703125" style="2" bestFit="1" customWidth="1"/>
    <col min="4099" max="4099" width="17.42578125" style="2" bestFit="1" customWidth="1"/>
    <col min="4100" max="4100" width="17.5703125" style="2" bestFit="1" customWidth="1"/>
    <col min="4101" max="4101" width="14.7109375" style="2" bestFit="1" customWidth="1"/>
    <col min="4102" max="4102" width="14.42578125" style="2" bestFit="1" customWidth="1"/>
    <col min="4103" max="4103" width="12.140625" style="2" bestFit="1" customWidth="1"/>
    <col min="4104" max="4104" width="12.42578125" style="2" bestFit="1" customWidth="1"/>
    <col min="4105" max="4106" width="13.85546875" style="2" bestFit="1" customWidth="1"/>
    <col min="4107" max="4107" width="14.85546875" style="2" bestFit="1" customWidth="1"/>
    <col min="4108" max="4108" width="12.140625" style="2" bestFit="1" customWidth="1"/>
    <col min="4109" max="4109" width="12.42578125" style="2" bestFit="1" customWidth="1"/>
    <col min="4110" max="4111" width="13.85546875" style="2" bestFit="1" customWidth="1"/>
    <col min="4112" max="4112" width="14.85546875" style="2" bestFit="1" customWidth="1"/>
    <col min="4113" max="4351" width="9.140625" style="2"/>
    <col min="4352" max="4352" width="15.42578125" style="2" bestFit="1" customWidth="1"/>
    <col min="4353" max="4353" width="11.140625" style="2" bestFit="1" customWidth="1"/>
    <col min="4354" max="4354" width="14.5703125" style="2" bestFit="1" customWidth="1"/>
    <col min="4355" max="4355" width="17.42578125" style="2" bestFit="1" customWidth="1"/>
    <col min="4356" max="4356" width="17.5703125" style="2" bestFit="1" customWidth="1"/>
    <col min="4357" max="4357" width="14.7109375" style="2" bestFit="1" customWidth="1"/>
    <col min="4358" max="4358" width="14.42578125" style="2" bestFit="1" customWidth="1"/>
    <col min="4359" max="4359" width="12.140625" style="2" bestFit="1" customWidth="1"/>
    <col min="4360" max="4360" width="12.42578125" style="2" bestFit="1" customWidth="1"/>
    <col min="4361" max="4362" width="13.85546875" style="2" bestFit="1" customWidth="1"/>
    <col min="4363" max="4363" width="14.85546875" style="2" bestFit="1" customWidth="1"/>
    <col min="4364" max="4364" width="12.140625" style="2" bestFit="1" customWidth="1"/>
    <col min="4365" max="4365" width="12.42578125" style="2" bestFit="1" customWidth="1"/>
    <col min="4366" max="4367" width="13.85546875" style="2" bestFit="1" customWidth="1"/>
    <col min="4368" max="4368" width="14.85546875" style="2" bestFit="1" customWidth="1"/>
    <col min="4369" max="4607" width="9.140625" style="2"/>
    <col min="4608" max="4608" width="15.42578125" style="2" bestFit="1" customWidth="1"/>
    <col min="4609" max="4609" width="11.140625" style="2" bestFit="1" customWidth="1"/>
    <col min="4610" max="4610" width="14.5703125" style="2" bestFit="1" customWidth="1"/>
    <col min="4611" max="4611" width="17.42578125" style="2" bestFit="1" customWidth="1"/>
    <col min="4612" max="4612" width="17.5703125" style="2" bestFit="1" customWidth="1"/>
    <col min="4613" max="4613" width="14.7109375" style="2" bestFit="1" customWidth="1"/>
    <col min="4614" max="4614" width="14.42578125" style="2" bestFit="1" customWidth="1"/>
    <col min="4615" max="4615" width="12.140625" style="2" bestFit="1" customWidth="1"/>
    <col min="4616" max="4616" width="12.42578125" style="2" bestFit="1" customWidth="1"/>
    <col min="4617" max="4618" width="13.85546875" style="2" bestFit="1" customWidth="1"/>
    <col min="4619" max="4619" width="14.85546875" style="2" bestFit="1" customWidth="1"/>
    <col min="4620" max="4620" width="12.140625" style="2" bestFit="1" customWidth="1"/>
    <col min="4621" max="4621" width="12.42578125" style="2" bestFit="1" customWidth="1"/>
    <col min="4622" max="4623" width="13.85546875" style="2" bestFit="1" customWidth="1"/>
    <col min="4624" max="4624" width="14.85546875" style="2" bestFit="1" customWidth="1"/>
    <col min="4625" max="4863" width="9.140625" style="2"/>
    <col min="4864" max="4864" width="15.42578125" style="2" bestFit="1" customWidth="1"/>
    <col min="4865" max="4865" width="11.140625" style="2" bestFit="1" customWidth="1"/>
    <col min="4866" max="4866" width="14.5703125" style="2" bestFit="1" customWidth="1"/>
    <col min="4867" max="4867" width="17.42578125" style="2" bestFit="1" customWidth="1"/>
    <col min="4868" max="4868" width="17.5703125" style="2" bestFit="1" customWidth="1"/>
    <col min="4869" max="4869" width="14.7109375" style="2" bestFit="1" customWidth="1"/>
    <col min="4870" max="4870" width="14.42578125" style="2" bestFit="1" customWidth="1"/>
    <col min="4871" max="4871" width="12.140625" style="2" bestFit="1" customWidth="1"/>
    <col min="4872" max="4872" width="12.42578125" style="2" bestFit="1" customWidth="1"/>
    <col min="4873" max="4874" width="13.85546875" style="2" bestFit="1" customWidth="1"/>
    <col min="4875" max="4875" width="14.85546875" style="2" bestFit="1" customWidth="1"/>
    <col min="4876" max="4876" width="12.140625" style="2" bestFit="1" customWidth="1"/>
    <col min="4877" max="4877" width="12.42578125" style="2" bestFit="1" customWidth="1"/>
    <col min="4878" max="4879" width="13.85546875" style="2" bestFit="1" customWidth="1"/>
    <col min="4880" max="4880" width="14.85546875" style="2" bestFit="1" customWidth="1"/>
    <col min="4881" max="5119" width="9.140625" style="2"/>
    <col min="5120" max="5120" width="15.42578125" style="2" bestFit="1" customWidth="1"/>
    <col min="5121" max="5121" width="11.140625" style="2" bestFit="1" customWidth="1"/>
    <col min="5122" max="5122" width="14.5703125" style="2" bestFit="1" customWidth="1"/>
    <col min="5123" max="5123" width="17.42578125" style="2" bestFit="1" customWidth="1"/>
    <col min="5124" max="5124" width="17.5703125" style="2" bestFit="1" customWidth="1"/>
    <col min="5125" max="5125" width="14.7109375" style="2" bestFit="1" customWidth="1"/>
    <col min="5126" max="5126" width="14.42578125" style="2" bestFit="1" customWidth="1"/>
    <col min="5127" max="5127" width="12.140625" style="2" bestFit="1" customWidth="1"/>
    <col min="5128" max="5128" width="12.42578125" style="2" bestFit="1" customWidth="1"/>
    <col min="5129" max="5130" width="13.85546875" style="2" bestFit="1" customWidth="1"/>
    <col min="5131" max="5131" width="14.85546875" style="2" bestFit="1" customWidth="1"/>
    <col min="5132" max="5132" width="12.140625" style="2" bestFit="1" customWidth="1"/>
    <col min="5133" max="5133" width="12.42578125" style="2" bestFit="1" customWidth="1"/>
    <col min="5134" max="5135" width="13.85546875" style="2" bestFit="1" customWidth="1"/>
    <col min="5136" max="5136" width="14.85546875" style="2" bestFit="1" customWidth="1"/>
    <col min="5137" max="5375" width="9.140625" style="2"/>
    <col min="5376" max="5376" width="15.42578125" style="2" bestFit="1" customWidth="1"/>
    <col min="5377" max="5377" width="11.140625" style="2" bestFit="1" customWidth="1"/>
    <col min="5378" max="5378" width="14.5703125" style="2" bestFit="1" customWidth="1"/>
    <col min="5379" max="5379" width="17.42578125" style="2" bestFit="1" customWidth="1"/>
    <col min="5380" max="5380" width="17.5703125" style="2" bestFit="1" customWidth="1"/>
    <col min="5381" max="5381" width="14.7109375" style="2" bestFit="1" customWidth="1"/>
    <col min="5382" max="5382" width="14.42578125" style="2" bestFit="1" customWidth="1"/>
    <col min="5383" max="5383" width="12.140625" style="2" bestFit="1" customWidth="1"/>
    <col min="5384" max="5384" width="12.42578125" style="2" bestFit="1" customWidth="1"/>
    <col min="5385" max="5386" width="13.85546875" style="2" bestFit="1" customWidth="1"/>
    <col min="5387" max="5387" width="14.85546875" style="2" bestFit="1" customWidth="1"/>
    <col min="5388" max="5388" width="12.140625" style="2" bestFit="1" customWidth="1"/>
    <col min="5389" max="5389" width="12.42578125" style="2" bestFit="1" customWidth="1"/>
    <col min="5390" max="5391" width="13.85546875" style="2" bestFit="1" customWidth="1"/>
    <col min="5392" max="5392" width="14.85546875" style="2" bestFit="1" customWidth="1"/>
    <col min="5393" max="5631" width="9.140625" style="2"/>
    <col min="5632" max="5632" width="15.42578125" style="2" bestFit="1" customWidth="1"/>
    <col min="5633" max="5633" width="11.140625" style="2" bestFit="1" customWidth="1"/>
    <col min="5634" max="5634" width="14.5703125" style="2" bestFit="1" customWidth="1"/>
    <col min="5635" max="5635" width="17.42578125" style="2" bestFit="1" customWidth="1"/>
    <col min="5636" max="5636" width="17.5703125" style="2" bestFit="1" customWidth="1"/>
    <col min="5637" max="5637" width="14.7109375" style="2" bestFit="1" customWidth="1"/>
    <col min="5638" max="5638" width="14.42578125" style="2" bestFit="1" customWidth="1"/>
    <col min="5639" max="5639" width="12.140625" style="2" bestFit="1" customWidth="1"/>
    <col min="5640" max="5640" width="12.42578125" style="2" bestFit="1" customWidth="1"/>
    <col min="5641" max="5642" width="13.85546875" style="2" bestFit="1" customWidth="1"/>
    <col min="5643" max="5643" width="14.85546875" style="2" bestFit="1" customWidth="1"/>
    <col min="5644" max="5644" width="12.140625" style="2" bestFit="1" customWidth="1"/>
    <col min="5645" max="5645" width="12.42578125" style="2" bestFit="1" customWidth="1"/>
    <col min="5646" max="5647" width="13.85546875" style="2" bestFit="1" customWidth="1"/>
    <col min="5648" max="5648" width="14.85546875" style="2" bestFit="1" customWidth="1"/>
    <col min="5649" max="5887" width="9.140625" style="2"/>
    <col min="5888" max="5888" width="15.42578125" style="2" bestFit="1" customWidth="1"/>
    <col min="5889" max="5889" width="11.140625" style="2" bestFit="1" customWidth="1"/>
    <col min="5890" max="5890" width="14.5703125" style="2" bestFit="1" customWidth="1"/>
    <col min="5891" max="5891" width="17.42578125" style="2" bestFit="1" customWidth="1"/>
    <col min="5892" max="5892" width="17.5703125" style="2" bestFit="1" customWidth="1"/>
    <col min="5893" max="5893" width="14.7109375" style="2" bestFit="1" customWidth="1"/>
    <col min="5894" max="5894" width="14.42578125" style="2" bestFit="1" customWidth="1"/>
    <col min="5895" max="5895" width="12.140625" style="2" bestFit="1" customWidth="1"/>
    <col min="5896" max="5896" width="12.42578125" style="2" bestFit="1" customWidth="1"/>
    <col min="5897" max="5898" width="13.85546875" style="2" bestFit="1" customWidth="1"/>
    <col min="5899" max="5899" width="14.85546875" style="2" bestFit="1" customWidth="1"/>
    <col min="5900" max="5900" width="12.140625" style="2" bestFit="1" customWidth="1"/>
    <col min="5901" max="5901" width="12.42578125" style="2" bestFit="1" customWidth="1"/>
    <col min="5902" max="5903" width="13.85546875" style="2" bestFit="1" customWidth="1"/>
    <col min="5904" max="5904" width="14.85546875" style="2" bestFit="1" customWidth="1"/>
    <col min="5905" max="6143" width="9.140625" style="2"/>
    <col min="6144" max="6144" width="15.42578125" style="2" bestFit="1" customWidth="1"/>
    <col min="6145" max="6145" width="11.140625" style="2" bestFit="1" customWidth="1"/>
    <col min="6146" max="6146" width="14.5703125" style="2" bestFit="1" customWidth="1"/>
    <col min="6147" max="6147" width="17.42578125" style="2" bestFit="1" customWidth="1"/>
    <col min="6148" max="6148" width="17.5703125" style="2" bestFit="1" customWidth="1"/>
    <col min="6149" max="6149" width="14.7109375" style="2" bestFit="1" customWidth="1"/>
    <col min="6150" max="6150" width="14.42578125" style="2" bestFit="1" customWidth="1"/>
    <col min="6151" max="6151" width="12.140625" style="2" bestFit="1" customWidth="1"/>
    <col min="6152" max="6152" width="12.42578125" style="2" bestFit="1" customWidth="1"/>
    <col min="6153" max="6154" width="13.85546875" style="2" bestFit="1" customWidth="1"/>
    <col min="6155" max="6155" width="14.85546875" style="2" bestFit="1" customWidth="1"/>
    <col min="6156" max="6156" width="12.140625" style="2" bestFit="1" customWidth="1"/>
    <col min="6157" max="6157" width="12.42578125" style="2" bestFit="1" customWidth="1"/>
    <col min="6158" max="6159" width="13.85546875" style="2" bestFit="1" customWidth="1"/>
    <col min="6160" max="6160" width="14.85546875" style="2" bestFit="1" customWidth="1"/>
    <col min="6161" max="6399" width="9.140625" style="2"/>
    <col min="6400" max="6400" width="15.42578125" style="2" bestFit="1" customWidth="1"/>
    <col min="6401" max="6401" width="11.140625" style="2" bestFit="1" customWidth="1"/>
    <col min="6402" max="6402" width="14.5703125" style="2" bestFit="1" customWidth="1"/>
    <col min="6403" max="6403" width="17.42578125" style="2" bestFit="1" customWidth="1"/>
    <col min="6404" max="6404" width="17.5703125" style="2" bestFit="1" customWidth="1"/>
    <col min="6405" max="6405" width="14.7109375" style="2" bestFit="1" customWidth="1"/>
    <col min="6406" max="6406" width="14.42578125" style="2" bestFit="1" customWidth="1"/>
    <col min="6407" max="6407" width="12.140625" style="2" bestFit="1" customWidth="1"/>
    <col min="6408" max="6408" width="12.42578125" style="2" bestFit="1" customWidth="1"/>
    <col min="6409" max="6410" width="13.85546875" style="2" bestFit="1" customWidth="1"/>
    <col min="6411" max="6411" width="14.85546875" style="2" bestFit="1" customWidth="1"/>
    <col min="6412" max="6412" width="12.140625" style="2" bestFit="1" customWidth="1"/>
    <col min="6413" max="6413" width="12.42578125" style="2" bestFit="1" customWidth="1"/>
    <col min="6414" max="6415" width="13.85546875" style="2" bestFit="1" customWidth="1"/>
    <col min="6416" max="6416" width="14.85546875" style="2" bestFit="1" customWidth="1"/>
    <col min="6417" max="6655" width="9.140625" style="2"/>
    <col min="6656" max="6656" width="15.42578125" style="2" bestFit="1" customWidth="1"/>
    <col min="6657" max="6657" width="11.140625" style="2" bestFit="1" customWidth="1"/>
    <col min="6658" max="6658" width="14.5703125" style="2" bestFit="1" customWidth="1"/>
    <col min="6659" max="6659" width="17.42578125" style="2" bestFit="1" customWidth="1"/>
    <col min="6660" max="6660" width="17.5703125" style="2" bestFit="1" customWidth="1"/>
    <col min="6661" max="6661" width="14.7109375" style="2" bestFit="1" customWidth="1"/>
    <col min="6662" max="6662" width="14.42578125" style="2" bestFit="1" customWidth="1"/>
    <col min="6663" max="6663" width="12.140625" style="2" bestFit="1" customWidth="1"/>
    <col min="6664" max="6664" width="12.42578125" style="2" bestFit="1" customWidth="1"/>
    <col min="6665" max="6666" width="13.85546875" style="2" bestFit="1" customWidth="1"/>
    <col min="6667" max="6667" width="14.85546875" style="2" bestFit="1" customWidth="1"/>
    <col min="6668" max="6668" width="12.140625" style="2" bestFit="1" customWidth="1"/>
    <col min="6669" max="6669" width="12.42578125" style="2" bestFit="1" customWidth="1"/>
    <col min="6670" max="6671" width="13.85546875" style="2" bestFit="1" customWidth="1"/>
    <col min="6672" max="6672" width="14.85546875" style="2" bestFit="1" customWidth="1"/>
    <col min="6673" max="6911" width="9.140625" style="2"/>
    <col min="6912" max="6912" width="15.42578125" style="2" bestFit="1" customWidth="1"/>
    <col min="6913" max="6913" width="11.140625" style="2" bestFit="1" customWidth="1"/>
    <col min="6914" max="6914" width="14.5703125" style="2" bestFit="1" customWidth="1"/>
    <col min="6915" max="6915" width="17.42578125" style="2" bestFit="1" customWidth="1"/>
    <col min="6916" max="6916" width="17.5703125" style="2" bestFit="1" customWidth="1"/>
    <col min="6917" max="6917" width="14.7109375" style="2" bestFit="1" customWidth="1"/>
    <col min="6918" max="6918" width="14.42578125" style="2" bestFit="1" customWidth="1"/>
    <col min="6919" max="6919" width="12.140625" style="2" bestFit="1" customWidth="1"/>
    <col min="6920" max="6920" width="12.42578125" style="2" bestFit="1" customWidth="1"/>
    <col min="6921" max="6922" width="13.85546875" style="2" bestFit="1" customWidth="1"/>
    <col min="6923" max="6923" width="14.85546875" style="2" bestFit="1" customWidth="1"/>
    <col min="6924" max="6924" width="12.140625" style="2" bestFit="1" customWidth="1"/>
    <col min="6925" max="6925" width="12.42578125" style="2" bestFit="1" customWidth="1"/>
    <col min="6926" max="6927" width="13.85546875" style="2" bestFit="1" customWidth="1"/>
    <col min="6928" max="6928" width="14.85546875" style="2" bestFit="1" customWidth="1"/>
    <col min="6929" max="7167" width="9.140625" style="2"/>
    <col min="7168" max="7168" width="15.42578125" style="2" bestFit="1" customWidth="1"/>
    <col min="7169" max="7169" width="11.140625" style="2" bestFit="1" customWidth="1"/>
    <col min="7170" max="7170" width="14.5703125" style="2" bestFit="1" customWidth="1"/>
    <col min="7171" max="7171" width="17.42578125" style="2" bestFit="1" customWidth="1"/>
    <col min="7172" max="7172" width="17.5703125" style="2" bestFit="1" customWidth="1"/>
    <col min="7173" max="7173" width="14.7109375" style="2" bestFit="1" customWidth="1"/>
    <col min="7174" max="7174" width="14.42578125" style="2" bestFit="1" customWidth="1"/>
    <col min="7175" max="7175" width="12.140625" style="2" bestFit="1" customWidth="1"/>
    <col min="7176" max="7176" width="12.42578125" style="2" bestFit="1" customWidth="1"/>
    <col min="7177" max="7178" width="13.85546875" style="2" bestFit="1" customWidth="1"/>
    <col min="7179" max="7179" width="14.85546875" style="2" bestFit="1" customWidth="1"/>
    <col min="7180" max="7180" width="12.140625" style="2" bestFit="1" customWidth="1"/>
    <col min="7181" max="7181" width="12.42578125" style="2" bestFit="1" customWidth="1"/>
    <col min="7182" max="7183" width="13.85546875" style="2" bestFit="1" customWidth="1"/>
    <col min="7184" max="7184" width="14.85546875" style="2" bestFit="1" customWidth="1"/>
    <col min="7185" max="7423" width="9.140625" style="2"/>
    <col min="7424" max="7424" width="15.42578125" style="2" bestFit="1" customWidth="1"/>
    <col min="7425" max="7425" width="11.140625" style="2" bestFit="1" customWidth="1"/>
    <col min="7426" max="7426" width="14.5703125" style="2" bestFit="1" customWidth="1"/>
    <col min="7427" max="7427" width="17.42578125" style="2" bestFit="1" customWidth="1"/>
    <col min="7428" max="7428" width="17.5703125" style="2" bestFit="1" customWidth="1"/>
    <col min="7429" max="7429" width="14.7109375" style="2" bestFit="1" customWidth="1"/>
    <col min="7430" max="7430" width="14.42578125" style="2" bestFit="1" customWidth="1"/>
    <col min="7431" max="7431" width="12.140625" style="2" bestFit="1" customWidth="1"/>
    <col min="7432" max="7432" width="12.42578125" style="2" bestFit="1" customWidth="1"/>
    <col min="7433" max="7434" width="13.85546875" style="2" bestFit="1" customWidth="1"/>
    <col min="7435" max="7435" width="14.85546875" style="2" bestFit="1" customWidth="1"/>
    <col min="7436" max="7436" width="12.140625" style="2" bestFit="1" customWidth="1"/>
    <col min="7437" max="7437" width="12.42578125" style="2" bestFit="1" customWidth="1"/>
    <col min="7438" max="7439" width="13.85546875" style="2" bestFit="1" customWidth="1"/>
    <col min="7440" max="7440" width="14.85546875" style="2" bestFit="1" customWidth="1"/>
    <col min="7441" max="7679" width="9.140625" style="2"/>
    <col min="7680" max="7680" width="15.42578125" style="2" bestFit="1" customWidth="1"/>
    <col min="7681" max="7681" width="11.140625" style="2" bestFit="1" customWidth="1"/>
    <col min="7682" max="7682" width="14.5703125" style="2" bestFit="1" customWidth="1"/>
    <col min="7683" max="7683" width="17.42578125" style="2" bestFit="1" customWidth="1"/>
    <col min="7684" max="7684" width="17.5703125" style="2" bestFit="1" customWidth="1"/>
    <col min="7685" max="7685" width="14.7109375" style="2" bestFit="1" customWidth="1"/>
    <col min="7686" max="7686" width="14.42578125" style="2" bestFit="1" customWidth="1"/>
    <col min="7687" max="7687" width="12.140625" style="2" bestFit="1" customWidth="1"/>
    <col min="7688" max="7688" width="12.42578125" style="2" bestFit="1" customWidth="1"/>
    <col min="7689" max="7690" width="13.85546875" style="2" bestFit="1" customWidth="1"/>
    <col min="7691" max="7691" width="14.85546875" style="2" bestFit="1" customWidth="1"/>
    <col min="7692" max="7692" width="12.140625" style="2" bestFit="1" customWidth="1"/>
    <col min="7693" max="7693" width="12.42578125" style="2" bestFit="1" customWidth="1"/>
    <col min="7694" max="7695" width="13.85546875" style="2" bestFit="1" customWidth="1"/>
    <col min="7696" max="7696" width="14.85546875" style="2" bestFit="1" customWidth="1"/>
    <col min="7697" max="7935" width="9.140625" style="2"/>
    <col min="7936" max="7936" width="15.42578125" style="2" bestFit="1" customWidth="1"/>
    <col min="7937" max="7937" width="11.140625" style="2" bestFit="1" customWidth="1"/>
    <col min="7938" max="7938" width="14.5703125" style="2" bestFit="1" customWidth="1"/>
    <col min="7939" max="7939" width="17.42578125" style="2" bestFit="1" customWidth="1"/>
    <col min="7940" max="7940" width="17.5703125" style="2" bestFit="1" customWidth="1"/>
    <col min="7941" max="7941" width="14.7109375" style="2" bestFit="1" customWidth="1"/>
    <col min="7942" max="7942" width="14.42578125" style="2" bestFit="1" customWidth="1"/>
    <col min="7943" max="7943" width="12.140625" style="2" bestFit="1" customWidth="1"/>
    <col min="7944" max="7944" width="12.42578125" style="2" bestFit="1" customWidth="1"/>
    <col min="7945" max="7946" width="13.85546875" style="2" bestFit="1" customWidth="1"/>
    <col min="7947" max="7947" width="14.85546875" style="2" bestFit="1" customWidth="1"/>
    <col min="7948" max="7948" width="12.140625" style="2" bestFit="1" customWidth="1"/>
    <col min="7949" max="7949" width="12.42578125" style="2" bestFit="1" customWidth="1"/>
    <col min="7950" max="7951" width="13.85546875" style="2" bestFit="1" customWidth="1"/>
    <col min="7952" max="7952" width="14.85546875" style="2" bestFit="1" customWidth="1"/>
    <col min="7953" max="8191" width="9.140625" style="2"/>
    <col min="8192" max="8192" width="15.42578125" style="2" bestFit="1" customWidth="1"/>
    <col min="8193" max="8193" width="11.140625" style="2" bestFit="1" customWidth="1"/>
    <col min="8194" max="8194" width="14.5703125" style="2" bestFit="1" customWidth="1"/>
    <col min="8195" max="8195" width="17.42578125" style="2" bestFit="1" customWidth="1"/>
    <col min="8196" max="8196" width="17.5703125" style="2" bestFit="1" customWidth="1"/>
    <col min="8197" max="8197" width="14.7109375" style="2" bestFit="1" customWidth="1"/>
    <col min="8198" max="8198" width="14.42578125" style="2" bestFit="1" customWidth="1"/>
    <col min="8199" max="8199" width="12.140625" style="2" bestFit="1" customWidth="1"/>
    <col min="8200" max="8200" width="12.42578125" style="2" bestFit="1" customWidth="1"/>
    <col min="8201" max="8202" width="13.85546875" style="2" bestFit="1" customWidth="1"/>
    <col min="8203" max="8203" width="14.85546875" style="2" bestFit="1" customWidth="1"/>
    <col min="8204" max="8204" width="12.140625" style="2" bestFit="1" customWidth="1"/>
    <col min="8205" max="8205" width="12.42578125" style="2" bestFit="1" customWidth="1"/>
    <col min="8206" max="8207" width="13.85546875" style="2" bestFit="1" customWidth="1"/>
    <col min="8208" max="8208" width="14.85546875" style="2" bestFit="1" customWidth="1"/>
    <col min="8209" max="8447" width="9.140625" style="2"/>
    <col min="8448" max="8448" width="15.42578125" style="2" bestFit="1" customWidth="1"/>
    <col min="8449" max="8449" width="11.140625" style="2" bestFit="1" customWidth="1"/>
    <col min="8450" max="8450" width="14.5703125" style="2" bestFit="1" customWidth="1"/>
    <col min="8451" max="8451" width="17.42578125" style="2" bestFit="1" customWidth="1"/>
    <col min="8452" max="8452" width="17.5703125" style="2" bestFit="1" customWidth="1"/>
    <col min="8453" max="8453" width="14.7109375" style="2" bestFit="1" customWidth="1"/>
    <col min="8454" max="8454" width="14.42578125" style="2" bestFit="1" customWidth="1"/>
    <col min="8455" max="8455" width="12.140625" style="2" bestFit="1" customWidth="1"/>
    <col min="8456" max="8456" width="12.42578125" style="2" bestFit="1" customWidth="1"/>
    <col min="8457" max="8458" width="13.85546875" style="2" bestFit="1" customWidth="1"/>
    <col min="8459" max="8459" width="14.85546875" style="2" bestFit="1" customWidth="1"/>
    <col min="8460" max="8460" width="12.140625" style="2" bestFit="1" customWidth="1"/>
    <col min="8461" max="8461" width="12.42578125" style="2" bestFit="1" customWidth="1"/>
    <col min="8462" max="8463" width="13.85546875" style="2" bestFit="1" customWidth="1"/>
    <col min="8464" max="8464" width="14.85546875" style="2" bestFit="1" customWidth="1"/>
    <col min="8465" max="8703" width="9.140625" style="2"/>
    <col min="8704" max="8704" width="15.42578125" style="2" bestFit="1" customWidth="1"/>
    <col min="8705" max="8705" width="11.140625" style="2" bestFit="1" customWidth="1"/>
    <col min="8706" max="8706" width="14.5703125" style="2" bestFit="1" customWidth="1"/>
    <col min="8707" max="8707" width="17.42578125" style="2" bestFit="1" customWidth="1"/>
    <col min="8708" max="8708" width="17.5703125" style="2" bestFit="1" customWidth="1"/>
    <col min="8709" max="8709" width="14.7109375" style="2" bestFit="1" customWidth="1"/>
    <col min="8710" max="8710" width="14.42578125" style="2" bestFit="1" customWidth="1"/>
    <col min="8711" max="8711" width="12.140625" style="2" bestFit="1" customWidth="1"/>
    <col min="8712" max="8712" width="12.42578125" style="2" bestFit="1" customWidth="1"/>
    <col min="8713" max="8714" width="13.85546875" style="2" bestFit="1" customWidth="1"/>
    <col min="8715" max="8715" width="14.85546875" style="2" bestFit="1" customWidth="1"/>
    <col min="8716" max="8716" width="12.140625" style="2" bestFit="1" customWidth="1"/>
    <col min="8717" max="8717" width="12.42578125" style="2" bestFit="1" customWidth="1"/>
    <col min="8718" max="8719" width="13.85546875" style="2" bestFit="1" customWidth="1"/>
    <col min="8720" max="8720" width="14.85546875" style="2" bestFit="1" customWidth="1"/>
    <col min="8721" max="8959" width="9.140625" style="2"/>
    <col min="8960" max="8960" width="15.42578125" style="2" bestFit="1" customWidth="1"/>
    <col min="8961" max="8961" width="11.140625" style="2" bestFit="1" customWidth="1"/>
    <col min="8962" max="8962" width="14.5703125" style="2" bestFit="1" customWidth="1"/>
    <col min="8963" max="8963" width="17.42578125" style="2" bestFit="1" customWidth="1"/>
    <col min="8964" max="8964" width="17.5703125" style="2" bestFit="1" customWidth="1"/>
    <col min="8965" max="8965" width="14.7109375" style="2" bestFit="1" customWidth="1"/>
    <col min="8966" max="8966" width="14.42578125" style="2" bestFit="1" customWidth="1"/>
    <col min="8967" max="8967" width="12.140625" style="2" bestFit="1" customWidth="1"/>
    <col min="8968" max="8968" width="12.42578125" style="2" bestFit="1" customWidth="1"/>
    <col min="8969" max="8970" width="13.85546875" style="2" bestFit="1" customWidth="1"/>
    <col min="8971" max="8971" width="14.85546875" style="2" bestFit="1" customWidth="1"/>
    <col min="8972" max="8972" width="12.140625" style="2" bestFit="1" customWidth="1"/>
    <col min="8973" max="8973" width="12.42578125" style="2" bestFit="1" customWidth="1"/>
    <col min="8974" max="8975" width="13.85546875" style="2" bestFit="1" customWidth="1"/>
    <col min="8976" max="8976" width="14.85546875" style="2" bestFit="1" customWidth="1"/>
    <col min="8977" max="9215" width="9.140625" style="2"/>
    <col min="9216" max="9216" width="15.42578125" style="2" bestFit="1" customWidth="1"/>
    <col min="9217" max="9217" width="11.140625" style="2" bestFit="1" customWidth="1"/>
    <col min="9218" max="9218" width="14.5703125" style="2" bestFit="1" customWidth="1"/>
    <col min="9219" max="9219" width="17.42578125" style="2" bestFit="1" customWidth="1"/>
    <col min="9220" max="9220" width="17.5703125" style="2" bestFit="1" customWidth="1"/>
    <col min="9221" max="9221" width="14.7109375" style="2" bestFit="1" customWidth="1"/>
    <col min="9222" max="9222" width="14.42578125" style="2" bestFit="1" customWidth="1"/>
    <col min="9223" max="9223" width="12.140625" style="2" bestFit="1" customWidth="1"/>
    <col min="9224" max="9224" width="12.42578125" style="2" bestFit="1" customWidth="1"/>
    <col min="9225" max="9226" width="13.85546875" style="2" bestFit="1" customWidth="1"/>
    <col min="9227" max="9227" width="14.85546875" style="2" bestFit="1" customWidth="1"/>
    <col min="9228" max="9228" width="12.140625" style="2" bestFit="1" customWidth="1"/>
    <col min="9229" max="9229" width="12.42578125" style="2" bestFit="1" customWidth="1"/>
    <col min="9230" max="9231" width="13.85546875" style="2" bestFit="1" customWidth="1"/>
    <col min="9232" max="9232" width="14.85546875" style="2" bestFit="1" customWidth="1"/>
    <col min="9233" max="9471" width="9.140625" style="2"/>
    <col min="9472" max="9472" width="15.42578125" style="2" bestFit="1" customWidth="1"/>
    <col min="9473" max="9473" width="11.140625" style="2" bestFit="1" customWidth="1"/>
    <col min="9474" max="9474" width="14.5703125" style="2" bestFit="1" customWidth="1"/>
    <col min="9475" max="9475" width="17.42578125" style="2" bestFit="1" customWidth="1"/>
    <col min="9476" max="9476" width="17.5703125" style="2" bestFit="1" customWidth="1"/>
    <col min="9477" max="9477" width="14.7109375" style="2" bestFit="1" customWidth="1"/>
    <col min="9478" max="9478" width="14.42578125" style="2" bestFit="1" customWidth="1"/>
    <col min="9479" max="9479" width="12.140625" style="2" bestFit="1" customWidth="1"/>
    <col min="9480" max="9480" width="12.42578125" style="2" bestFit="1" customWidth="1"/>
    <col min="9481" max="9482" width="13.85546875" style="2" bestFit="1" customWidth="1"/>
    <col min="9483" max="9483" width="14.85546875" style="2" bestFit="1" customWidth="1"/>
    <col min="9484" max="9484" width="12.140625" style="2" bestFit="1" customWidth="1"/>
    <col min="9485" max="9485" width="12.42578125" style="2" bestFit="1" customWidth="1"/>
    <col min="9486" max="9487" width="13.85546875" style="2" bestFit="1" customWidth="1"/>
    <col min="9488" max="9488" width="14.85546875" style="2" bestFit="1" customWidth="1"/>
    <col min="9489" max="9727" width="9.140625" style="2"/>
    <col min="9728" max="9728" width="15.42578125" style="2" bestFit="1" customWidth="1"/>
    <col min="9729" max="9729" width="11.140625" style="2" bestFit="1" customWidth="1"/>
    <col min="9730" max="9730" width="14.5703125" style="2" bestFit="1" customWidth="1"/>
    <col min="9731" max="9731" width="17.42578125" style="2" bestFit="1" customWidth="1"/>
    <col min="9732" max="9732" width="17.5703125" style="2" bestFit="1" customWidth="1"/>
    <col min="9733" max="9733" width="14.7109375" style="2" bestFit="1" customWidth="1"/>
    <col min="9734" max="9734" width="14.42578125" style="2" bestFit="1" customWidth="1"/>
    <col min="9735" max="9735" width="12.140625" style="2" bestFit="1" customWidth="1"/>
    <col min="9736" max="9736" width="12.42578125" style="2" bestFit="1" customWidth="1"/>
    <col min="9737" max="9738" width="13.85546875" style="2" bestFit="1" customWidth="1"/>
    <col min="9739" max="9739" width="14.85546875" style="2" bestFit="1" customWidth="1"/>
    <col min="9740" max="9740" width="12.140625" style="2" bestFit="1" customWidth="1"/>
    <col min="9741" max="9741" width="12.42578125" style="2" bestFit="1" customWidth="1"/>
    <col min="9742" max="9743" width="13.85546875" style="2" bestFit="1" customWidth="1"/>
    <col min="9744" max="9744" width="14.85546875" style="2" bestFit="1" customWidth="1"/>
    <col min="9745" max="9983" width="9.140625" style="2"/>
    <col min="9984" max="9984" width="15.42578125" style="2" bestFit="1" customWidth="1"/>
    <col min="9985" max="9985" width="11.140625" style="2" bestFit="1" customWidth="1"/>
    <col min="9986" max="9986" width="14.5703125" style="2" bestFit="1" customWidth="1"/>
    <col min="9987" max="9987" width="17.42578125" style="2" bestFit="1" customWidth="1"/>
    <col min="9988" max="9988" width="17.5703125" style="2" bestFit="1" customWidth="1"/>
    <col min="9989" max="9989" width="14.7109375" style="2" bestFit="1" customWidth="1"/>
    <col min="9990" max="9990" width="14.42578125" style="2" bestFit="1" customWidth="1"/>
    <col min="9991" max="9991" width="12.140625" style="2" bestFit="1" customWidth="1"/>
    <col min="9992" max="9992" width="12.42578125" style="2" bestFit="1" customWidth="1"/>
    <col min="9993" max="9994" width="13.85546875" style="2" bestFit="1" customWidth="1"/>
    <col min="9995" max="9995" width="14.85546875" style="2" bestFit="1" customWidth="1"/>
    <col min="9996" max="9996" width="12.140625" style="2" bestFit="1" customWidth="1"/>
    <col min="9997" max="9997" width="12.42578125" style="2" bestFit="1" customWidth="1"/>
    <col min="9998" max="9999" width="13.85546875" style="2" bestFit="1" customWidth="1"/>
    <col min="10000" max="10000" width="14.85546875" style="2" bestFit="1" customWidth="1"/>
    <col min="10001" max="10239" width="9.140625" style="2"/>
    <col min="10240" max="10240" width="15.42578125" style="2" bestFit="1" customWidth="1"/>
    <col min="10241" max="10241" width="11.140625" style="2" bestFit="1" customWidth="1"/>
    <col min="10242" max="10242" width="14.5703125" style="2" bestFit="1" customWidth="1"/>
    <col min="10243" max="10243" width="17.42578125" style="2" bestFit="1" customWidth="1"/>
    <col min="10244" max="10244" width="17.5703125" style="2" bestFit="1" customWidth="1"/>
    <col min="10245" max="10245" width="14.7109375" style="2" bestFit="1" customWidth="1"/>
    <col min="10246" max="10246" width="14.42578125" style="2" bestFit="1" customWidth="1"/>
    <col min="10247" max="10247" width="12.140625" style="2" bestFit="1" customWidth="1"/>
    <col min="10248" max="10248" width="12.42578125" style="2" bestFit="1" customWidth="1"/>
    <col min="10249" max="10250" width="13.85546875" style="2" bestFit="1" customWidth="1"/>
    <col min="10251" max="10251" width="14.85546875" style="2" bestFit="1" customWidth="1"/>
    <col min="10252" max="10252" width="12.140625" style="2" bestFit="1" customWidth="1"/>
    <col min="10253" max="10253" width="12.42578125" style="2" bestFit="1" customWidth="1"/>
    <col min="10254" max="10255" width="13.85546875" style="2" bestFit="1" customWidth="1"/>
    <col min="10256" max="10256" width="14.85546875" style="2" bestFit="1" customWidth="1"/>
    <col min="10257" max="10495" width="9.140625" style="2"/>
    <col min="10496" max="10496" width="15.42578125" style="2" bestFit="1" customWidth="1"/>
    <col min="10497" max="10497" width="11.140625" style="2" bestFit="1" customWidth="1"/>
    <col min="10498" max="10498" width="14.5703125" style="2" bestFit="1" customWidth="1"/>
    <col min="10499" max="10499" width="17.42578125" style="2" bestFit="1" customWidth="1"/>
    <col min="10500" max="10500" width="17.5703125" style="2" bestFit="1" customWidth="1"/>
    <col min="10501" max="10501" width="14.7109375" style="2" bestFit="1" customWidth="1"/>
    <col min="10502" max="10502" width="14.42578125" style="2" bestFit="1" customWidth="1"/>
    <col min="10503" max="10503" width="12.140625" style="2" bestFit="1" customWidth="1"/>
    <col min="10504" max="10504" width="12.42578125" style="2" bestFit="1" customWidth="1"/>
    <col min="10505" max="10506" width="13.85546875" style="2" bestFit="1" customWidth="1"/>
    <col min="10507" max="10507" width="14.85546875" style="2" bestFit="1" customWidth="1"/>
    <col min="10508" max="10508" width="12.140625" style="2" bestFit="1" customWidth="1"/>
    <col min="10509" max="10509" width="12.42578125" style="2" bestFit="1" customWidth="1"/>
    <col min="10510" max="10511" width="13.85546875" style="2" bestFit="1" customWidth="1"/>
    <col min="10512" max="10512" width="14.85546875" style="2" bestFit="1" customWidth="1"/>
    <col min="10513" max="10751" width="9.140625" style="2"/>
    <col min="10752" max="10752" width="15.42578125" style="2" bestFit="1" customWidth="1"/>
    <col min="10753" max="10753" width="11.140625" style="2" bestFit="1" customWidth="1"/>
    <col min="10754" max="10754" width="14.5703125" style="2" bestFit="1" customWidth="1"/>
    <col min="10755" max="10755" width="17.42578125" style="2" bestFit="1" customWidth="1"/>
    <col min="10756" max="10756" width="17.5703125" style="2" bestFit="1" customWidth="1"/>
    <col min="10757" max="10757" width="14.7109375" style="2" bestFit="1" customWidth="1"/>
    <col min="10758" max="10758" width="14.42578125" style="2" bestFit="1" customWidth="1"/>
    <col min="10759" max="10759" width="12.140625" style="2" bestFit="1" customWidth="1"/>
    <col min="10760" max="10760" width="12.42578125" style="2" bestFit="1" customWidth="1"/>
    <col min="10761" max="10762" width="13.85546875" style="2" bestFit="1" customWidth="1"/>
    <col min="10763" max="10763" width="14.85546875" style="2" bestFit="1" customWidth="1"/>
    <col min="10764" max="10764" width="12.140625" style="2" bestFit="1" customWidth="1"/>
    <col min="10765" max="10765" width="12.42578125" style="2" bestFit="1" customWidth="1"/>
    <col min="10766" max="10767" width="13.85546875" style="2" bestFit="1" customWidth="1"/>
    <col min="10768" max="10768" width="14.85546875" style="2" bestFit="1" customWidth="1"/>
    <col min="10769" max="11007" width="9.140625" style="2"/>
    <col min="11008" max="11008" width="15.42578125" style="2" bestFit="1" customWidth="1"/>
    <col min="11009" max="11009" width="11.140625" style="2" bestFit="1" customWidth="1"/>
    <col min="11010" max="11010" width="14.5703125" style="2" bestFit="1" customWidth="1"/>
    <col min="11011" max="11011" width="17.42578125" style="2" bestFit="1" customWidth="1"/>
    <col min="11012" max="11012" width="17.5703125" style="2" bestFit="1" customWidth="1"/>
    <col min="11013" max="11013" width="14.7109375" style="2" bestFit="1" customWidth="1"/>
    <col min="11014" max="11014" width="14.42578125" style="2" bestFit="1" customWidth="1"/>
    <col min="11015" max="11015" width="12.140625" style="2" bestFit="1" customWidth="1"/>
    <col min="11016" max="11016" width="12.42578125" style="2" bestFit="1" customWidth="1"/>
    <col min="11017" max="11018" width="13.85546875" style="2" bestFit="1" customWidth="1"/>
    <col min="11019" max="11019" width="14.85546875" style="2" bestFit="1" customWidth="1"/>
    <col min="11020" max="11020" width="12.140625" style="2" bestFit="1" customWidth="1"/>
    <col min="11021" max="11021" width="12.42578125" style="2" bestFit="1" customWidth="1"/>
    <col min="11022" max="11023" width="13.85546875" style="2" bestFit="1" customWidth="1"/>
    <col min="11024" max="11024" width="14.85546875" style="2" bestFit="1" customWidth="1"/>
    <col min="11025" max="11263" width="9.140625" style="2"/>
    <col min="11264" max="11264" width="15.42578125" style="2" bestFit="1" customWidth="1"/>
    <col min="11265" max="11265" width="11.140625" style="2" bestFit="1" customWidth="1"/>
    <col min="11266" max="11266" width="14.5703125" style="2" bestFit="1" customWidth="1"/>
    <col min="11267" max="11267" width="17.42578125" style="2" bestFit="1" customWidth="1"/>
    <col min="11268" max="11268" width="17.5703125" style="2" bestFit="1" customWidth="1"/>
    <col min="11269" max="11269" width="14.7109375" style="2" bestFit="1" customWidth="1"/>
    <col min="11270" max="11270" width="14.42578125" style="2" bestFit="1" customWidth="1"/>
    <col min="11271" max="11271" width="12.140625" style="2" bestFit="1" customWidth="1"/>
    <col min="11272" max="11272" width="12.42578125" style="2" bestFit="1" customWidth="1"/>
    <col min="11273" max="11274" width="13.85546875" style="2" bestFit="1" customWidth="1"/>
    <col min="11275" max="11275" width="14.85546875" style="2" bestFit="1" customWidth="1"/>
    <col min="11276" max="11276" width="12.140625" style="2" bestFit="1" customWidth="1"/>
    <col min="11277" max="11277" width="12.42578125" style="2" bestFit="1" customWidth="1"/>
    <col min="11278" max="11279" width="13.85546875" style="2" bestFit="1" customWidth="1"/>
    <col min="11280" max="11280" width="14.85546875" style="2" bestFit="1" customWidth="1"/>
    <col min="11281" max="11519" width="9.140625" style="2"/>
    <col min="11520" max="11520" width="15.42578125" style="2" bestFit="1" customWidth="1"/>
    <col min="11521" max="11521" width="11.140625" style="2" bestFit="1" customWidth="1"/>
    <col min="11522" max="11522" width="14.5703125" style="2" bestFit="1" customWidth="1"/>
    <col min="11523" max="11523" width="17.42578125" style="2" bestFit="1" customWidth="1"/>
    <col min="11524" max="11524" width="17.5703125" style="2" bestFit="1" customWidth="1"/>
    <col min="11525" max="11525" width="14.7109375" style="2" bestFit="1" customWidth="1"/>
    <col min="11526" max="11526" width="14.42578125" style="2" bestFit="1" customWidth="1"/>
    <col min="11527" max="11527" width="12.140625" style="2" bestFit="1" customWidth="1"/>
    <col min="11528" max="11528" width="12.42578125" style="2" bestFit="1" customWidth="1"/>
    <col min="11529" max="11530" width="13.85546875" style="2" bestFit="1" customWidth="1"/>
    <col min="11531" max="11531" width="14.85546875" style="2" bestFit="1" customWidth="1"/>
    <col min="11532" max="11532" width="12.140625" style="2" bestFit="1" customWidth="1"/>
    <col min="11533" max="11533" width="12.42578125" style="2" bestFit="1" customWidth="1"/>
    <col min="11534" max="11535" width="13.85546875" style="2" bestFit="1" customWidth="1"/>
    <col min="11536" max="11536" width="14.85546875" style="2" bestFit="1" customWidth="1"/>
    <col min="11537" max="11775" width="9.140625" style="2"/>
    <col min="11776" max="11776" width="15.42578125" style="2" bestFit="1" customWidth="1"/>
    <col min="11777" max="11777" width="11.140625" style="2" bestFit="1" customWidth="1"/>
    <col min="11778" max="11778" width="14.5703125" style="2" bestFit="1" customWidth="1"/>
    <col min="11779" max="11779" width="17.42578125" style="2" bestFit="1" customWidth="1"/>
    <col min="11780" max="11780" width="17.5703125" style="2" bestFit="1" customWidth="1"/>
    <col min="11781" max="11781" width="14.7109375" style="2" bestFit="1" customWidth="1"/>
    <col min="11782" max="11782" width="14.42578125" style="2" bestFit="1" customWidth="1"/>
    <col min="11783" max="11783" width="12.140625" style="2" bestFit="1" customWidth="1"/>
    <col min="11784" max="11784" width="12.42578125" style="2" bestFit="1" customWidth="1"/>
    <col min="11785" max="11786" width="13.85546875" style="2" bestFit="1" customWidth="1"/>
    <col min="11787" max="11787" width="14.85546875" style="2" bestFit="1" customWidth="1"/>
    <col min="11788" max="11788" width="12.140625" style="2" bestFit="1" customWidth="1"/>
    <col min="11789" max="11789" width="12.42578125" style="2" bestFit="1" customWidth="1"/>
    <col min="11790" max="11791" width="13.85546875" style="2" bestFit="1" customWidth="1"/>
    <col min="11792" max="11792" width="14.85546875" style="2" bestFit="1" customWidth="1"/>
    <col min="11793" max="12031" width="9.140625" style="2"/>
    <col min="12032" max="12032" width="15.42578125" style="2" bestFit="1" customWidth="1"/>
    <col min="12033" max="12033" width="11.140625" style="2" bestFit="1" customWidth="1"/>
    <col min="12034" max="12034" width="14.5703125" style="2" bestFit="1" customWidth="1"/>
    <col min="12035" max="12035" width="17.42578125" style="2" bestFit="1" customWidth="1"/>
    <col min="12036" max="12036" width="17.5703125" style="2" bestFit="1" customWidth="1"/>
    <col min="12037" max="12037" width="14.7109375" style="2" bestFit="1" customWidth="1"/>
    <col min="12038" max="12038" width="14.42578125" style="2" bestFit="1" customWidth="1"/>
    <col min="12039" max="12039" width="12.140625" style="2" bestFit="1" customWidth="1"/>
    <col min="12040" max="12040" width="12.42578125" style="2" bestFit="1" customWidth="1"/>
    <col min="12041" max="12042" width="13.85546875" style="2" bestFit="1" customWidth="1"/>
    <col min="12043" max="12043" width="14.85546875" style="2" bestFit="1" customWidth="1"/>
    <col min="12044" max="12044" width="12.140625" style="2" bestFit="1" customWidth="1"/>
    <col min="12045" max="12045" width="12.42578125" style="2" bestFit="1" customWidth="1"/>
    <col min="12046" max="12047" width="13.85546875" style="2" bestFit="1" customWidth="1"/>
    <col min="12048" max="12048" width="14.85546875" style="2" bestFit="1" customWidth="1"/>
    <col min="12049" max="12287" width="9.140625" style="2"/>
    <col min="12288" max="12288" width="15.42578125" style="2" bestFit="1" customWidth="1"/>
    <col min="12289" max="12289" width="11.140625" style="2" bestFit="1" customWidth="1"/>
    <col min="12290" max="12290" width="14.5703125" style="2" bestFit="1" customWidth="1"/>
    <col min="12291" max="12291" width="17.42578125" style="2" bestFit="1" customWidth="1"/>
    <col min="12292" max="12292" width="17.5703125" style="2" bestFit="1" customWidth="1"/>
    <col min="12293" max="12293" width="14.7109375" style="2" bestFit="1" customWidth="1"/>
    <col min="12294" max="12294" width="14.42578125" style="2" bestFit="1" customWidth="1"/>
    <col min="12295" max="12295" width="12.140625" style="2" bestFit="1" customWidth="1"/>
    <col min="12296" max="12296" width="12.42578125" style="2" bestFit="1" customWidth="1"/>
    <col min="12297" max="12298" width="13.85546875" style="2" bestFit="1" customWidth="1"/>
    <col min="12299" max="12299" width="14.85546875" style="2" bestFit="1" customWidth="1"/>
    <col min="12300" max="12300" width="12.140625" style="2" bestFit="1" customWidth="1"/>
    <col min="12301" max="12301" width="12.42578125" style="2" bestFit="1" customWidth="1"/>
    <col min="12302" max="12303" width="13.85546875" style="2" bestFit="1" customWidth="1"/>
    <col min="12304" max="12304" width="14.85546875" style="2" bestFit="1" customWidth="1"/>
    <col min="12305" max="12543" width="9.140625" style="2"/>
    <col min="12544" max="12544" width="15.42578125" style="2" bestFit="1" customWidth="1"/>
    <col min="12545" max="12545" width="11.140625" style="2" bestFit="1" customWidth="1"/>
    <col min="12546" max="12546" width="14.5703125" style="2" bestFit="1" customWidth="1"/>
    <col min="12547" max="12547" width="17.42578125" style="2" bestFit="1" customWidth="1"/>
    <col min="12548" max="12548" width="17.5703125" style="2" bestFit="1" customWidth="1"/>
    <col min="12549" max="12549" width="14.7109375" style="2" bestFit="1" customWidth="1"/>
    <col min="12550" max="12550" width="14.42578125" style="2" bestFit="1" customWidth="1"/>
    <col min="12551" max="12551" width="12.140625" style="2" bestFit="1" customWidth="1"/>
    <col min="12552" max="12552" width="12.42578125" style="2" bestFit="1" customWidth="1"/>
    <col min="12553" max="12554" width="13.85546875" style="2" bestFit="1" customWidth="1"/>
    <col min="12555" max="12555" width="14.85546875" style="2" bestFit="1" customWidth="1"/>
    <col min="12556" max="12556" width="12.140625" style="2" bestFit="1" customWidth="1"/>
    <col min="12557" max="12557" width="12.42578125" style="2" bestFit="1" customWidth="1"/>
    <col min="12558" max="12559" width="13.85546875" style="2" bestFit="1" customWidth="1"/>
    <col min="12560" max="12560" width="14.85546875" style="2" bestFit="1" customWidth="1"/>
    <col min="12561" max="12799" width="9.140625" style="2"/>
    <col min="12800" max="12800" width="15.42578125" style="2" bestFit="1" customWidth="1"/>
    <col min="12801" max="12801" width="11.140625" style="2" bestFit="1" customWidth="1"/>
    <col min="12802" max="12802" width="14.5703125" style="2" bestFit="1" customWidth="1"/>
    <col min="12803" max="12803" width="17.42578125" style="2" bestFit="1" customWidth="1"/>
    <col min="12804" max="12804" width="17.5703125" style="2" bestFit="1" customWidth="1"/>
    <col min="12805" max="12805" width="14.7109375" style="2" bestFit="1" customWidth="1"/>
    <col min="12806" max="12806" width="14.42578125" style="2" bestFit="1" customWidth="1"/>
    <col min="12807" max="12807" width="12.140625" style="2" bestFit="1" customWidth="1"/>
    <col min="12808" max="12808" width="12.42578125" style="2" bestFit="1" customWidth="1"/>
    <col min="12809" max="12810" width="13.85546875" style="2" bestFit="1" customWidth="1"/>
    <col min="12811" max="12811" width="14.85546875" style="2" bestFit="1" customWidth="1"/>
    <col min="12812" max="12812" width="12.140625" style="2" bestFit="1" customWidth="1"/>
    <col min="12813" max="12813" width="12.42578125" style="2" bestFit="1" customWidth="1"/>
    <col min="12814" max="12815" width="13.85546875" style="2" bestFit="1" customWidth="1"/>
    <col min="12816" max="12816" width="14.85546875" style="2" bestFit="1" customWidth="1"/>
    <col min="12817" max="13055" width="9.140625" style="2"/>
    <col min="13056" max="13056" width="15.42578125" style="2" bestFit="1" customWidth="1"/>
    <col min="13057" max="13057" width="11.140625" style="2" bestFit="1" customWidth="1"/>
    <col min="13058" max="13058" width="14.5703125" style="2" bestFit="1" customWidth="1"/>
    <col min="13059" max="13059" width="17.42578125" style="2" bestFit="1" customWidth="1"/>
    <col min="13060" max="13060" width="17.5703125" style="2" bestFit="1" customWidth="1"/>
    <col min="13061" max="13061" width="14.7109375" style="2" bestFit="1" customWidth="1"/>
    <col min="13062" max="13062" width="14.42578125" style="2" bestFit="1" customWidth="1"/>
    <col min="13063" max="13063" width="12.140625" style="2" bestFit="1" customWidth="1"/>
    <col min="13064" max="13064" width="12.42578125" style="2" bestFit="1" customWidth="1"/>
    <col min="13065" max="13066" width="13.85546875" style="2" bestFit="1" customWidth="1"/>
    <col min="13067" max="13067" width="14.85546875" style="2" bestFit="1" customWidth="1"/>
    <col min="13068" max="13068" width="12.140625" style="2" bestFit="1" customWidth="1"/>
    <col min="13069" max="13069" width="12.42578125" style="2" bestFit="1" customWidth="1"/>
    <col min="13070" max="13071" width="13.85546875" style="2" bestFit="1" customWidth="1"/>
    <col min="13072" max="13072" width="14.85546875" style="2" bestFit="1" customWidth="1"/>
    <col min="13073" max="13311" width="9.140625" style="2"/>
    <col min="13312" max="13312" width="15.42578125" style="2" bestFit="1" customWidth="1"/>
    <col min="13313" max="13313" width="11.140625" style="2" bestFit="1" customWidth="1"/>
    <col min="13314" max="13314" width="14.5703125" style="2" bestFit="1" customWidth="1"/>
    <col min="13315" max="13315" width="17.42578125" style="2" bestFit="1" customWidth="1"/>
    <col min="13316" max="13316" width="17.5703125" style="2" bestFit="1" customWidth="1"/>
    <col min="13317" max="13317" width="14.7109375" style="2" bestFit="1" customWidth="1"/>
    <col min="13318" max="13318" width="14.42578125" style="2" bestFit="1" customWidth="1"/>
    <col min="13319" max="13319" width="12.140625" style="2" bestFit="1" customWidth="1"/>
    <col min="13320" max="13320" width="12.42578125" style="2" bestFit="1" customWidth="1"/>
    <col min="13321" max="13322" width="13.85546875" style="2" bestFit="1" customWidth="1"/>
    <col min="13323" max="13323" width="14.85546875" style="2" bestFit="1" customWidth="1"/>
    <col min="13324" max="13324" width="12.140625" style="2" bestFit="1" customWidth="1"/>
    <col min="13325" max="13325" width="12.42578125" style="2" bestFit="1" customWidth="1"/>
    <col min="13326" max="13327" width="13.85546875" style="2" bestFit="1" customWidth="1"/>
    <col min="13328" max="13328" width="14.85546875" style="2" bestFit="1" customWidth="1"/>
    <col min="13329" max="13567" width="9.140625" style="2"/>
    <col min="13568" max="13568" width="15.42578125" style="2" bestFit="1" customWidth="1"/>
    <col min="13569" max="13569" width="11.140625" style="2" bestFit="1" customWidth="1"/>
    <col min="13570" max="13570" width="14.5703125" style="2" bestFit="1" customWidth="1"/>
    <col min="13571" max="13571" width="17.42578125" style="2" bestFit="1" customWidth="1"/>
    <col min="13572" max="13572" width="17.5703125" style="2" bestFit="1" customWidth="1"/>
    <col min="13573" max="13573" width="14.7109375" style="2" bestFit="1" customWidth="1"/>
    <col min="13574" max="13574" width="14.42578125" style="2" bestFit="1" customWidth="1"/>
    <col min="13575" max="13575" width="12.140625" style="2" bestFit="1" customWidth="1"/>
    <col min="13576" max="13576" width="12.42578125" style="2" bestFit="1" customWidth="1"/>
    <col min="13577" max="13578" width="13.85546875" style="2" bestFit="1" customWidth="1"/>
    <col min="13579" max="13579" width="14.85546875" style="2" bestFit="1" customWidth="1"/>
    <col min="13580" max="13580" width="12.140625" style="2" bestFit="1" customWidth="1"/>
    <col min="13581" max="13581" width="12.42578125" style="2" bestFit="1" customWidth="1"/>
    <col min="13582" max="13583" width="13.85546875" style="2" bestFit="1" customWidth="1"/>
    <col min="13584" max="13584" width="14.85546875" style="2" bestFit="1" customWidth="1"/>
    <col min="13585" max="13823" width="9.140625" style="2"/>
    <col min="13824" max="13824" width="15.42578125" style="2" bestFit="1" customWidth="1"/>
    <col min="13825" max="13825" width="11.140625" style="2" bestFit="1" customWidth="1"/>
    <col min="13826" max="13826" width="14.5703125" style="2" bestFit="1" customWidth="1"/>
    <col min="13827" max="13827" width="17.42578125" style="2" bestFit="1" customWidth="1"/>
    <col min="13828" max="13828" width="17.5703125" style="2" bestFit="1" customWidth="1"/>
    <col min="13829" max="13829" width="14.7109375" style="2" bestFit="1" customWidth="1"/>
    <col min="13830" max="13830" width="14.42578125" style="2" bestFit="1" customWidth="1"/>
    <col min="13831" max="13831" width="12.140625" style="2" bestFit="1" customWidth="1"/>
    <col min="13832" max="13832" width="12.42578125" style="2" bestFit="1" customWidth="1"/>
    <col min="13833" max="13834" width="13.85546875" style="2" bestFit="1" customWidth="1"/>
    <col min="13835" max="13835" width="14.85546875" style="2" bestFit="1" customWidth="1"/>
    <col min="13836" max="13836" width="12.140625" style="2" bestFit="1" customWidth="1"/>
    <col min="13837" max="13837" width="12.42578125" style="2" bestFit="1" customWidth="1"/>
    <col min="13838" max="13839" width="13.85546875" style="2" bestFit="1" customWidth="1"/>
    <col min="13840" max="13840" width="14.85546875" style="2" bestFit="1" customWidth="1"/>
    <col min="13841" max="14079" width="9.140625" style="2"/>
    <col min="14080" max="14080" width="15.42578125" style="2" bestFit="1" customWidth="1"/>
    <col min="14081" max="14081" width="11.140625" style="2" bestFit="1" customWidth="1"/>
    <col min="14082" max="14082" width="14.5703125" style="2" bestFit="1" customWidth="1"/>
    <col min="14083" max="14083" width="17.42578125" style="2" bestFit="1" customWidth="1"/>
    <col min="14084" max="14084" width="17.5703125" style="2" bestFit="1" customWidth="1"/>
    <col min="14085" max="14085" width="14.7109375" style="2" bestFit="1" customWidth="1"/>
    <col min="14086" max="14086" width="14.42578125" style="2" bestFit="1" customWidth="1"/>
    <col min="14087" max="14087" width="12.140625" style="2" bestFit="1" customWidth="1"/>
    <col min="14088" max="14088" width="12.42578125" style="2" bestFit="1" customWidth="1"/>
    <col min="14089" max="14090" width="13.85546875" style="2" bestFit="1" customWidth="1"/>
    <col min="14091" max="14091" width="14.85546875" style="2" bestFit="1" customWidth="1"/>
    <col min="14092" max="14092" width="12.140625" style="2" bestFit="1" customWidth="1"/>
    <col min="14093" max="14093" width="12.42578125" style="2" bestFit="1" customWidth="1"/>
    <col min="14094" max="14095" width="13.85546875" style="2" bestFit="1" customWidth="1"/>
    <col min="14096" max="14096" width="14.85546875" style="2" bestFit="1" customWidth="1"/>
    <col min="14097" max="14335" width="9.140625" style="2"/>
    <col min="14336" max="14336" width="15.42578125" style="2" bestFit="1" customWidth="1"/>
    <col min="14337" max="14337" width="11.140625" style="2" bestFit="1" customWidth="1"/>
    <col min="14338" max="14338" width="14.5703125" style="2" bestFit="1" customWidth="1"/>
    <col min="14339" max="14339" width="17.42578125" style="2" bestFit="1" customWidth="1"/>
    <col min="14340" max="14340" width="17.5703125" style="2" bestFit="1" customWidth="1"/>
    <col min="14341" max="14341" width="14.7109375" style="2" bestFit="1" customWidth="1"/>
    <col min="14342" max="14342" width="14.42578125" style="2" bestFit="1" customWidth="1"/>
    <col min="14343" max="14343" width="12.140625" style="2" bestFit="1" customWidth="1"/>
    <col min="14344" max="14344" width="12.42578125" style="2" bestFit="1" customWidth="1"/>
    <col min="14345" max="14346" width="13.85546875" style="2" bestFit="1" customWidth="1"/>
    <col min="14347" max="14347" width="14.85546875" style="2" bestFit="1" customWidth="1"/>
    <col min="14348" max="14348" width="12.140625" style="2" bestFit="1" customWidth="1"/>
    <col min="14349" max="14349" width="12.42578125" style="2" bestFit="1" customWidth="1"/>
    <col min="14350" max="14351" width="13.85546875" style="2" bestFit="1" customWidth="1"/>
    <col min="14352" max="14352" width="14.85546875" style="2" bestFit="1" customWidth="1"/>
    <col min="14353" max="14591" width="9.140625" style="2"/>
    <col min="14592" max="14592" width="15.42578125" style="2" bestFit="1" customWidth="1"/>
    <col min="14593" max="14593" width="11.140625" style="2" bestFit="1" customWidth="1"/>
    <col min="14594" max="14594" width="14.5703125" style="2" bestFit="1" customWidth="1"/>
    <col min="14595" max="14595" width="17.42578125" style="2" bestFit="1" customWidth="1"/>
    <col min="14596" max="14596" width="17.5703125" style="2" bestFit="1" customWidth="1"/>
    <col min="14597" max="14597" width="14.7109375" style="2" bestFit="1" customWidth="1"/>
    <col min="14598" max="14598" width="14.42578125" style="2" bestFit="1" customWidth="1"/>
    <col min="14599" max="14599" width="12.140625" style="2" bestFit="1" customWidth="1"/>
    <col min="14600" max="14600" width="12.42578125" style="2" bestFit="1" customWidth="1"/>
    <col min="14601" max="14602" width="13.85546875" style="2" bestFit="1" customWidth="1"/>
    <col min="14603" max="14603" width="14.85546875" style="2" bestFit="1" customWidth="1"/>
    <col min="14604" max="14604" width="12.140625" style="2" bestFit="1" customWidth="1"/>
    <col min="14605" max="14605" width="12.42578125" style="2" bestFit="1" customWidth="1"/>
    <col min="14606" max="14607" width="13.85546875" style="2" bestFit="1" customWidth="1"/>
    <col min="14608" max="14608" width="14.85546875" style="2" bestFit="1" customWidth="1"/>
    <col min="14609" max="14847" width="9.140625" style="2"/>
    <col min="14848" max="14848" width="15.42578125" style="2" bestFit="1" customWidth="1"/>
    <col min="14849" max="14849" width="11.140625" style="2" bestFit="1" customWidth="1"/>
    <col min="14850" max="14850" width="14.5703125" style="2" bestFit="1" customWidth="1"/>
    <col min="14851" max="14851" width="17.42578125" style="2" bestFit="1" customWidth="1"/>
    <col min="14852" max="14852" width="17.5703125" style="2" bestFit="1" customWidth="1"/>
    <col min="14853" max="14853" width="14.7109375" style="2" bestFit="1" customWidth="1"/>
    <col min="14854" max="14854" width="14.42578125" style="2" bestFit="1" customWidth="1"/>
    <col min="14855" max="14855" width="12.140625" style="2" bestFit="1" customWidth="1"/>
    <col min="14856" max="14856" width="12.42578125" style="2" bestFit="1" customWidth="1"/>
    <col min="14857" max="14858" width="13.85546875" style="2" bestFit="1" customWidth="1"/>
    <col min="14859" max="14859" width="14.85546875" style="2" bestFit="1" customWidth="1"/>
    <col min="14860" max="14860" width="12.140625" style="2" bestFit="1" customWidth="1"/>
    <col min="14861" max="14861" width="12.42578125" style="2" bestFit="1" customWidth="1"/>
    <col min="14862" max="14863" width="13.85546875" style="2" bestFit="1" customWidth="1"/>
    <col min="14864" max="14864" width="14.85546875" style="2" bestFit="1" customWidth="1"/>
    <col min="14865" max="15103" width="9.140625" style="2"/>
    <col min="15104" max="15104" width="15.42578125" style="2" bestFit="1" customWidth="1"/>
    <col min="15105" max="15105" width="11.140625" style="2" bestFit="1" customWidth="1"/>
    <col min="15106" max="15106" width="14.5703125" style="2" bestFit="1" customWidth="1"/>
    <col min="15107" max="15107" width="17.42578125" style="2" bestFit="1" customWidth="1"/>
    <col min="15108" max="15108" width="17.5703125" style="2" bestFit="1" customWidth="1"/>
    <col min="15109" max="15109" width="14.7109375" style="2" bestFit="1" customWidth="1"/>
    <col min="15110" max="15110" width="14.42578125" style="2" bestFit="1" customWidth="1"/>
    <col min="15111" max="15111" width="12.140625" style="2" bestFit="1" customWidth="1"/>
    <col min="15112" max="15112" width="12.42578125" style="2" bestFit="1" customWidth="1"/>
    <col min="15113" max="15114" width="13.85546875" style="2" bestFit="1" customWidth="1"/>
    <col min="15115" max="15115" width="14.85546875" style="2" bestFit="1" customWidth="1"/>
    <col min="15116" max="15116" width="12.140625" style="2" bestFit="1" customWidth="1"/>
    <col min="15117" max="15117" width="12.42578125" style="2" bestFit="1" customWidth="1"/>
    <col min="15118" max="15119" width="13.85546875" style="2" bestFit="1" customWidth="1"/>
    <col min="15120" max="15120" width="14.85546875" style="2" bestFit="1" customWidth="1"/>
    <col min="15121" max="15359" width="9.140625" style="2"/>
    <col min="15360" max="15360" width="15.42578125" style="2" bestFit="1" customWidth="1"/>
    <col min="15361" max="15361" width="11.140625" style="2" bestFit="1" customWidth="1"/>
    <col min="15362" max="15362" width="14.5703125" style="2" bestFit="1" customWidth="1"/>
    <col min="15363" max="15363" width="17.42578125" style="2" bestFit="1" customWidth="1"/>
    <col min="15364" max="15364" width="17.5703125" style="2" bestFit="1" customWidth="1"/>
    <col min="15365" max="15365" width="14.7109375" style="2" bestFit="1" customWidth="1"/>
    <col min="15366" max="15366" width="14.42578125" style="2" bestFit="1" customWidth="1"/>
    <col min="15367" max="15367" width="12.140625" style="2" bestFit="1" customWidth="1"/>
    <col min="15368" max="15368" width="12.42578125" style="2" bestFit="1" customWidth="1"/>
    <col min="15369" max="15370" width="13.85546875" style="2" bestFit="1" customWidth="1"/>
    <col min="15371" max="15371" width="14.85546875" style="2" bestFit="1" customWidth="1"/>
    <col min="15372" max="15372" width="12.140625" style="2" bestFit="1" customWidth="1"/>
    <col min="15373" max="15373" width="12.42578125" style="2" bestFit="1" customWidth="1"/>
    <col min="15374" max="15375" width="13.85546875" style="2" bestFit="1" customWidth="1"/>
    <col min="15376" max="15376" width="14.85546875" style="2" bestFit="1" customWidth="1"/>
    <col min="15377" max="15615" width="9.140625" style="2"/>
    <col min="15616" max="15616" width="15.42578125" style="2" bestFit="1" customWidth="1"/>
    <col min="15617" max="15617" width="11.140625" style="2" bestFit="1" customWidth="1"/>
    <col min="15618" max="15618" width="14.5703125" style="2" bestFit="1" customWidth="1"/>
    <col min="15619" max="15619" width="17.42578125" style="2" bestFit="1" customWidth="1"/>
    <col min="15620" max="15620" width="17.5703125" style="2" bestFit="1" customWidth="1"/>
    <col min="15621" max="15621" width="14.7109375" style="2" bestFit="1" customWidth="1"/>
    <col min="15622" max="15622" width="14.42578125" style="2" bestFit="1" customWidth="1"/>
    <col min="15623" max="15623" width="12.140625" style="2" bestFit="1" customWidth="1"/>
    <col min="15624" max="15624" width="12.42578125" style="2" bestFit="1" customWidth="1"/>
    <col min="15625" max="15626" width="13.85546875" style="2" bestFit="1" customWidth="1"/>
    <col min="15627" max="15627" width="14.85546875" style="2" bestFit="1" customWidth="1"/>
    <col min="15628" max="15628" width="12.140625" style="2" bestFit="1" customWidth="1"/>
    <col min="15629" max="15629" width="12.42578125" style="2" bestFit="1" customWidth="1"/>
    <col min="15630" max="15631" width="13.85546875" style="2" bestFit="1" customWidth="1"/>
    <col min="15632" max="15632" width="14.85546875" style="2" bestFit="1" customWidth="1"/>
    <col min="15633" max="15871" width="9.140625" style="2"/>
    <col min="15872" max="15872" width="15.42578125" style="2" bestFit="1" customWidth="1"/>
    <col min="15873" max="15873" width="11.140625" style="2" bestFit="1" customWidth="1"/>
    <col min="15874" max="15874" width="14.5703125" style="2" bestFit="1" customWidth="1"/>
    <col min="15875" max="15875" width="17.42578125" style="2" bestFit="1" customWidth="1"/>
    <col min="15876" max="15876" width="17.5703125" style="2" bestFit="1" customWidth="1"/>
    <col min="15877" max="15877" width="14.7109375" style="2" bestFit="1" customWidth="1"/>
    <col min="15878" max="15878" width="14.42578125" style="2" bestFit="1" customWidth="1"/>
    <col min="15879" max="15879" width="12.140625" style="2" bestFit="1" customWidth="1"/>
    <col min="15880" max="15880" width="12.42578125" style="2" bestFit="1" customWidth="1"/>
    <col min="15881" max="15882" width="13.85546875" style="2" bestFit="1" customWidth="1"/>
    <col min="15883" max="15883" width="14.85546875" style="2" bestFit="1" customWidth="1"/>
    <col min="15884" max="15884" width="12.140625" style="2" bestFit="1" customWidth="1"/>
    <col min="15885" max="15885" width="12.42578125" style="2" bestFit="1" customWidth="1"/>
    <col min="15886" max="15887" width="13.85546875" style="2" bestFit="1" customWidth="1"/>
    <col min="15888" max="15888" width="14.85546875" style="2" bestFit="1" customWidth="1"/>
    <col min="15889" max="16127" width="9.140625" style="2"/>
    <col min="16128" max="16128" width="15.42578125" style="2" bestFit="1" customWidth="1"/>
    <col min="16129" max="16129" width="11.140625" style="2" bestFit="1" customWidth="1"/>
    <col min="16130" max="16130" width="14.5703125" style="2" bestFit="1" customWidth="1"/>
    <col min="16131" max="16131" width="17.42578125" style="2" bestFit="1" customWidth="1"/>
    <col min="16132" max="16132" width="17.5703125" style="2" bestFit="1" customWidth="1"/>
    <col min="16133" max="16133" width="14.7109375" style="2" bestFit="1" customWidth="1"/>
    <col min="16134" max="16134" width="14.42578125" style="2" bestFit="1" customWidth="1"/>
    <col min="16135" max="16135" width="12.140625" style="2" bestFit="1" customWidth="1"/>
    <col min="16136" max="16136" width="12.42578125" style="2" bestFit="1" customWidth="1"/>
    <col min="16137" max="16138" width="13.85546875" style="2" bestFit="1" customWidth="1"/>
    <col min="16139" max="16139" width="14.85546875" style="2" bestFit="1" customWidth="1"/>
    <col min="16140" max="16140" width="12.140625" style="2" bestFit="1" customWidth="1"/>
    <col min="16141" max="16141" width="12.42578125" style="2" bestFit="1" customWidth="1"/>
    <col min="16142" max="16143" width="13.85546875" style="2" bestFit="1" customWidth="1"/>
    <col min="16144" max="16144" width="14.85546875" style="2" bestFit="1" customWidth="1"/>
    <col min="16145" max="16384" width="9.140625" style="2"/>
  </cols>
  <sheetData>
    <row r="1" spans="1:18">
      <c r="A1" s="46" t="s">
        <v>438</v>
      </c>
      <c r="B1" s="47" t="s">
        <v>439</v>
      </c>
      <c r="C1" s="48" t="s">
        <v>336</v>
      </c>
      <c r="D1" s="48" t="s">
        <v>337</v>
      </c>
      <c r="E1" s="48" t="s">
        <v>338</v>
      </c>
      <c r="F1" s="48" t="s">
        <v>339</v>
      </c>
      <c r="G1" s="48" t="s">
        <v>341</v>
      </c>
      <c r="H1" s="48" t="s">
        <v>340</v>
      </c>
      <c r="I1" s="48" t="s">
        <v>342</v>
      </c>
      <c r="J1" s="48" t="s">
        <v>343</v>
      </c>
      <c r="K1" s="48" t="s">
        <v>344</v>
      </c>
      <c r="L1" s="48" t="s">
        <v>345</v>
      </c>
      <c r="M1" s="48" t="s">
        <v>346</v>
      </c>
      <c r="N1" s="48" t="s">
        <v>347</v>
      </c>
      <c r="O1" s="48" t="s">
        <v>348</v>
      </c>
      <c r="P1" s="48" t="s">
        <v>349</v>
      </c>
      <c r="Q1" s="48" t="s">
        <v>350</v>
      </c>
      <c r="R1" s="48" t="s">
        <v>351</v>
      </c>
    </row>
    <row r="2" spans="1:18">
      <c r="A2" s="48" t="s">
        <v>5</v>
      </c>
      <c r="B2" s="48"/>
      <c r="C2" s="50">
        <f>IFERROR((d_DL/(Rad_Spec!V2*d_IFD_ow*d_EF_ow))*Rad_Spec!BF2,".")</f>
        <v>8578.8215284618218</v>
      </c>
      <c r="D2" s="50">
        <f>IFERROR((d_DL/(Rad_Spec!AN2*d_IRA_ow*(1/d_PEFm_pp)*d_SLF*d_ET_ow*d_EF_ow))*Rad_Spec!BF2,".")</f>
        <v>2.9484099676699214</v>
      </c>
      <c r="E2" s="50">
        <f>IFERROR((d_DL/(Rad_Spec!AN2*d_IRA_ow*(1/d_PEF)*d_SLF*d_ET_ow*d_EF_ow))*Rad_Spec!BF2,".")</f>
        <v>2155.5609823123791</v>
      </c>
      <c r="F2" s="50">
        <f>IFERROR((d_DL/(Rad_Spec!AY2*d_GSF_s*d_Fam*d_Foffset*acf!C2*d_ET_ow*(1/24)*d_EF_ow*(1/365)))*Rad_Spec!BF2,".")</f>
        <v>44346.134892874405</v>
      </c>
      <c r="G2" s="50">
        <f t="shared" ref="G2:G5" si="0">(IF(AND(C2&lt;&gt;".",E2&lt;&gt;".",F2&lt;&gt;"."),1/((1/C2)+(1/E2)+(1/F2)),IF(AND(C2&lt;&gt;".",E2&lt;&gt;".",F2="."), 1/((1/C2)+(1/E2)),IF(AND(C2&lt;&gt;".",E2=".",F2&lt;&gt;"."),1/((1/C2)+(1/F2)),IF(AND(C2=".",E2&lt;&gt;".",F2&lt;&gt;"."),1/((1/E2)+(1/F2)),IF(AND(C2&lt;&gt;".",E2=".",F2="."),1/(1/C2),IF(AND(C2=".",E2&lt;&gt;".",F2="."),1/(1/E2),IF(AND(C2=".",E2=".",F2&lt;&gt;"."),1/(1/F2),IF(AND(C2=".",E2=".",F2="."),".")))))))))</f>
        <v>1658.2857886868392</v>
      </c>
      <c r="H2" s="50">
        <f t="shared" ref="H2:H5" si="1">(IF(AND(C2&lt;&gt;".",D2&lt;&gt;".",F2&lt;&gt;"."),1/((1/C2)+(1/D2)+(1/F2)),IF(AND(C2&lt;&gt;".",D2&lt;&gt;".",F2="."), 1/((1/C2)+(1/D2)),IF(AND(C2&lt;&gt;".",D2=".",F2&lt;&gt;"."),1/((1/C2)+(1/F2)),IF(AND(C2=".",D2&lt;&gt;".",F2&lt;&gt;"."),1/((1/D2)+(1/F2)),IF(AND(C2&lt;&gt;".",D2=".",F2="."),1/(1/C2),IF(AND(C2=".",D2&lt;&gt;".",F2="."),1/(1/D2),IF(AND(C2=".",D2=".",F2&lt;&gt;"."),1/(1/F2),IF(AND(C2=".",D2=".",F2="."),".")))))))))</f>
        <v>2.9472011111827605</v>
      </c>
      <c r="I2" s="56">
        <f>IFERROR((d_DL/(Rad_Spec!AV2*d_GSF_s*d_Fam*d_Foffset*Fsurf!C2*d_EF_ow*(1/365)*d_ET_ow*(1/24)))*Rad_Spec!BF2,".")</f>
        <v>8857.9044147897839</v>
      </c>
      <c r="J2" s="50">
        <f>IFERROR((d_DL/(Rad_Spec!AZ2*d_GSF_s*d_Fam*d_Foffset*Fsurf!C2*d_EF_ow*(1/365)*d_ET_ow*(1/24)))*Rad_Spec!BF2,".")</f>
        <v>33493.951068423863</v>
      </c>
      <c r="K2" s="50">
        <f>IFERROR((d_DL/(Rad_Spec!BA2*d_GSF_s*d_Fam*d_Foffset*Fsurf!C2*d_EF_ow*(1/365)*d_ET_ow*(1/24)))*Rad_Spec!BF2,".")</f>
        <v>12462.865513832134</v>
      </c>
      <c r="L2" s="50">
        <f>IFERROR((d_DL/(Rad_Spec!BB2*d_GSF_s*d_Fam*d_Foffset*Fsurf!C2*d_EF_ow*(1/365)*d_ET_ow*(1/24)))*Rad_Spec!BF2,".")</f>
        <v>9083.1053744878282</v>
      </c>
      <c r="M2" s="50">
        <f>IFERROR((d_DL/(Rad_Spec!AY2*d_GSF_s*d_Fam*d_Foffset*Fsurf!C2*d_EF_ow*(1/365)*d_ET_ow*(1/24)))*Rad_Spec!BF2,".")</f>
        <v>33418.338276469025</v>
      </c>
      <c r="N2" s="50">
        <f>IFERROR((d_DL/(Rad_Spec!AV2*d_GSF_s*d_Fam*d_Foffset*acf!D2*d_ET_ow*(1/24)*d_EF_ow*(1/365)))*Rad_Spec!BF2,".")</f>
        <v>11754.439158426039</v>
      </c>
      <c r="O2" s="50">
        <f>IFERROR((d_DL/(Rad_Spec!AZ2*d_GSF_s*d_Fam*d_Foffset*acf!E2*d_ET_ow*(1/24)*d_EF_ow*(1/365)))*Rad_Spec!BF2,".")</f>
        <v>44446.47306779847</v>
      </c>
      <c r="P2" s="50">
        <f>IFERROR((d_DL/(Rad_Spec!BA2*d_GSF_s*d_Fam*d_Foffset*acf!F2*d_ET_ow*(1/24)*d_EF_ow*(1/365)))*Rad_Spec!BF2,".")</f>
        <v>16538.222536855243</v>
      </c>
      <c r="Q2" s="50">
        <f>IFERROR((d_DL/(Rad_Spec!BB2*d_GSF_s*d_Fam*d_Foffset*acf!G2*d_ET_ow*(1/24)*d_EF_ow*(1/365)))*Rad_Spec!BF2,".")</f>
        <v>12053.280831945349</v>
      </c>
      <c r="R2" s="50">
        <f>IFERROR((d_DL/(Rad_Spec!AY2*d_GSF_s*d_Fam*d_Foffset*acf!C2*d_ET_ow*(1/24)*d_EF_ow*(1/365)))*Rad_Spec!BF2,".")</f>
        <v>44346.134892874405</v>
      </c>
    </row>
    <row r="3" spans="1:18">
      <c r="A3" s="51" t="s">
        <v>6</v>
      </c>
      <c r="B3" s="48" t="s">
        <v>7</v>
      </c>
      <c r="C3" s="50">
        <f>IFERROR((d_DL/(Rad_Spec!V3*d_IFD_ow*d_EF_ow))*Rad_Spec!BF3,".")</f>
        <v>4.0160441715261328</v>
      </c>
      <c r="D3" s="50">
        <f>IFERROR((d_DL/(Rad_Spec!AN3*d_IRA_ow*(1/d_PEFm_pp)*d_SLF*d_ET_ow*d_EF_ow))*Rad_Spec!BF3,".")</f>
        <v>4.6131803016779649E-4</v>
      </c>
      <c r="E3" s="50">
        <f>IFERROR((d_DL/(Rad_Spec!AN3*d_IRA_ow*(1/d_PEF)*d_SLF*d_ET_ow*d_EF_ow))*Rad_Spec!BF3,".")</f>
        <v>0.33726624084532036</v>
      </c>
      <c r="F3" s="50">
        <f>IFERROR((d_DL/(Rad_Spec!AY3*d_GSF_s*d_Fam*d_Foffset*acf!C3*d_ET_ow*(1/24)*d_EF_ow*(1/365)))*Rad_Spec!BF3,".")</f>
        <v>7977.5449102621697</v>
      </c>
      <c r="G3" s="50">
        <f t="shared" si="0"/>
        <v>0.31112490675379972</v>
      </c>
      <c r="H3" s="50">
        <f t="shared" si="1"/>
        <v>4.6126501855163379E-4</v>
      </c>
      <c r="I3" s="56">
        <f>IFERROR((d_DL/(Rad_Spec!AV3*d_GSF_s*d_Fam*d_Foffset*Fsurf!C3*d_EF_ow*(1/365)*d_ET_ow*(1/24)))*Rad_Spec!BF3,".")</f>
        <v>1652.6595577948983</v>
      </c>
      <c r="J3" s="50">
        <f>IFERROR((d_DL/(Rad_Spec!AZ3*d_GSF_s*d_Fam*d_Foffset*Fsurf!C3*d_EF_ow*(1/365)*d_ET_ow*(1/24)))*Rad_Spec!BF3,".")</f>
        <v>5988.5103054539841</v>
      </c>
      <c r="K3" s="50">
        <f>IFERROR((d_DL/(Rad_Spec!BA3*d_GSF_s*d_Fam*d_Foffset*Fsurf!C3*d_EF_ow*(1/365)*d_ET_ow*(1/24)))*Rad_Spec!BF3,".")</f>
        <v>2292.6600728233143</v>
      </c>
      <c r="L3" s="50">
        <f>IFERROR((d_DL/(Rad_Spec!BB3*d_GSF_s*d_Fam*d_Foffset*Fsurf!C3*d_EF_ow*(1/365)*d_ET_ow*(1/24)))*Rad_Spec!BF3,".")</f>
        <v>1700.7369267489316</v>
      </c>
      <c r="M3" s="50">
        <f>IFERROR((d_DL/(Rad_Spec!AY3*d_GSF_s*d_Fam*d_Foffset*Fsurf!C3*d_EF_ow*(1/365)*d_ET_ow*(1/24)))*Rad_Spec!BF3,".")</f>
        <v>5661.8487652676849</v>
      </c>
      <c r="N3" s="50">
        <f>IFERROR((d_DL/(Rad_Spec!AV3*d_GSF_s*d_Fam*d_Foffset*acf!D3*d_ET_ow*(1/24)*d_EF_ow*(1/365)))*Rad_Spec!BF3,".")</f>
        <v>2328.5973169330118</v>
      </c>
      <c r="O3" s="50">
        <f>IFERROR((d_DL/(Rad_Spec!AZ3*d_GSF_s*d_Fam*d_Foffset*acf!E3*d_ET_ow*(1/24)*d_EF_ow*(1/365)))*Rad_Spec!BF3,".")</f>
        <v>8437.8110203846627</v>
      </c>
      <c r="P3" s="50">
        <f>IFERROR((d_DL/(Rad_Spec!BA3*d_GSF_s*d_Fam*d_Foffset*acf!F3*d_ET_ow*(1/24)*d_EF_ow*(1/365)))*Rad_Spec!BF3,".")</f>
        <v>3230.3580426080503</v>
      </c>
      <c r="Q3" s="50">
        <f>IFERROR((d_DL/(Rad_Spec!BB3*d_GSF_s*d_Fam*d_Foffset*acf!G3*d_ET_ow*(1/24)*d_EF_ow*(1/365)))*Rad_Spec!BF3,".")</f>
        <v>2396.3383297892451</v>
      </c>
      <c r="R3" s="50">
        <f>IFERROR((d_DL/(Rad_Spec!AY3*d_GSF_s*d_Fam*d_Foffset*acf!C3*d_ET_ow*(1/24)*d_EF_ow*(1/365)))*Rad_Spec!BF3,".")</f>
        <v>7977.5449102621697</v>
      </c>
    </row>
    <row r="4" spans="1:18">
      <c r="A4" s="48" t="s">
        <v>8</v>
      </c>
      <c r="B4" s="48"/>
      <c r="C4" s="50" t="str">
        <f>IFERROR((d_DL/(Rad_Spec!V4*d_IFD_ow*d_EF_ow))*Rad_Spec!BF4,".")</f>
        <v>.</v>
      </c>
      <c r="D4" s="50" t="str">
        <f>IFERROR((d_DL/(Rad_Spec!AN4*d_IRA_ow*(1/d_PEFm_pp)*d_SLF*d_ET_ow*d_EF_ow))*Rad_Spec!BF4,".")</f>
        <v>.</v>
      </c>
      <c r="E4" s="50" t="str">
        <f>IFERROR((d_DL/(Rad_Spec!AN4*d_IRA_ow*(1/d_PEF)*d_SLF*d_ET_ow*d_EF_ow))*Rad_Spec!BF4,".")</f>
        <v>.</v>
      </c>
      <c r="F4" s="50">
        <f>IFERROR((d_DL/(Rad_Spec!AY4*d_GSF_s*d_Fam*d_Foffset*acf!C4*d_ET_ow*(1/24)*d_EF_ow*(1/365)))*Rad_Spec!BF4,".")</f>
        <v>240908.06693679243</v>
      </c>
      <c r="G4" s="50">
        <f t="shared" si="0"/>
        <v>240908.06693679246</v>
      </c>
      <c r="H4" s="50">
        <f t="shared" si="1"/>
        <v>240908.06693679246</v>
      </c>
      <c r="I4" s="56" t="str">
        <f>IFERROR((d_DL/(Rad_Spec!AV4*d_GSF_s*d_Fam*d_Foffset*Fsurf!C4*d_EF_ow*(1/365)*d_ET_ow*(1/24)))*Rad_Spec!BF4,".")</f>
        <v>.</v>
      </c>
      <c r="J4" s="50" t="str">
        <f>IFERROR((d_DL/(Rad_Spec!AZ4*d_GSF_s*d_Fam*d_Foffset*Fsurf!C4*d_EF_ow*(1/365)*d_ET_ow*(1/24)))*Rad_Spec!BF4,".")</f>
        <v>.</v>
      </c>
      <c r="K4" s="50" t="str">
        <f>IFERROR((d_DL/(Rad_Spec!BA4*d_GSF_s*d_Fam*d_Foffset*Fsurf!C4*d_EF_ow*(1/365)*d_ET_ow*(1/24)))*Rad_Spec!BF4,".")</f>
        <v>.</v>
      </c>
      <c r="L4" s="50" t="str">
        <f>IFERROR((d_DL/(Rad_Spec!BB4*d_GSF_s*d_Fam*d_Foffset*Fsurf!C4*d_EF_ow*(1/365)*d_ET_ow*(1/24)))*Rad_Spec!BF4,".")</f>
        <v>.</v>
      </c>
      <c r="M4" s="50" t="str">
        <f>IFERROR((d_DL/(Rad_Spec!AY4*d_GSF_s*d_Fam*d_Foffset*Fsurf!C4*d_EF_ow*(1/365)*d_ET_ow*(1/24)))*Rad_Spec!BF4,".")</f>
        <v>.</v>
      </c>
      <c r="N4" s="50">
        <f>IFERROR((d_DL/(Rad_Spec!AV4*d_GSF_s*d_Fam*d_Foffset*acf!D4*d_ET_ow*(1/24)*d_EF_ow*(1/365)))*Rad_Spec!BF4,".")</f>
        <v>47175.766514214316</v>
      </c>
      <c r="O4" s="50">
        <f>IFERROR((d_DL/(Rad_Spec!AZ4*d_GSF_s*d_Fam*d_Foffset*acf!E4*d_ET_ow*(1/24)*d_EF_ow*(1/365)))*Rad_Spec!BF4,".")</f>
        <v>246301.38563816546</v>
      </c>
      <c r="P4" s="50">
        <f>IFERROR((d_DL/(Rad_Spec!BA4*d_GSF_s*d_Fam*d_Foffset*acf!F4*d_ET_ow*(1/24)*d_EF_ow*(1/365)))*Rad_Spec!BF4,".")</f>
        <v>86456.812917886666</v>
      </c>
      <c r="Q4" s="50">
        <f>IFERROR((d_DL/(Rad_Spec!BB4*d_GSF_s*d_Fam*d_Foffset*acf!G4*d_ET_ow*(1/24)*d_EF_ow*(1/365)))*Rad_Spec!BF4,".")</f>
        <v>54592.575167222232</v>
      </c>
      <c r="R4" s="50">
        <f>IFERROR((d_DL/(Rad_Spec!AY4*d_GSF_s*d_Fam*d_Foffset*acf!C4*d_ET_ow*(1/24)*d_EF_ow*(1/365)))*Rad_Spec!BF4,".")</f>
        <v>240908.06693679243</v>
      </c>
    </row>
    <row r="5" spans="1:18">
      <c r="A5" s="48" t="s">
        <v>9</v>
      </c>
      <c r="B5" s="48"/>
      <c r="C5" s="50">
        <f>IFERROR((d_DL/(Rad_Spec!V5*d_IFD_ow*d_EF_ow))*Rad_Spec!BF5,".")</f>
        <v>1.7560402633321746</v>
      </c>
      <c r="D5" s="50">
        <f>IFERROR((d_DL/(Rad_Spec!AN5*d_IRA_ow*(1/d_PEFm_pp)*d_SLF*d_ET_ow*d_EF_ow))*Rad_Spec!BF5,".")</f>
        <v>1.4686299128134389E-3</v>
      </c>
      <c r="E5" s="50">
        <f>IFERROR((d_DL/(Rad_Spec!AN5*d_IRA_ow*(1/d_PEF)*d_SLF*d_ET_ow*d_EF_ow))*Rad_Spec!BF5,".")</f>
        <v>1.0737045974713266</v>
      </c>
      <c r="F5" s="50">
        <f>IFERROR((d_DL/(Rad_Spec!AY5*d_GSF_s*d_Fam*d_Foffset*acf!C5*d_ET_ow*(1/24)*d_EF_ow*(1/365)))*Rad_Spec!BF5,".")</f>
        <v>1.6854673597898631</v>
      </c>
      <c r="G5" s="50">
        <f t="shared" si="0"/>
        <v>0.47752638196384145</v>
      </c>
      <c r="H5" s="50">
        <f t="shared" si="1"/>
        <v>1.4661262395243254E-3</v>
      </c>
      <c r="I5" s="56">
        <f>IFERROR((d_DL/(Rad_Spec!AV5*d_GSF_s*d_Fam*d_Foffset*Fsurf!C5*d_EF_ow*(1/365)*d_ET_ow*(1/24)))*Rad_Spec!BF5,".")</f>
        <v>0.25516475686833862</v>
      </c>
      <c r="J5" s="50">
        <f>IFERROR((d_DL/(Rad_Spec!AZ5*d_GSF_s*d_Fam*d_Foffset*Fsurf!C5*d_EF_ow*(1/365)*d_ET_ow*(1/24)))*Rad_Spec!BF5,".")</f>
        <v>1.4459336222539194</v>
      </c>
      <c r="K5" s="50">
        <f>IFERROR((d_DL/(Rad_Spec!BA5*d_GSF_s*d_Fam*d_Foffset*Fsurf!C5*d_EF_ow*(1/365)*d_ET_ow*(1/24)))*Rad_Spec!BF5,".")</f>
        <v>0.49793740633909805</v>
      </c>
      <c r="L5" s="50">
        <f>IFERROR((d_DL/(Rad_Spec!BB5*d_GSF_s*d_Fam*d_Foffset*Fsurf!C5*d_EF_ow*(1/365)*d_ET_ow*(1/24)))*Rad_Spec!BF5,".")</f>
        <v>0.30689203411103594</v>
      </c>
      <c r="M5" s="50">
        <f>IFERROR((d_DL/(Rad_Spec!AY5*d_GSF_s*d_Fam*d_Foffset*Fsurf!C5*d_EF_ow*(1/365)*d_ET_ow*(1/24)))*Rad_Spec!BF5,".")</f>
        <v>1.459279099385163</v>
      </c>
      <c r="N5" s="50">
        <f>IFERROR((d_DL/(Rad_Spec!AV5*d_GSF_s*d_Fam*d_Foffset*acf!D5*d_ET_ow*(1/24)*d_EF_ow*(1/365)))*Rad_Spec!BF5,".")</f>
        <v>0.29471529418293113</v>
      </c>
      <c r="O5" s="50">
        <f>IFERROR((d_DL/(Rad_Spec!AZ5*d_GSF_s*d_Fam*d_Foffset*acf!E5*d_ET_ow*(1/24)*d_EF_ow*(1/365)))*Rad_Spec!BF5,".")</f>
        <v>1.6700533337032768</v>
      </c>
      <c r="P5" s="50">
        <f>IFERROR((d_DL/(Rad_Spec!BA5*d_GSF_s*d_Fam*d_Foffset*acf!F5*d_ET_ow*(1/24)*d_EF_ow*(1/365)))*Rad_Spec!BF5,".")</f>
        <v>0.5751177043216581</v>
      </c>
      <c r="Q5" s="50">
        <f>IFERROR((d_DL/(Rad_Spec!BB5*d_GSF_s*d_Fam*d_Foffset*acf!G5*d_ET_ow*(1/24)*d_EF_ow*(1/365)))*Rad_Spec!BF5,".")</f>
        <v>0.35446029939824653</v>
      </c>
      <c r="R5" s="50">
        <f>IFERROR((d_DL/(Rad_Spec!AY5*d_GSF_s*d_Fam*d_Foffset*acf!C5*d_ET_ow*(1/24)*d_EF_ow*(1/365)))*Rad_Spec!BF5,".")</f>
        <v>1.6854673597898631</v>
      </c>
    </row>
    <row r="6" spans="1:18">
      <c r="A6" s="52" t="s">
        <v>10</v>
      </c>
      <c r="B6" s="48" t="s">
        <v>11</v>
      </c>
      <c r="C6" s="50">
        <f>IFERROR((d_DL/(Rad_Spec!V6*d_IFD_ow*d_EF_ow))*Rad_Spec!BF6,".")</f>
        <v>3.0066138359781135E-2</v>
      </c>
      <c r="D6" s="50">
        <f>IFERROR((d_DL/(Rad_Spec!AN6*d_IRA_ow*(1/d_PEFm_pp)*d_SLF*d_ET_ow*d_EF_ow))*Rad_Spec!BF6,".")</f>
        <v>1.7080325245451468E-6</v>
      </c>
      <c r="E6" s="50">
        <f>IFERROR((d_DL/(Rad_Spec!AN6*d_IRA_ow*(1/d_PEF)*d_SLF*d_ET_ow*d_EF_ow))*Rad_Spec!BF6,".")</f>
        <v>1.2487300975107163E-3</v>
      </c>
      <c r="F6" s="50">
        <f>IFERROR((d_DL/(Rad_Spec!AY6*d_GSF_s*d_Fam*d_Foffset*acf!C6*d_ET_ow*(1/24)*d_EF_ow*(1/365)))*Rad_Spec!BF6,".")</f>
        <v>191.12114075517763</v>
      </c>
      <c r="G6" s="50">
        <f t="shared" ref="G6" si="2">(IF(AND(C6&lt;&gt;".",E6&lt;&gt;".",F6&lt;&gt;"."),1/((1/C6)+(1/E6)+(1/F6)),IF(AND(C6&lt;&gt;".",E6&lt;&gt;".",F6="."), 1/((1/C6)+(1/E6)),IF(AND(C6&lt;&gt;".",E6=".",F6&lt;&gt;"."),1/((1/C6)+(1/F6)),IF(AND(C6=".",E6&lt;&gt;".",F6&lt;&gt;"."),1/((1/E6)+(1/F6)),IF(AND(C6&lt;&gt;".",E6=".",F6="."),1/(1/C6),IF(AND(C6=".",E6&lt;&gt;".",F6="."),1/(1/E6),IF(AND(C6=".",E6=".",F6&lt;&gt;"."),1/(1/F6),IF(AND(C6=".",E6=".",F6="."),".")))))))))</f>
        <v>1.1989274812238433E-3</v>
      </c>
      <c r="H6" s="50">
        <f t="shared" ref="H6" si="3">(IF(AND(C6&lt;&gt;".",D6&lt;&gt;".",F6&lt;&gt;"."),1/((1/C6)+(1/D6)+(1/F6)),IF(AND(C6&lt;&gt;".",D6&lt;&gt;".",F6="."), 1/((1/C6)+(1/D6)),IF(AND(C6&lt;&gt;".",D6=".",F6&lt;&gt;"."),1/((1/C6)+(1/F6)),IF(AND(C6=".",D6&lt;&gt;".",F6&lt;&gt;"."),1/((1/D6)+(1/F6)),IF(AND(C6&lt;&gt;".",D6=".",F6="."),1/(1/C6),IF(AND(C6=".",D6&lt;&gt;".",F6="."),1/(1/D6),IF(AND(C6=".",D6=".",F6&lt;&gt;"."),1/(1/F6),IF(AND(C6=".",D6=".",F6="."),".")))))))))</f>
        <v>1.7079354828752399E-6</v>
      </c>
      <c r="I6" s="56">
        <f>IFERROR((d_DL/(Rad_Spec!AV6*d_GSF_s*d_Fam*d_Foffset*Fsurf!C6*d_EF_ow*(1/365)*d_ET_ow*(1/24)))*Rad_Spec!BF6,".")</f>
        <v>94.058634373769607</v>
      </c>
      <c r="J6" s="50">
        <f>IFERROR((d_DL/(Rad_Spec!AZ6*d_GSF_s*d_Fam*d_Foffset*Fsurf!C6*d_EF_ow*(1/365)*d_ET_ow*(1/24)))*Rad_Spec!BF6,".")</f>
        <v>190.99661469775666</v>
      </c>
      <c r="K6" s="50">
        <f>IFERROR((d_DL/(Rad_Spec!BA6*d_GSF_s*d_Fam*d_Foffset*Fsurf!C6*d_EF_ow*(1/365)*d_ET_ow*(1/24)))*Rad_Spec!BF6,".")</f>
        <v>101.17658508313598</v>
      </c>
      <c r="L6" s="50">
        <f>IFERROR((d_DL/(Rad_Spec!BB6*d_GSF_s*d_Fam*d_Foffset*Fsurf!C6*d_EF_ow*(1/365)*d_ET_ow*(1/24)))*Rad_Spec!BF6,".")</f>
        <v>94.058634373769607</v>
      </c>
      <c r="M6" s="50">
        <f>IFERROR((d_DL/(Rad_Spec!AY6*d_GSF_s*d_Fam*d_Foffset*Fsurf!C6*d_EF_ow*(1/365)*d_ET_ow*(1/24)))*Rad_Spec!BF6,".")</f>
        <v>137.20110606976141</v>
      </c>
      <c r="N6" s="50">
        <f>IFERROR((d_DL/(Rad_Spec!AV6*d_GSF_s*d_Fam*d_Foffset*acf!D6*d_ET_ow*(1/24)*d_EF_ow*(1/365)))*Rad_Spec!BF6,".")</f>
        <v>131.02367768266106</v>
      </c>
      <c r="O6" s="50">
        <f>IFERROR((d_DL/(Rad_Spec!AZ6*d_GSF_s*d_Fam*d_Foffset*acf!E6*d_ET_ow*(1/24)*d_EF_ow*(1/365)))*Rad_Spec!BF6,".")</f>
        <v>266.05828427397506</v>
      </c>
      <c r="P6" s="50">
        <f>IFERROR((d_DL/(Rad_Spec!BA6*d_GSF_s*d_Fam*d_Foffset*acf!F6*d_ET_ow*(1/24)*d_EF_ow*(1/365)))*Rad_Spec!BF6,".")</f>
        <v>140.93898302080839</v>
      </c>
      <c r="Q6" s="50">
        <f>IFERROR((d_DL/(Rad_Spec!BB6*d_GSF_s*d_Fam*d_Foffset*acf!G6*d_ET_ow*(1/24)*d_EF_ow*(1/365)))*Rad_Spec!BF6,".")</f>
        <v>131.02367768266106</v>
      </c>
      <c r="R6" s="50">
        <f>IFERROR((d_DL/(Rad_Spec!AY6*d_GSF_s*d_Fam*d_Foffset*acf!C6*d_ET_ow*(1/24)*d_EF_ow*(1/365)))*Rad_Spec!BF6,".")</f>
        <v>191.12114075517763</v>
      </c>
    </row>
    <row r="7" spans="1:18">
      <c r="A7" s="48" t="s">
        <v>12</v>
      </c>
      <c r="B7" s="48"/>
      <c r="C7" s="50" t="str">
        <f>IFERROR((d_DL/(Rad_Spec!V7*d_IFD_ow*d_EF_ow))*Rad_Spec!BF7,".")</f>
        <v>.</v>
      </c>
      <c r="D7" s="50" t="str">
        <f>IFERROR((d_DL/(Rad_Spec!AN7*d_IRA_ow*(1/d_PEFm_pp)*d_SLF*d_ET_ow*d_EF_ow))*Rad_Spec!BF7,".")</f>
        <v>.</v>
      </c>
      <c r="E7" s="50" t="str">
        <f>IFERROR((d_DL/(Rad_Spec!AN7*d_IRA_ow*(1/d_PEF)*d_SLF*d_ET_ow*d_EF_ow))*Rad_Spec!BF7,".")</f>
        <v>.</v>
      </c>
      <c r="F7" s="50">
        <f>IFERROR((d_DL/(Rad_Spec!AY7*d_GSF_s*d_Fam*d_Foffset*acf!C7*d_ET_ow*(1/24)*d_EF_ow*(1/365)))*Rad_Spec!BF7,".")</f>
        <v>71768.680202519143</v>
      </c>
      <c r="G7" s="50">
        <f t="shared" ref="G7:G70" si="4">(IF(AND(C7&lt;&gt;".",E7&lt;&gt;".",F7&lt;&gt;"."),1/((1/C7)+(1/E7)+(1/F7)),IF(AND(C7&lt;&gt;".",E7&lt;&gt;".",F7="."), 1/((1/C7)+(1/E7)),IF(AND(C7&lt;&gt;".",E7=".",F7&lt;&gt;"."),1/((1/C7)+(1/F7)),IF(AND(C7=".",E7&lt;&gt;".",F7&lt;&gt;"."),1/((1/E7)+(1/F7)),IF(AND(C7&lt;&gt;".",E7=".",F7="."),1/(1/C7),IF(AND(C7=".",E7&lt;&gt;".",F7="."),1/(1/E7),IF(AND(C7=".",E7=".",F7&lt;&gt;"."),1/(1/F7),IF(AND(C7=".",E7=".",F7="."),".")))))))))</f>
        <v>71768.680202519143</v>
      </c>
      <c r="H7" s="50">
        <f t="shared" ref="H7:H70" si="5">(IF(AND(C7&lt;&gt;".",D7&lt;&gt;".",F7&lt;&gt;"."),1/((1/C7)+(1/D7)+(1/F7)),IF(AND(C7&lt;&gt;".",D7&lt;&gt;".",F7="."), 1/((1/C7)+(1/D7)),IF(AND(C7&lt;&gt;".",D7=".",F7&lt;&gt;"."),1/((1/C7)+(1/F7)),IF(AND(C7=".",D7&lt;&gt;".",F7&lt;&gt;"."),1/((1/D7)+(1/F7)),IF(AND(C7&lt;&gt;".",D7=".",F7="."),1/(1/C7),IF(AND(C7=".",D7&lt;&gt;".",F7="."),1/(1/D7),IF(AND(C7=".",D7=".",F7&lt;&gt;"."),1/(1/F7),IF(AND(C7=".",D7=".",F7="."),".")))))))))</f>
        <v>71768.680202519143</v>
      </c>
      <c r="I7" s="56" t="str">
        <f>IFERROR((d_DL/(Rad_Spec!AV7*d_GSF_s*d_Fam*d_Foffset*Fsurf!C7*d_EF_ow*(1/365)*d_ET_ow*(1/24)))*Rad_Spec!BF7,".")</f>
        <v>.</v>
      </c>
      <c r="J7" s="50" t="str">
        <f>IFERROR((d_DL/(Rad_Spec!AZ7*d_GSF_s*d_Fam*d_Foffset*Fsurf!C7*d_EF_ow*(1/365)*d_ET_ow*(1/24)))*Rad_Spec!BF7,".")</f>
        <v>.</v>
      </c>
      <c r="K7" s="50" t="str">
        <f>IFERROR((d_DL/(Rad_Spec!BA7*d_GSF_s*d_Fam*d_Foffset*Fsurf!C7*d_EF_ow*(1/365)*d_ET_ow*(1/24)))*Rad_Spec!BF7,".")</f>
        <v>.</v>
      </c>
      <c r="L7" s="50" t="str">
        <f>IFERROR((d_DL/(Rad_Spec!BB7*d_GSF_s*d_Fam*d_Foffset*Fsurf!C7*d_EF_ow*(1/365)*d_ET_ow*(1/24)))*Rad_Spec!BF7,".")</f>
        <v>.</v>
      </c>
      <c r="M7" s="50" t="str">
        <f>IFERROR((d_DL/(Rad_Spec!AY7*d_GSF_s*d_Fam*d_Foffset*Fsurf!C7*d_EF_ow*(1/365)*d_ET_ow*(1/24)))*Rad_Spec!BF7,".")</f>
        <v>.</v>
      </c>
      <c r="N7" s="50">
        <f>IFERROR((d_DL/(Rad_Spec!AV7*d_GSF_s*d_Fam*d_Foffset*acf!D7*d_ET_ow*(1/24)*d_EF_ow*(1/365)))*Rad_Spec!BF7,".")</f>
        <v>12242.76237321782</v>
      </c>
      <c r="O7" s="50">
        <f>IFERROR((d_DL/(Rad_Spec!AZ7*d_GSF_s*d_Fam*d_Foffset*acf!E7*d_ET_ow*(1/24)*d_EF_ow*(1/365)))*Rad_Spec!BF7,".")</f>
        <v>71379.677050993196</v>
      </c>
      <c r="P7" s="50">
        <f>IFERROR((d_DL/(Rad_Spec!BA7*d_GSF_s*d_Fam*d_Foffset*acf!F7*d_ET_ow*(1/24)*d_EF_ow*(1/365)))*Rad_Spec!BF7,".")</f>
        <v>24523.079232243053</v>
      </c>
      <c r="Q7" s="50">
        <f>IFERROR((d_DL/(Rad_Spec!BB7*d_GSF_s*d_Fam*d_Foffset*acf!G7*d_ET_ow*(1/24)*d_EF_ow*(1/365)))*Rad_Spec!BF7,".")</f>
        <v>14999.106622347534</v>
      </c>
      <c r="R7" s="50">
        <f>IFERROR((d_DL/(Rad_Spec!AY7*d_GSF_s*d_Fam*d_Foffset*acf!C7*d_ET_ow*(1/24)*d_EF_ow*(1/365)))*Rad_Spec!BF7,".")</f>
        <v>71768.680202519143</v>
      </c>
    </row>
    <row r="8" spans="1:18">
      <c r="A8" s="48" t="s">
        <v>13</v>
      </c>
      <c r="B8" s="48"/>
      <c r="C8" s="50">
        <f>IFERROR((d_DL/(Rad_Spec!V8*d_IFD_ow*d_EF_ow))*Rad_Spec!BF8,".")</f>
        <v>2684452.5484427912</v>
      </c>
      <c r="D8" s="50">
        <f>IFERROR((d_DL/(Rad_Spec!AN8*d_IRA_ow*(1/d_PEFm_pp)*d_SLF*d_ET_ow*d_EF_ow))*Rad_Spec!BF8,".")</f>
        <v>155801.83756539912</v>
      </c>
      <c r="E8" s="50">
        <f>IFERROR((d_DL/(Rad_Spec!AN8*d_IRA_ow*(1/d_PEF)*d_SLF*d_ET_ow*d_EF_ow))*Rad_Spec!BF8,".")</f>
        <v>113905584.94616486</v>
      </c>
      <c r="F8" s="50">
        <f>IFERROR((d_DL/(Rad_Spec!AY8*d_GSF_s*d_Fam*d_Foffset*acf!C8*d_ET_ow*(1/24)*d_EF_ow*(1/365)))*Rad_Spec!BF8,".")</f>
        <v>81610.482789950009</v>
      </c>
      <c r="G8" s="50">
        <f t="shared" si="4"/>
        <v>79147.5964524273</v>
      </c>
      <c r="H8" s="50">
        <f t="shared" si="5"/>
        <v>52509.279865192184</v>
      </c>
      <c r="I8" s="56">
        <f>IFERROR((d_DL/(Rad_Spec!AV8*d_GSF_s*d_Fam*d_Foffset*Fsurf!C8*d_EF_ow*(1/365)*d_ET_ow*(1/24)))*Rad_Spec!BF8,".")</f>
        <v>15125.379831604383</v>
      </c>
      <c r="J8" s="50">
        <f>IFERROR((d_DL/(Rad_Spec!AZ8*d_GSF_s*d_Fam*d_Foffset*Fsurf!C8*d_EF_ow*(1/365)*d_ET_ow*(1/24)))*Rad_Spec!BF8,".")</f>
        <v>73070.496932962007</v>
      </c>
      <c r="K8" s="50">
        <f>IFERROR((d_DL/(Rad_Spec!BA8*d_GSF_s*d_Fam*d_Foffset*Fsurf!C8*d_EF_ow*(1/365)*d_ET_ow*(1/24)))*Rad_Spec!BF8,".")</f>
        <v>25940.02641120151</v>
      </c>
      <c r="L8" s="50">
        <f>IFERROR((d_DL/(Rad_Spec!BB8*d_GSF_s*d_Fam*d_Foffset*Fsurf!C8*d_EF_ow*(1/365)*d_ET_ow*(1/24)))*Rad_Spec!BF8,".")</f>
        <v>16844.172994286699</v>
      </c>
      <c r="M8" s="50">
        <f>IFERROR((d_DL/(Rad_Spec!AY8*d_GSF_s*d_Fam*d_Foffset*Fsurf!C8*d_EF_ow*(1/365)*d_ET_ow*(1/24)))*Rad_Spec!BF8,".")</f>
        <v>67952.108900874286</v>
      </c>
      <c r="N8" s="50">
        <f>IFERROR((d_DL/(Rad_Spec!AV8*d_GSF_s*d_Fam*d_Foffset*acf!D8*d_ET_ow*(1/24)*d_EF_ow*(1/365)))*Rad_Spec!BF8,".")</f>
        <v>18165.581177756867</v>
      </c>
      <c r="O8" s="50">
        <f>IFERROR((d_DL/(Rad_Spec!AZ8*d_GSF_s*d_Fam*d_Foffset*acf!E8*d_ET_ow*(1/24)*d_EF_ow*(1/365)))*Rad_Spec!BF8,".")</f>
        <v>87757.666816487399</v>
      </c>
      <c r="P8" s="50">
        <f>IFERROR((d_DL/(Rad_Spec!BA8*d_GSF_s*d_Fam*d_Foffset*acf!F8*d_ET_ow*(1/24)*d_EF_ow*(1/365)))*Rad_Spec!BF8,".")</f>
        <v>31153.971719853023</v>
      </c>
      <c r="Q8" s="50">
        <f>IFERROR((d_DL/(Rad_Spec!BB8*d_GSF_s*d_Fam*d_Foffset*acf!G8*d_ET_ow*(1/24)*d_EF_ow*(1/365)))*Rad_Spec!BF8,".")</f>
        <v>20229.851766138327</v>
      </c>
      <c r="R8" s="50">
        <f>IFERROR((d_DL/(Rad_Spec!AY8*d_GSF_s*d_Fam*d_Foffset*acf!C8*d_ET_ow*(1/24)*d_EF_ow*(1/365)))*Rad_Spec!BF8,".")</f>
        <v>81610.482789950009</v>
      </c>
    </row>
    <row r="9" spans="1:18">
      <c r="A9" s="48" t="s">
        <v>14</v>
      </c>
      <c r="B9" s="48"/>
      <c r="C9" s="50" t="str">
        <f>IFERROR((d_DL/(Rad_Spec!V9*d_IFD_ow*d_EF_ow))*Rad_Spec!BF9,".")</f>
        <v>.</v>
      </c>
      <c r="D9" s="50" t="str">
        <f>IFERROR((d_DL/(Rad_Spec!AN9*d_IRA_ow*(1/d_PEFm_pp)*d_SLF*d_ET_ow*d_EF_ow))*Rad_Spec!BF9,".")</f>
        <v>.</v>
      </c>
      <c r="E9" s="50" t="str">
        <f>IFERROR((d_DL/(Rad_Spec!AN9*d_IRA_ow*(1/d_PEF)*d_SLF*d_ET_ow*d_EF_ow))*Rad_Spec!BF9,".")</f>
        <v>.</v>
      </c>
      <c r="F9" s="50">
        <f>IFERROR((d_DL/(Rad_Spec!AY9*d_GSF_s*d_Fam*d_Foffset*acf!C9*d_ET_ow*(1/24)*d_EF_ow*(1/365)))*Rad_Spec!BF9,".")</f>
        <v>73254.673262171258</v>
      </c>
      <c r="G9" s="50">
        <f t="shared" si="4"/>
        <v>73254.673262171258</v>
      </c>
      <c r="H9" s="50">
        <f t="shared" si="5"/>
        <v>73254.673262171258</v>
      </c>
      <c r="I9" s="56" t="str">
        <f>IFERROR((d_DL/(Rad_Spec!AV9*d_GSF_s*d_Fam*d_Foffset*Fsurf!C9*d_EF_ow*(1/365)*d_ET_ow*(1/24)))*Rad_Spec!BF9,".")</f>
        <v>.</v>
      </c>
      <c r="J9" s="50" t="str">
        <f>IFERROR((d_DL/(Rad_Spec!AZ9*d_GSF_s*d_Fam*d_Foffset*Fsurf!C9*d_EF_ow*(1/365)*d_ET_ow*(1/24)))*Rad_Spec!BF9,".")</f>
        <v>.</v>
      </c>
      <c r="K9" s="50" t="str">
        <f>IFERROR((d_DL/(Rad_Spec!BA9*d_GSF_s*d_Fam*d_Foffset*Fsurf!C9*d_EF_ow*(1/365)*d_ET_ow*(1/24)))*Rad_Spec!BF9,".")</f>
        <v>.</v>
      </c>
      <c r="L9" s="50" t="str">
        <f>IFERROR((d_DL/(Rad_Spec!BB9*d_GSF_s*d_Fam*d_Foffset*Fsurf!C9*d_EF_ow*(1/365)*d_ET_ow*(1/24)))*Rad_Spec!BF9,".")</f>
        <v>.</v>
      </c>
      <c r="M9" s="50" t="str">
        <f>IFERROR((d_DL/(Rad_Spec!AY9*d_GSF_s*d_Fam*d_Foffset*Fsurf!C9*d_EF_ow*(1/365)*d_ET_ow*(1/24)))*Rad_Spec!BF9,".")</f>
        <v>.</v>
      </c>
      <c r="N9" s="50">
        <f>IFERROR((d_DL/(Rad_Spec!AV9*d_GSF_s*d_Fam*d_Foffset*acf!D9*d_ET_ow*(1/24)*d_EF_ow*(1/365)))*Rad_Spec!BF9,".")</f>
        <v>15014.081048457747</v>
      </c>
      <c r="O9" s="50">
        <f>IFERROR((d_DL/(Rad_Spec!AZ9*d_GSF_s*d_Fam*d_Foffset*acf!E9*d_ET_ow*(1/24)*d_EF_ow*(1/365)))*Rad_Spec!BF9,".")</f>
        <v>73153.714044613269</v>
      </c>
      <c r="P9" s="50">
        <f>IFERROR((d_DL/(Rad_Spec!BA9*d_GSF_s*d_Fam*d_Foffset*acf!F9*d_ET_ow*(1/24)*d_EF_ow*(1/365)))*Rad_Spec!BF9,".")</f>
        <v>25786.684200726173</v>
      </c>
      <c r="Q9" s="50">
        <f>IFERROR((d_DL/(Rad_Spec!BB9*d_GSF_s*d_Fam*d_Foffset*acf!G9*d_ET_ow*(1/24)*d_EF_ow*(1/365)))*Rad_Spec!BF9,".")</f>
        <v>16717.46139431194</v>
      </c>
      <c r="R9" s="50">
        <f>IFERROR((d_DL/(Rad_Spec!AY9*d_GSF_s*d_Fam*d_Foffset*acf!C9*d_ET_ow*(1/24)*d_EF_ow*(1/365)))*Rad_Spec!BF9,".")</f>
        <v>73254.673262171258</v>
      </c>
    </row>
    <row r="10" spans="1:18">
      <c r="A10" s="51" t="s">
        <v>15</v>
      </c>
      <c r="B10" s="48" t="s">
        <v>7</v>
      </c>
      <c r="C10" s="50" t="str">
        <f>IFERROR((d_DL/(Rad_Spec!V10*d_IFD_ow*d_EF_ow))*Rad_Spec!BF10,".")</f>
        <v>.</v>
      </c>
      <c r="D10" s="50" t="str">
        <f>IFERROR((d_DL/(Rad_Spec!AN10*d_IRA_ow*(1/d_PEFm_pp)*d_SLF*d_ET_ow*d_EF_ow))*Rad_Spec!BF10,".")</f>
        <v>.</v>
      </c>
      <c r="E10" s="50" t="str">
        <f>IFERROR((d_DL/(Rad_Spec!AN10*d_IRA_ow*(1/d_PEF)*d_SLF*d_ET_ow*d_EF_ow))*Rad_Spec!BF10,".")</f>
        <v>.</v>
      </c>
      <c r="F10" s="50">
        <f>IFERROR((d_DL/(Rad_Spec!AY10*d_GSF_s*d_Fam*d_Foffset*acf!C10*d_ET_ow*(1/24)*d_EF_ow*(1/365)))*Rad_Spec!BF10,".")</f>
        <v>12408764772932.271</v>
      </c>
      <c r="G10" s="50">
        <f t="shared" si="4"/>
        <v>12408764772932.271</v>
      </c>
      <c r="H10" s="50">
        <f t="shared" si="5"/>
        <v>12408764772932.271</v>
      </c>
      <c r="I10" s="56">
        <f>IFERROR((d_DL/(Rad_Spec!AV10*d_GSF_s*d_Fam*d_Foffset*Fsurf!C10*d_EF_ow*(1/365)*d_ET_ow*(1/24)))*Rad_Spec!BF10,".")</f>
        <v>2290423037576.5601</v>
      </c>
      <c r="J10" s="50">
        <f>IFERROR((d_DL/(Rad_Spec!AZ10*d_GSF_s*d_Fam*d_Foffset*Fsurf!C10*d_EF_ow*(1/365)*d_ET_ow*(1/24)))*Rad_Spec!BF10,".")</f>
        <v>10100129367091.08</v>
      </c>
      <c r="K10" s="50">
        <f>IFERROR((d_DL/(Rad_Spec!BA10*d_GSF_s*d_Fam*d_Foffset*Fsurf!C10*d_EF_ow*(1/365)*d_ET_ow*(1/24)))*Rad_Spec!BF10,".")</f>
        <v>3617956788211.7295</v>
      </c>
      <c r="L10" s="50">
        <f>IFERROR((d_DL/(Rad_Spec!BB10*d_GSF_s*d_Fam*d_Foffset*Fsurf!C10*d_EF_ow*(1/365)*d_ET_ow*(1/24)))*Rad_Spec!BF10,".")</f>
        <v>2448516210203.8984</v>
      </c>
      <c r="M10" s="50">
        <f>IFERROR((d_DL/(Rad_Spec!AY10*d_GSF_s*d_Fam*d_Foffset*Fsurf!C10*d_EF_ow*(1/365)*d_ET_ow*(1/24)))*Rad_Spec!BF10,".")</f>
        <v>10238254763145.441</v>
      </c>
      <c r="N10" s="50">
        <f>IFERROR((d_DL/(Rad_Spec!AV10*d_GSF_s*d_Fam*d_Foffset*acf!D10*d_ET_ow*(1/24)*d_EF_ow*(1/365)))*Rad_Spec!BF10,".")</f>
        <v>2775992721542.79</v>
      </c>
      <c r="O10" s="50">
        <f>IFERROR((d_DL/(Rad_Spec!AZ10*d_GSF_s*d_Fam*d_Foffset*acf!E10*d_ET_ow*(1/24)*d_EF_ow*(1/365)))*Rad_Spec!BF10,".")</f>
        <v>12241356792914.389</v>
      </c>
      <c r="P10" s="50">
        <f>IFERROR((d_DL/(Rad_Spec!BA10*d_GSF_s*d_Fam*d_Foffset*acf!F10*d_ET_ow*(1/24)*d_EF_ow*(1/365)))*Rad_Spec!BF10,".")</f>
        <v>4384963627312.6167</v>
      </c>
      <c r="Q10" s="50">
        <f>IFERROR((d_DL/(Rad_Spec!BB10*d_GSF_s*d_Fam*d_Foffset*acf!G10*d_ET_ow*(1/24)*d_EF_ow*(1/365)))*Rad_Spec!BF10,".")</f>
        <v>2967601646767.1245</v>
      </c>
      <c r="R10" s="50">
        <f>IFERROR((d_DL/(Rad_Spec!AY10*d_GSF_s*d_Fam*d_Foffset*acf!C10*d_ET_ow*(1/24)*d_EF_ow*(1/365)))*Rad_Spec!BF10,".")</f>
        <v>12408764772932.271</v>
      </c>
    </row>
    <row r="11" spans="1:18">
      <c r="A11" s="51" t="s">
        <v>16</v>
      </c>
      <c r="B11" s="53" t="s">
        <v>7</v>
      </c>
      <c r="C11" s="50" t="str">
        <f>IFERROR((d_DL/(Rad_Spec!V11*d_IFD_ow*d_EF_ow))*Rad_Spec!BF11,".")</f>
        <v>.</v>
      </c>
      <c r="D11" s="50" t="str">
        <f>IFERROR((d_DL/(Rad_Spec!AN11*d_IRA_ow*(1/d_PEFm_pp)*d_SLF*d_ET_ow*d_EF_ow))*Rad_Spec!BF11,".")</f>
        <v>.</v>
      </c>
      <c r="E11" s="50" t="str">
        <f>IFERROR((d_DL/(Rad_Spec!AN11*d_IRA_ow*(1/d_PEF)*d_SLF*d_ET_ow*d_EF_ow))*Rad_Spec!BF11,".")</f>
        <v>.</v>
      </c>
      <c r="F11" s="50">
        <f>IFERROR((d_DL/(Rad_Spec!AY11*d_GSF_s*d_Fam*d_Foffset*acf!C11*d_ET_ow*(1/24)*d_EF_ow*(1/365)))*Rad_Spec!BF11,".")</f>
        <v>539154395209.58087</v>
      </c>
      <c r="G11" s="50">
        <f t="shared" si="4"/>
        <v>539154395209.58093</v>
      </c>
      <c r="H11" s="50">
        <f t="shared" si="5"/>
        <v>539154395209.58093</v>
      </c>
      <c r="I11" s="56">
        <f>IFERROR((d_DL/(Rad_Spec!AV11*d_GSF_s*d_Fam*d_Foffset*Fsurf!C11*d_EF_ow*(1/365)*d_ET_ow*(1/24)))*Rad_Spec!BF11,".")</f>
        <v>852012281283.67371</v>
      </c>
      <c r="J11" s="50">
        <f>IFERROR((d_DL/(Rad_Spec!AZ11*d_GSF_s*d_Fam*d_Foffset*Fsurf!C11*d_EF_ow*(1/365)*d_ET_ow*(1/24)))*Rad_Spec!BF11,".")</f>
        <v>1502364851020.916</v>
      </c>
      <c r="K11" s="50">
        <f>IFERROR((d_DL/(Rad_Spec!BA11*d_GSF_s*d_Fam*d_Foffset*Fsurf!C11*d_EF_ow*(1/365)*d_ET_ow*(1/24)))*Rad_Spec!BF11,".")</f>
        <v>1071306581529.683</v>
      </c>
      <c r="L11" s="50">
        <f>IFERROR((d_DL/(Rad_Spec!BB11*d_GSF_s*d_Fam*d_Foffset*Fsurf!C11*d_EF_ow*(1/365)*d_ET_ow*(1/24)))*Rad_Spec!BF11,".")</f>
        <v>887761048330.54126</v>
      </c>
      <c r="M11" s="50">
        <f>IFERROR((d_DL/(Rad_Spec!AY11*d_GSF_s*d_Fam*d_Foffset*Fsurf!C11*d_EF_ow*(1/365)*d_ET_ow*(1/24)))*Rad_Spec!BF11,".")</f>
        <v>324574552300.08209</v>
      </c>
      <c r="N11" s="50">
        <f>IFERROR((d_DL/(Rad_Spec!AV11*d_GSF_s*d_Fam*d_Foffset*acf!D11*d_ET_ow*(1/24)*d_EF_ow*(1/365)))*Rad_Spec!BF11,".")</f>
        <v>1415287067243.436</v>
      </c>
      <c r="O11" s="50">
        <f>IFERROR((d_DL/(Rad_Spec!AZ11*d_GSF_s*d_Fam*d_Foffset*acf!E11*d_ET_ow*(1/24)*d_EF_ow*(1/365)))*Rad_Spec!BF11,".")</f>
        <v>2495594946973.6318</v>
      </c>
      <c r="P11" s="50">
        <f>IFERROR((d_DL/(Rad_Spec!BA11*d_GSF_s*d_Fam*d_Foffset*acf!F11*d_ET_ow*(1/24)*d_EF_ow*(1/365)))*Rad_Spec!BF11,".")</f>
        <v>1779559265985.4175</v>
      </c>
      <c r="Q11" s="50">
        <f>IFERROR((d_DL/(Rad_Spec!BB11*d_GSF_s*d_Fam*d_Foffset*acf!G11*d_ET_ow*(1/24)*d_EF_ow*(1/365)))*Rad_Spec!BF11,".")</f>
        <v>1474669741393.5103</v>
      </c>
      <c r="R11" s="50">
        <f>IFERROR((d_DL/(Rad_Spec!AY11*d_GSF_s*d_Fam*d_Foffset*acf!C11*d_ET_ow*(1/24)*d_EF_ow*(1/365)))*Rad_Spec!BF11,".")</f>
        <v>539154395209.58087</v>
      </c>
    </row>
    <row r="12" spans="1:18">
      <c r="A12" s="48" t="s">
        <v>17</v>
      </c>
      <c r="B12" s="48"/>
      <c r="C12" s="50">
        <f>IFERROR((d_DL/(Rad_Spec!V12*d_IFD_ow*d_EF_ow))*Rad_Spec!BF12,".")</f>
        <v>4646416.7355868472</v>
      </c>
      <c r="D12" s="50">
        <f>IFERROR((d_DL/(Rad_Spec!AN12*d_IRA_ow*(1/d_PEFm_pp)*d_SLF*d_ET_ow*d_EF_ow))*Rad_Spec!BF12,".")</f>
        <v>234539.26019503252</v>
      </c>
      <c r="E12" s="50">
        <f>IFERROR((d_DL/(Rad_Spec!AN12*d_IRA_ow*(1/d_PEF)*d_SLF*d_ET_ow*d_EF_ow))*Rad_Spec!BF12,".")</f>
        <v>171469939.26911777</v>
      </c>
      <c r="F12" s="50">
        <f>IFERROR((d_DL/(Rad_Spec!AY12*d_GSF_s*d_Fam*d_Foffset*acf!C12*d_ET_ow*(1/24)*d_EF_ow*(1/365)))*Rad_Spec!BF12,".")</f>
        <v>94477.989814762856</v>
      </c>
      <c r="G12" s="50">
        <f t="shared" si="4"/>
        <v>92545.228543681209</v>
      </c>
      <c r="H12" s="50">
        <f t="shared" si="5"/>
        <v>66386.189709157261</v>
      </c>
      <c r="I12" s="56" t="str">
        <f>IFERROR((d_DL/(Rad_Spec!AV12*d_GSF_s*d_Fam*d_Foffset*Fsurf!C12*d_EF_ow*(1/365)*d_ET_ow*(1/24)))*Rad_Spec!BF12,".")</f>
        <v>.</v>
      </c>
      <c r="J12" s="50" t="str">
        <f>IFERROR((d_DL/(Rad_Spec!AZ12*d_GSF_s*d_Fam*d_Foffset*Fsurf!C12*d_EF_ow*(1/365)*d_ET_ow*(1/24)))*Rad_Spec!BF12,".")</f>
        <v>.</v>
      </c>
      <c r="K12" s="50" t="str">
        <f>IFERROR((d_DL/(Rad_Spec!BA12*d_GSF_s*d_Fam*d_Foffset*Fsurf!C12*d_EF_ow*(1/365)*d_ET_ow*(1/24)))*Rad_Spec!BF12,".")</f>
        <v>.</v>
      </c>
      <c r="L12" s="50" t="str">
        <f>IFERROR((d_DL/(Rad_Spec!BB12*d_GSF_s*d_Fam*d_Foffset*Fsurf!C12*d_EF_ow*(1/365)*d_ET_ow*(1/24)))*Rad_Spec!BF12,".")</f>
        <v>.</v>
      </c>
      <c r="M12" s="50" t="str">
        <f>IFERROR((d_DL/(Rad_Spec!AY12*d_GSF_s*d_Fam*d_Foffset*Fsurf!C12*d_EF_ow*(1/365)*d_ET_ow*(1/24)))*Rad_Spec!BF12,".")</f>
        <v>.</v>
      </c>
      <c r="N12" s="50">
        <f>IFERROR((d_DL/(Rad_Spec!AV12*d_GSF_s*d_Fam*d_Foffset*acf!D12*d_ET_ow*(1/24)*d_EF_ow*(1/365)))*Rad_Spec!BF12,".")</f>
        <v>19796.186135403928</v>
      </c>
      <c r="O12" s="50">
        <f>IFERROR((d_DL/(Rad_Spec!AZ12*d_GSF_s*d_Fam*d_Foffset*acf!E12*d_ET_ow*(1/24)*d_EF_ow*(1/365)))*Rad_Spec!BF12,".")</f>
        <v>97244.423121282452</v>
      </c>
      <c r="P12" s="50">
        <f>IFERROR((d_DL/(Rad_Spec!BA12*d_GSF_s*d_Fam*d_Foffset*acf!F12*d_ET_ow*(1/24)*d_EF_ow*(1/365)))*Rad_Spec!BF12,".")</f>
        <v>34508.52680412824</v>
      </c>
      <c r="Q12" s="50">
        <f>IFERROR((d_DL/(Rad_Spec!BB12*d_GSF_s*d_Fam*d_Foffset*acf!G12*d_ET_ow*(1/24)*d_EF_ow*(1/365)))*Rad_Spec!BF12,".")</f>
        <v>22339.273019297121</v>
      </c>
      <c r="R12" s="50">
        <f>IFERROR((d_DL/(Rad_Spec!AY12*d_GSF_s*d_Fam*d_Foffset*acf!C12*d_ET_ow*(1/24)*d_EF_ow*(1/365)))*Rad_Spec!BF12,".")</f>
        <v>94477.989814762856</v>
      </c>
    </row>
    <row r="13" spans="1:18">
      <c r="A13" s="48" t="s">
        <v>18</v>
      </c>
      <c r="B13" s="48"/>
      <c r="C13" s="50">
        <f>IFERROR((d_DL/(Rad_Spec!V13*d_IFD_ow*d_EF_ow))*Rad_Spec!BF13,".")</f>
        <v>87884.960325905209</v>
      </c>
      <c r="D13" s="50">
        <f>IFERROR((d_DL/(Rad_Spec!AN13*d_IRA_ow*(1/d_PEFm_pp)*d_SLF*d_ET_ow*d_EF_ow))*Rad_Spec!BF13,".")</f>
        <v>4585.1543641586832</v>
      </c>
      <c r="E13" s="50">
        <f>IFERROR((d_DL/(Rad_Spec!AN13*d_IRA_ow*(1/d_PEF)*d_SLF*d_ET_ow*d_EF_ow))*Rad_Spec!BF13,".")</f>
        <v>3352172.8503280724</v>
      </c>
      <c r="F13" s="50">
        <f>IFERROR((d_DL/(Rad_Spec!AY13*d_GSF_s*d_Fam*d_Foffset*acf!C13*d_ET_ow*(1/24)*d_EF_ow*(1/365)))*Rad_Spec!BF13,".")</f>
        <v>28080.958083832338</v>
      </c>
      <c r="G13" s="50">
        <f t="shared" si="4"/>
        <v>21146.948897391903</v>
      </c>
      <c r="H13" s="50">
        <f t="shared" si="5"/>
        <v>3772.3749381300645</v>
      </c>
      <c r="I13" s="56">
        <f>IFERROR((d_DL/(Rad_Spec!AV13*d_GSF_s*d_Fam*d_Foffset*Fsurf!C13*d_EF_ow*(1/365)*d_ET_ow*(1/24)))*Rad_Spec!BF13,".")</f>
        <v>4551.5808036276603</v>
      </c>
      <c r="J13" s="50">
        <f>IFERROR((d_DL/(Rad_Spec!AZ13*d_GSF_s*d_Fam*d_Foffset*Fsurf!C13*d_EF_ow*(1/365)*d_ET_ow*(1/24)))*Rad_Spec!BF13,".")</f>
        <v>22757.904018138302</v>
      </c>
      <c r="K13" s="50">
        <f>IFERROR((d_DL/(Rad_Spec!BA13*d_GSF_s*d_Fam*d_Foffset*Fsurf!C13*d_EF_ow*(1/365)*d_ET_ow*(1/24)))*Rad_Spec!BF13,".")</f>
        <v>7998.5938808519559</v>
      </c>
      <c r="L13" s="50">
        <f>IFERROR((d_DL/(Rad_Spec!BB13*d_GSF_s*d_Fam*d_Foffset*Fsurf!C13*d_EF_ow*(1/365)*d_ET_ow*(1/24)))*Rad_Spec!BF13,".")</f>
        <v>5131.9837248956183</v>
      </c>
      <c r="M13" s="50">
        <f>IFERROR((d_DL/(Rad_Spec!AY13*d_GSF_s*d_Fam*d_Foffset*Fsurf!C13*d_EF_ow*(1/365)*d_ET_ow*(1/24)))*Rad_Spec!BF13,".")</f>
        <v>22627.685804860863</v>
      </c>
      <c r="N13" s="50">
        <f>IFERROR((d_DL/(Rad_Spec!AV13*d_GSF_s*d_Fam*d_Foffset*acf!D13*d_ET_ow*(1/24)*d_EF_ow*(1/365)))*Rad_Spec!BF13,".")</f>
        <v>5648.5117773019274</v>
      </c>
      <c r="O13" s="50">
        <f>IFERROR((d_DL/(Rad_Spec!AZ13*d_GSF_s*d_Fam*d_Foffset*acf!E13*d_ET_ow*(1/24)*d_EF_ow*(1/365)))*Rad_Spec!BF13,".")</f>
        <v>28242.558886509632</v>
      </c>
      <c r="P13" s="50">
        <f>IFERROR((d_DL/(Rad_Spec!BA13*d_GSF_s*d_Fam*d_Foffset*acf!F13*d_ET_ow*(1/24)*d_EF_ow*(1/365)))*Rad_Spec!BF13,".")</f>
        <v>9926.2550061372767</v>
      </c>
      <c r="Q13" s="50">
        <f>IFERROR((d_DL/(Rad_Spec!BB13*d_GSF_s*d_Fam*d_Foffset*acf!G13*d_ET_ow*(1/24)*d_EF_ow*(1/365)))*Rad_Spec!BF13,".")</f>
        <v>6368.7918025954623</v>
      </c>
      <c r="R13" s="50">
        <f>IFERROR((d_DL/(Rad_Spec!AY13*d_GSF_s*d_Fam*d_Foffset*acf!C13*d_ET_ow*(1/24)*d_EF_ow*(1/365)))*Rad_Spec!BF13,".")</f>
        <v>28080.958083832338</v>
      </c>
    </row>
    <row r="14" spans="1:18">
      <c r="A14" s="51" t="s">
        <v>19</v>
      </c>
      <c r="B14" s="48" t="s">
        <v>7</v>
      </c>
      <c r="C14" s="50" t="str">
        <f>IFERROR((d_DL/(Rad_Spec!V14*d_IFD_ow*d_EF_ow))*Rad_Spec!BF14,".")</f>
        <v>.</v>
      </c>
      <c r="D14" s="50" t="str">
        <f>IFERROR((d_DL/(Rad_Spec!AN14*d_IRA_ow*(1/d_PEFm_pp)*d_SLF*d_ET_ow*d_EF_ow))*Rad_Spec!BF14,".")</f>
        <v>.</v>
      </c>
      <c r="E14" s="50" t="str">
        <f>IFERROR((d_DL/(Rad_Spec!AN14*d_IRA_ow*(1/d_PEF)*d_SLF*d_ET_ow*d_EF_ow))*Rad_Spec!BF14,".")</f>
        <v>.</v>
      </c>
      <c r="F14" s="50">
        <f>IFERROR((d_DL/(Rad_Spec!AY14*d_GSF_s*d_Fam*d_Foffset*acf!C14*d_ET_ow*(1/24)*d_EF_ow*(1/365)))*Rad_Spec!BF14,".")</f>
        <v>1029791.2511795899</v>
      </c>
      <c r="G14" s="50">
        <f t="shared" si="4"/>
        <v>1029791.25117959</v>
      </c>
      <c r="H14" s="50">
        <f t="shared" si="5"/>
        <v>1029791.25117959</v>
      </c>
      <c r="I14" s="56">
        <f>IFERROR((d_DL/(Rad_Spec!AV14*d_GSF_s*d_Fam*d_Foffset*Fsurf!C14*d_EF_ow*(1/365)*d_ET_ow*(1/24)))*Rad_Spec!BF14,".")</f>
        <v>172638.28538673357</v>
      </c>
      <c r="J14" s="50">
        <f>IFERROR((d_DL/(Rad_Spec!AZ14*d_GSF_s*d_Fam*d_Foffset*Fsurf!C14*d_EF_ow*(1/365)*d_ET_ow*(1/24)))*Rad_Spec!BF14,".")</f>
        <v>867986.93486107711</v>
      </c>
      <c r="K14" s="50">
        <f>IFERROR((d_DL/(Rad_Spec!BA14*d_GSF_s*d_Fam*d_Foffset*Fsurf!C14*d_EF_ow*(1/365)*d_ET_ow*(1/24)))*Rad_Spec!BF14,".")</f>
        <v>303374.07432037644</v>
      </c>
      <c r="L14" s="50">
        <f>IFERROR((d_DL/(Rad_Spec!BB14*d_GSF_s*d_Fam*d_Foffset*Fsurf!C14*d_EF_ow*(1/365)*d_ET_ow*(1/24)))*Rad_Spec!BF14,".")</f>
        <v>194084.03512421594</v>
      </c>
      <c r="M14" s="50">
        <f>IFERROR((d_DL/(Rad_Spec!AY14*d_GSF_s*d_Fam*d_Foffset*Fsurf!C14*d_EF_ow*(1/365)*d_ET_ow*(1/24)))*Rad_Spec!BF14,".")</f>
        <v>865370.7993105799</v>
      </c>
      <c r="N14" s="50">
        <f>IFERROR((d_DL/(Rad_Spec!AV14*d_GSF_s*d_Fam*d_Foffset*acf!D14*d_ET_ow*(1/24)*d_EF_ow*(1/365)))*Rad_Spec!BF14,".")</f>
        <v>205439.55961021292</v>
      </c>
      <c r="O14" s="50">
        <f>IFERROR((d_DL/(Rad_Spec!AZ14*d_GSF_s*d_Fam*d_Foffset*acf!E14*d_ET_ow*(1/24)*d_EF_ow*(1/365)))*Rad_Spec!BF14,".")</f>
        <v>1032904.4524846817</v>
      </c>
      <c r="P14" s="50">
        <f>IFERROR((d_DL/(Rad_Spec!BA14*d_GSF_s*d_Fam*d_Foffset*acf!F14*d_ET_ow*(1/24)*d_EF_ow*(1/365)))*Rad_Spec!BF14,".")</f>
        <v>361015.14844124799</v>
      </c>
      <c r="Q14" s="50">
        <f>IFERROR((d_DL/(Rad_Spec!BB14*d_GSF_s*d_Fam*d_Foffset*acf!G14*d_ET_ow*(1/24)*d_EF_ow*(1/365)))*Rad_Spec!BF14,".")</f>
        <v>230960.00179781704</v>
      </c>
      <c r="R14" s="50">
        <f>IFERROR((d_DL/(Rad_Spec!AY14*d_GSF_s*d_Fam*d_Foffset*acf!C14*d_ET_ow*(1/24)*d_EF_ow*(1/365)))*Rad_Spec!BF14,".")</f>
        <v>1029791.2511795899</v>
      </c>
    </row>
    <row r="15" spans="1:18">
      <c r="A15" s="48" t="s">
        <v>20</v>
      </c>
      <c r="B15" s="48"/>
      <c r="C15" s="50">
        <f>IFERROR((d_DL/(Rad_Spec!V15*d_IFD_ow*d_EF_ow))*Rad_Spec!BF15,".")</f>
        <v>5.3759464597270954</v>
      </c>
      <c r="D15" s="50">
        <f>IFERROR((d_DL/(Rad_Spec!AN15*d_IRA_ow*(1/d_PEFm_pp)*d_SLF*d_ET_ow*d_EF_ow))*Rad_Spec!BF15,".")</f>
        <v>4.574419879290882E-3</v>
      </c>
      <c r="E15" s="50">
        <f>IFERROR((d_DL/(Rad_Spec!AN15*d_IRA_ow*(1/d_PEF)*d_SLF*d_ET_ow*d_EF_ow))*Rad_Spec!BF15,".")</f>
        <v>3.3443249468818164</v>
      </c>
      <c r="F15" s="50">
        <f>IFERROR((d_DL/(Rad_Spec!AY15*d_GSF_s*d_Fam*d_Foffset*acf!C15*d_ET_ow*(1/24)*d_EF_ow*(1/365)))*Rad_Spec!BF15,".")</f>
        <v>1344.6716157687952</v>
      </c>
      <c r="G15" s="50">
        <f t="shared" si="4"/>
        <v>2.058581297608443</v>
      </c>
      <c r="H15" s="50">
        <f t="shared" si="5"/>
        <v>4.5705152565000884E-3</v>
      </c>
      <c r="I15" s="56">
        <f>IFERROR((d_DL/(Rad_Spec!AV15*d_GSF_s*d_Fam*d_Foffset*Fsurf!C15*d_EF_ow*(1/365)*d_ET_ow*(1/24)))*Rad_Spec!BF15,".")</f>
        <v>3826.1100971417491</v>
      </c>
      <c r="J15" s="50">
        <f>IFERROR((d_DL/(Rad_Spec!AZ15*d_GSF_s*d_Fam*d_Foffset*Fsurf!C15*d_EF_ow*(1/365)*d_ET_ow*(1/24)))*Rad_Spec!BF15,".")</f>
        <v>10492.817084585706</v>
      </c>
      <c r="K15" s="50">
        <f>IFERROR((d_DL/(Rad_Spec!BA15*d_GSF_s*d_Fam*d_Foffset*Fsurf!C15*d_EF_ow*(1/365)*d_ET_ow*(1/24)))*Rad_Spec!BF15,".")</f>
        <v>4888.4183123481644</v>
      </c>
      <c r="L15" s="50">
        <f>IFERROR((d_DL/(Rad_Spec!BB15*d_GSF_s*d_Fam*d_Foffset*Fsurf!C15*d_EF_ow*(1/365)*d_ET_ow*(1/24)))*Rad_Spec!BF15,".")</f>
        <v>3883.3229584074202</v>
      </c>
      <c r="M15" s="50">
        <f>IFERROR((d_DL/(Rad_Spec!AY15*d_GSF_s*d_Fam*d_Foffset*Fsurf!C15*d_EF_ow*(1/365)*d_ET_ow*(1/24)))*Rad_Spec!BF15,".")</f>
        <v>965.0753223221019</v>
      </c>
      <c r="N15" s="50">
        <f>IFERROR((d_DL/(Rad_Spec!AV15*d_GSF_s*d_Fam*d_Foffset*acf!D15*d_ET_ow*(1/24)*d_EF_ow*(1/365)))*Rad_Spec!BF15,".")</f>
        <v>5331.0467353508375</v>
      </c>
      <c r="O15" s="50">
        <f>IFERROR((d_DL/(Rad_Spec!AZ15*d_GSF_s*d_Fam*d_Foffset*acf!E15*d_ET_ow*(1/24)*d_EF_ow*(1/365)))*Rad_Spec!BF15,".")</f>
        <v>14619.99180452275</v>
      </c>
      <c r="P15" s="50">
        <f>IFERROR((d_DL/(Rad_Spec!BA15*d_GSF_s*d_Fam*d_Foffset*acf!F15*d_ET_ow*(1/24)*d_EF_ow*(1/365)))*Rad_Spec!BF15,".")</f>
        <v>6811.1961818717755</v>
      </c>
      <c r="Q15" s="50">
        <f>IFERROR((d_DL/(Rad_Spec!BB15*d_GSF_s*d_Fam*d_Foffset*acf!G15*d_ET_ow*(1/24)*d_EF_ow*(1/365)))*Rad_Spec!BF15,".")</f>
        <v>5410.7633220476719</v>
      </c>
      <c r="R15" s="50">
        <f>IFERROR((d_DL/(Rad_Spec!AY15*d_GSF_s*d_Fam*d_Foffset*acf!C15*d_ET_ow*(1/24)*d_EF_ow*(1/365)))*Rad_Spec!BF15,".")</f>
        <v>1344.6716157687952</v>
      </c>
    </row>
    <row r="16" spans="1:18">
      <c r="A16" s="48" t="s">
        <v>21</v>
      </c>
      <c r="B16" s="48"/>
      <c r="C16" s="50">
        <f>IFERROR((d_DL/(Rad_Spec!V16*d_IFD_ow*d_EF_ow))*Rad_Spec!BF16,".")</f>
        <v>1093160.757026305</v>
      </c>
      <c r="D16" s="50">
        <f>IFERROR((d_DL/(Rad_Spec!AN16*d_IRA_ow*(1/d_PEFm_pp)*d_SLF*d_ET_ow*d_EF_ow))*Rad_Spec!BF16,".")</f>
        <v>38162.753162351095</v>
      </c>
      <c r="E16" s="50">
        <f>IFERROR((d_DL/(Rad_Spec!AN16*d_IRA_ow*(1/d_PEF)*d_SLF*d_ET_ow*d_EF_ow))*Rad_Spec!BF16,".")</f>
        <v>27900509.968562055</v>
      </c>
      <c r="F16" s="50">
        <f>IFERROR((d_DL/(Rad_Spec!AY16*d_GSF_s*d_Fam*d_Foffset*acf!C16*d_ET_ow*(1/24)*d_EF_ow*(1/365)))*Rad_Spec!BF16,".")</f>
        <v>18034.010471991678</v>
      </c>
      <c r="G16" s="50">
        <f t="shared" si="4"/>
        <v>17730.055369925929</v>
      </c>
      <c r="H16" s="50">
        <f t="shared" si="5"/>
        <v>12111.06500565669</v>
      </c>
      <c r="I16" s="56">
        <f>IFERROR((d_DL/(Rad_Spec!AV16*d_GSF_s*d_Fam*d_Foffset*Fsurf!C16*d_EF_ow*(1/365)*d_ET_ow*(1/24)))*Rad_Spec!BF16,".")</f>
        <v>3004.8472057144031</v>
      </c>
      <c r="J16" s="50">
        <f>IFERROR((d_DL/(Rad_Spec!AZ16*d_GSF_s*d_Fam*d_Foffset*Fsurf!C16*d_EF_ow*(1/365)*d_ET_ow*(1/24)))*Rad_Spec!BF16,".")</f>
        <v>14880.168011859685</v>
      </c>
      <c r="K16" s="50">
        <f>IFERROR((d_DL/(Rad_Spec!BA16*d_GSF_s*d_Fam*d_Foffset*Fsurf!C16*d_EF_ow*(1/365)*d_ET_ow*(1/24)))*Rad_Spec!BF16,".")</f>
        <v>5247.5954824432692</v>
      </c>
      <c r="L16" s="50">
        <f>IFERROR((d_DL/(Rad_Spec!BB16*d_GSF_s*d_Fam*d_Foffset*Fsurf!C16*d_EF_ow*(1/365)*d_ET_ow*(1/24)))*Rad_Spec!BF16,".")</f>
        <v>3383.9634419493987</v>
      </c>
      <c r="M16" s="50">
        <f>IFERROR((d_DL/(Rad_Spec!AY16*d_GSF_s*d_Fam*d_Foffset*Fsurf!C16*d_EF_ow*(1/365)*d_ET_ow*(1/24)))*Rad_Spec!BF16,".")</f>
        <v>15028.342059993069</v>
      </c>
      <c r="N16" s="50">
        <f>IFERROR((d_DL/(Rad_Spec!AV16*d_GSF_s*d_Fam*d_Foffset*acf!D16*d_ET_ow*(1/24)*d_EF_ow*(1/365)))*Rad_Spec!BF16,".")</f>
        <v>3605.8166468572845</v>
      </c>
      <c r="O16" s="50">
        <f>IFERROR((d_DL/(Rad_Spec!AZ16*d_GSF_s*d_Fam*d_Foffset*acf!E16*d_ET_ow*(1/24)*d_EF_ow*(1/365)))*Rad_Spec!BF16,".")</f>
        <v>17856.201614231621</v>
      </c>
      <c r="P16" s="50">
        <f>IFERROR((d_DL/(Rad_Spec!BA16*d_GSF_s*d_Fam*d_Foffset*acf!F16*d_ET_ow*(1/24)*d_EF_ow*(1/365)))*Rad_Spec!BF16,".")</f>
        <v>6297.1145789319235</v>
      </c>
      <c r="Q16" s="50">
        <f>IFERROR((d_DL/(Rad_Spec!BB16*d_GSF_s*d_Fam*d_Foffset*acf!G16*d_ET_ow*(1/24)*d_EF_ow*(1/365)))*Rad_Spec!BF16,".")</f>
        <v>4060.7561303392781</v>
      </c>
      <c r="R16" s="50">
        <f>IFERROR((d_DL/(Rad_Spec!AY16*d_GSF_s*d_Fam*d_Foffset*acf!C16*d_ET_ow*(1/24)*d_EF_ow*(1/365)))*Rad_Spec!BF16,".")</f>
        <v>18034.010471991678</v>
      </c>
    </row>
    <row r="17" spans="1:18">
      <c r="A17" s="51" t="s">
        <v>22</v>
      </c>
      <c r="B17" s="53" t="s">
        <v>7</v>
      </c>
      <c r="C17" s="50">
        <f>IFERROR((d_DL/(Rad_Spec!V17*d_IFD_ow*d_EF_ow))*Rad_Spec!BF17,".")</f>
        <v>236.05694662473732</v>
      </c>
      <c r="D17" s="50">
        <f>IFERROR((d_DL/(Rad_Spec!AN17*d_IRA_ow*(1/d_PEFm_pp)*d_SLF*d_ET_ow*d_EF_ow))*Rad_Spec!BF17,".")</f>
        <v>5.7861881257997128E-2</v>
      </c>
      <c r="E17" s="50">
        <f>IFERROR((d_DL/(Rad_Spec!AN17*d_IRA_ow*(1/d_PEF)*d_SLF*d_ET_ow*d_EF_ow))*Rad_Spec!BF17,".")</f>
        <v>42.302398570948526</v>
      </c>
      <c r="F17" s="50">
        <f>IFERROR((d_DL/(Rad_Spec!AY17*d_GSF_s*d_Fam*d_Foffset*acf!C17*d_ET_ow*(1/24)*d_EF_ow*(1/365)))*Rad_Spec!BF17,".")</f>
        <v>5984.6446426965767</v>
      </c>
      <c r="G17" s="50">
        <f t="shared" si="4"/>
        <v>35.659927598395662</v>
      </c>
      <c r="H17" s="50">
        <f t="shared" si="5"/>
        <v>5.784714257505625E-2</v>
      </c>
      <c r="I17" s="56">
        <f>IFERROR((d_DL/(Rad_Spec!AV17*d_GSF_s*d_Fam*d_Foffset*Fsurf!C17*d_EF_ow*(1/365)*d_ET_ow*(1/24)))*Rad_Spec!BF17,".")</f>
        <v>35778.157106540843</v>
      </c>
      <c r="J17" s="50">
        <f>IFERROR((d_DL/(Rad_Spec!AZ17*d_GSF_s*d_Fam*d_Foffset*Fsurf!C17*d_EF_ow*(1/365)*d_ET_ow*(1/24)))*Rad_Spec!BF17,".")</f>
        <v>62398.809715574193</v>
      </c>
      <c r="K17" s="50">
        <f>IFERROR((d_DL/(Rad_Spec!BA17*d_GSF_s*d_Fam*d_Foffset*Fsurf!C17*d_EF_ow*(1/365)*d_ET_ow*(1/24)))*Rad_Spec!BF17,".")</f>
        <v>43139.917828051301</v>
      </c>
      <c r="L17" s="50">
        <f>IFERROR((d_DL/(Rad_Spec!BB17*d_GSF_s*d_Fam*d_Foffset*Fsurf!C17*d_EF_ow*(1/365)*d_ET_ow*(1/24)))*Rad_Spec!BF17,".")</f>
        <v>36526.132516433681</v>
      </c>
      <c r="M17" s="50">
        <f>IFERROR((d_DL/(Rad_Spec!AY17*d_GSF_s*d_Fam*d_Foffset*Fsurf!C17*d_EF_ow*(1/365)*d_ET_ow*(1/24)))*Rad_Spec!BF17,".")</f>
        <v>4772.4438936974284</v>
      </c>
      <c r="N17" s="50">
        <f>IFERROR((d_DL/(Rad_Spec!AV17*d_GSF_s*d_Fam*d_Foffset*acf!D17*d_ET_ow*(1/24)*d_EF_ow*(1/365)))*Rad_Spec!BF17,".")</f>
        <v>44865.809011602214</v>
      </c>
      <c r="O17" s="50">
        <f>IFERROR((d_DL/(Rad_Spec!AZ17*d_GSF_s*d_Fam*d_Foffset*acf!E17*d_ET_ow*(1/24)*d_EF_ow*(1/365)))*Rad_Spec!BF17,".")</f>
        <v>78248.107383330062</v>
      </c>
      <c r="P17" s="50">
        <f>IFERROR((d_DL/(Rad_Spec!BA17*d_GSF_s*d_Fam*d_Foffset*acf!F17*d_ET_ow*(1/24)*d_EF_ow*(1/365)))*Rad_Spec!BF17,".")</f>
        <v>54097.456956376329</v>
      </c>
      <c r="Q17" s="50">
        <f>IFERROR((d_DL/(Rad_Spec!BB17*d_GSF_s*d_Fam*d_Foffset*acf!G17*d_ET_ow*(1/24)*d_EF_ow*(1/365)))*Rad_Spec!BF17,".")</f>
        <v>45803.770175607824</v>
      </c>
      <c r="R17" s="50">
        <f>IFERROR((d_DL/(Rad_Spec!AY17*d_GSF_s*d_Fam*d_Foffset*acf!C17*d_ET_ow*(1/24)*d_EF_ow*(1/365)))*Rad_Spec!BF17,".")</f>
        <v>5984.6446426965767</v>
      </c>
    </row>
    <row r="18" spans="1:18">
      <c r="A18" s="51" t="s">
        <v>23</v>
      </c>
      <c r="B18" s="48" t="s">
        <v>7</v>
      </c>
      <c r="C18" s="50">
        <f>IFERROR((d_DL/(Rad_Spec!V18*d_IFD_ow*d_EF_ow))*Rad_Spec!BF18,".")</f>
        <v>247293.95205376772</v>
      </c>
      <c r="D18" s="50">
        <f>IFERROR((d_DL/(Rad_Spec!AN18*d_IRA_ow*(1/d_PEFm_pp)*d_SLF*d_ET_ow*d_EF_ow))*Rad_Spec!BF18,".")</f>
        <v>37.679719139859849</v>
      </c>
      <c r="E18" s="50">
        <f>IFERROR((d_DL/(Rad_Spec!AN18*d_IRA_ow*(1/d_PEF)*d_SLF*d_ET_ow*d_EF_ow))*Rad_Spec!BF18,".")</f>
        <v>27547.367324415325</v>
      </c>
      <c r="F18" s="50">
        <f>IFERROR((d_DL/(Rad_Spec!AY18*d_GSF_s*d_Fam*d_Foffset*acf!C18*d_ET_ow*(1/24)*d_EF_ow*(1/365)))*Rad_Spec!BF18,".")</f>
        <v>202811.34295161886</v>
      </c>
      <c r="G18" s="50">
        <f t="shared" si="4"/>
        <v>22086.96614747338</v>
      </c>
      <c r="H18" s="50">
        <f t="shared" si="5"/>
        <v>37.666981854876575</v>
      </c>
      <c r="I18" s="56">
        <f>IFERROR((d_DL/(Rad_Spec!AV18*d_GSF_s*d_Fam*d_Foffset*Fsurf!C18*d_EF_ow*(1/365)*d_ET_ow*(1/24)))*Rad_Spec!BF18,".")</f>
        <v>46629.967052345266</v>
      </c>
      <c r="J18" s="50">
        <f>IFERROR((d_DL/(Rad_Spec!AZ18*d_GSF_s*d_Fam*d_Foffset*Fsurf!C18*d_EF_ow*(1/365)*d_ET_ow*(1/24)))*Rad_Spec!BF18,".")</f>
        <v>215846.89151274288</v>
      </c>
      <c r="K18" s="50">
        <f>IFERROR((d_DL/(Rad_Spec!BA18*d_GSF_s*d_Fam*d_Foffset*Fsurf!C18*d_EF_ow*(1/365)*d_ET_ow*(1/24)))*Rad_Spec!BF18,".")</f>
        <v>77296.521960644415</v>
      </c>
      <c r="L18" s="50">
        <f>IFERROR((d_DL/(Rad_Spec!BB18*d_GSF_s*d_Fam*d_Foffset*Fsurf!C18*d_EF_ow*(1/365)*d_ET_ow*(1/24)))*Rad_Spec!BF18,".")</f>
        <v>50919.370549742031</v>
      </c>
      <c r="M18" s="50">
        <f>IFERROR((d_DL/(Rad_Spec!AY18*d_GSF_s*d_Fam*d_Foffset*Fsurf!C18*d_EF_ow*(1/365)*d_ET_ow*(1/24)))*Rad_Spec!BF18,".")</f>
        <v>167198.13928410455</v>
      </c>
      <c r="N18" s="50">
        <f>IFERROR((d_DL/(Rad_Spec!AV18*d_GSF_s*d_Fam*d_Foffset*acf!D18*d_ET_ow*(1/24)*d_EF_ow*(1/365)))*Rad_Spec!BF18,".")</f>
        <v>56562.1500344948</v>
      </c>
      <c r="O18" s="50">
        <f>IFERROR((d_DL/(Rad_Spec!AZ18*d_GSF_s*d_Fam*d_Foffset*acf!E18*d_ET_ow*(1/24)*d_EF_ow*(1/365)))*Rad_Spec!BF18,".")</f>
        <v>261822.27940495711</v>
      </c>
      <c r="P18" s="50">
        <f>IFERROR((d_DL/(Rad_Spec!BA18*d_GSF_s*d_Fam*d_Foffset*acf!F18*d_ET_ow*(1/24)*d_EF_ow*(1/365)))*Rad_Spec!BF18,".")</f>
        <v>93760.681138261672</v>
      </c>
      <c r="Q18" s="50">
        <f>IFERROR((d_DL/(Rad_Spec!BB18*d_GSF_s*d_Fam*d_Foffset*acf!G18*d_ET_ow*(1/24)*d_EF_ow*(1/365)))*Rad_Spec!BF18,".")</f>
        <v>61765.196476837067</v>
      </c>
      <c r="R18" s="50">
        <f>IFERROR((d_DL/(Rad_Spec!AY18*d_GSF_s*d_Fam*d_Foffset*acf!C18*d_ET_ow*(1/24)*d_EF_ow*(1/365)))*Rad_Spec!BF18,".")</f>
        <v>202811.34295161886</v>
      </c>
    </row>
    <row r="19" spans="1:18">
      <c r="A19" s="51" t="s">
        <v>24</v>
      </c>
      <c r="B19" s="53" t="s">
        <v>7</v>
      </c>
      <c r="C19" s="50">
        <f>IFERROR((d_DL/(Rad_Spec!V19*d_IFD_ow*d_EF_ow))*Rad_Spec!BF19,".")</f>
        <v>1001560.4775116608</v>
      </c>
      <c r="D19" s="50">
        <f>IFERROR((d_DL/(Rad_Spec!AN19*d_IRA_ow*(1/d_PEFm_pp)*d_SLF*d_ET_ow*d_EF_ow))*Rad_Spec!BF19,".")</f>
        <v>309.79411574298888</v>
      </c>
      <c r="E19" s="50">
        <f>IFERROR((d_DL/(Rad_Spec!AN19*d_IRA_ow*(1/d_PEF)*d_SLF*d_ET_ow*d_EF_ow))*Rad_Spec!BF19,".")</f>
        <v>226488.21424697843</v>
      </c>
      <c r="F19" s="50">
        <f>IFERROR((d_DL/(Rad_Spec!AY19*d_GSF_s*d_Fam*d_Foffset*acf!C19*d_ET_ow*(1/24)*d_EF_ow*(1/365)))*Rad_Spec!BF19,".")</f>
        <v>53661.67940147726</v>
      </c>
      <c r="G19" s="50">
        <f t="shared" si="4"/>
        <v>41581.848547251073</v>
      </c>
      <c r="H19" s="50">
        <f t="shared" si="5"/>
        <v>307.92121295479154</v>
      </c>
      <c r="I19" s="56">
        <f>IFERROR((d_DL/(Rad_Spec!AV19*d_GSF_s*d_Fam*d_Foffset*Fsurf!C19*d_EF_ow*(1/365)*d_ET_ow*(1/24)))*Rad_Spec!BF19,".")</f>
        <v>8443.0507657109411</v>
      </c>
      <c r="J19" s="50">
        <f>IFERROR((d_DL/(Rad_Spec!AZ19*d_GSF_s*d_Fam*d_Foffset*Fsurf!C19*d_EF_ow*(1/365)*d_ET_ow*(1/24)))*Rad_Spec!BF19,".")</f>
        <v>47346.924592117568</v>
      </c>
      <c r="K19" s="50">
        <f>IFERROR((d_DL/(Rad_Spec!BA19*d_GSF_s*d_Fam*d_Foffset*Fsurf!C19*d_EF_ow*(1/365)*d_ET_ow*(1/24)))*Rad_Spec!BF19,".")</f>
        <v>16383.538985843848</v>
      </c>
      <c r="L19" s="50">
        <f>IFERROR((d_DL/(Rad_Spec!BB19*d_GSF_s*d_Fam*d_Foffset*Fsurf!C19*d_EF_ow*(1/365)*d_ET_ow*(1/24)))*Rad_Spec!BF19,".")</f>
        <v>10119.244667727085</v>
      </c>
      <c r="M19" s="50">
        <f>IFERROR((d_DL/(Rad_Spec!AY19*d_GSF_s*d_Fam*d_Foffset*Fsurf!C19*d_EF_ow*(1/365)*d_ET_ow*(1/24)))*Rad_Spec!BF19,".")</f>
        <v>46460.328486127488</v>
      </c>
      <c r="N19" s="50">
        <f>IFERROR((d_DL/(Rad_Spec!AV19*d_GSF_s*d_Fam*d_Foffset*acf!D19*d_ET_ow*(1/24)*d_EF_ow*(1/365)))*Rad_Spec!BF19,".")</f>
        <v>9751.7236343961376</v>
      </c>
      <c r="O19" s="50">
        <f>IFERROR((d_DL/(Rad_Spec!AZ19*d_GSF_s*d_Fam*d_Foffset*acf!E19*d_ET_ow*(1/24)*d_EF_ow*(1/365)))*Rad_Spec!BF19,".")</f>
        <v>54685.69790389578</v>
      </c>
      <c r="P19" s="50">
        <f>IFERROR((d_DL/(Rad_Spec!BA19*d_GSF_s*d_Fam*d_Foffset*acf!F19*d_ET_ow*(1/24)*d_EF_ow*(1/365)))*Rad_Spec!BF19,".")</f>
        <v>18922.98752864965</v>
      </c>
      <c r="Q19" s="50">
        <f>IFERROR((d_DL/(Rad_Spec!BB19*d_GSF_s*d_Fam*d_Foffset*acf!G19*d_ET_ow*(1/24)*d_EF_ow*(1/365)))*Rad_Spec!BF19,".")</f>
        <v>11687.727591224784</v>
      </c>
      <c r="R19" s="50">
        <f>IFERROR((d_DL/(Rad_Spec!AY19*d_GSF_s*d_Fam*d_Foffset*acf!C19*d_ET_ow*(1/24)*d_EF_ow*(1/365)))*Rad_Spec!BF19,".")</f>
        <v>53661.67940147726</v>
      </c>
    </row>
    <row r="20" spans="1:18">
      <c r="A20" s="48" t="s">
        <v>25</v>
      </c>
      <c r="B20" s="48"/>
      <c r="C20" s="50">
        <f>IFERROR((d_DL/(Rad_Spec!V20*d_IFD_ow*d_EF_ow))*Rad_Spec!BF20,".")</f>
        <v>541.97627145541014</v>
      </c>
      <c r="D20" s="50">
        <f>IFERROR((d_DL/(Rad_Spec!AN20*d_IRA_ow*(1/d_PEFm_pp)*d_SLF*d_ET_ow*d_EF_ow))*Rad_Spec!BF20,".")</f>
        <v>3.4567222124335286</v>
      </c>
      <c r="E20" s="50">
        <f>IFERROR((d_DL/(Rad_Spec!AN20*d_IRA_ow*(1/d_PEF)*d_SLF*d_ET_ow*d_EF_ow))*Rad_Spec!BF20,".")</f>
        <v>2527.1843500457207</v>
      </c>
      <c r="F20" s="50">
        <f>IFERROR((d_DL/(Rad_Spec!AY20*d_GSF_s*d_Fam*d_Foffset*acf!C20*d_ET_ow*(1/24)*d_EF_ow*(1/365)))*Rad_Spec!BF20,".")</f>
        <v>1034.7823671865426</v>
      </c>
      <c r="G20" s="50">
        <f t="shared" si="4"/>
        <v>311.80007716942146</v>
      </c>
      <c r="H20" s="50">
        <f t="shared" si="5"/>
        <v>3.4234513113951941</v>
      </c>
      <c r="I20" s="56">
        <f>IFERROR((d_DL/(Rad_Spec!AV20*d_GSF_s*d_Fam*d_Foffset*Fsurf!C20*d_EF_ow*(1/365)*d_ET_ow*(1/24)))*Rad_Spec!BF20,".")</f>
        <v>209.75540106611913</v>
      </c>
      <c r="J20" s="50">
        <f>IFERROR((d_DL/(Rad_Spec!AZ20*d_GSF_s*d_Fam*d_Foffset*Fsurf!C20*d_EF_ow*(1/365)*d_ET_ow*(1/24)))*Rad_Spec!BF20,".")</f>
        <v>799.3827883149736</v>
      </c>
      <c r="K20" s="50">
        <f>IFERROR((d_DL/(Rad_Spec!BA20*d_GSF_s*d_Fam*d_Foffset*Fsurf!C20*d_EF_ow*(1/365)*d_ET_ow*(1/24)))*Rad_Spec!BF20,".")</f>
        <v>295.98138226239547</v>
      </c>
      <c r="L20" s="50">
        <f>IFERROR((d_DL/(Rad_Spec!BB20*d_GSF_s*d_Fam*d_Foffset*Fsurf!C20*d_EF_ow*(1/365)*d_ET_ow*(1/24)))*Rad_Spec!BF20,".")</f>
        <v>215.54482827176565</v>
      </c>
      <c r="M20" s="50">
        <f>IFERROR((d_DL/(Rad_Spec!AY20*d_GSF_s*d_Fam*d_Foffset*Fsurf!C20*d_EF_ow*(1/365)*d_ET_ow*(1/24)))*Rad_Spec!BF20,".")</f>
        <v>787.5056066868666</v>
      </c>
      <c r="N20" s="50">
        <f>IFERROR((d_DL/(Rad_Spec!AV20*d_GSF_s*d_Fam*d_Foffset*acf!D20*d_ET_ow*(1/24)*d_EF_ow*(1/365)))*Rad_Spec!BF20,".")</f>
        <v>275.61859700088053</v>
      </c>
      <c r="O20" s="50">
        <f>IFERROR((d_DL/(Rad_Spec!AZ20*d_GSF_s*d_Fam*d_Foffset*acf!E20*d_ET_ow*(1/24)*d_EF_ow*(1/365)))*Rad_Spec!BF20,".")</f>
        <v>1050.3889838458756</v>
      </c>
      <c r="P20" s="50">
        <f>IFERROR((d_DL/(Rad_Spec!BA20*d_GSF_s*d_Fam*d_Foffset*acf!F20*d_ET_ow*(1/24)*d_EF_ow*(1/365)))*Rad_Spec!BF20,".")</f>
        <v>388.91953629278777</v>
      </c>
      <c r="Q20" s="50">
        <f>IFERROR((d_DL/(Rad_Spec!BB20*d_GSF_s*d_Fam*d_Foffset*acf!G20*d_ET_ow*(1/24)*d_EF_ow*(1/365)))*Rad_Spec!BF20,".")</f>
        <v>283.22590434910018</v>
      </c>
      <c r="R20" s="50">
        <f>IFERROR((d_DL/(Rad_Spec!AY20*d_GSF_s*d_Fam*d_Foffset*acf!C20*d_ET_ow*(1/24)*d_EF_ow*(1/365)))*Rad_Spec!BF20,".")</f>
        <v>1034.7823671865426</v>
      </c>
    </row>
    <row r="21" spans="1:18">
      <c r="A21" s="48" t="s">
        <v>26</v>
      </c>
      <c r="B21" s="48"/>
      <c r="C21" s="50">
        <f>IFERROR((d_DL/(Rad_Spec!V21*d_IFD_ow*d_EF_ow))*Rad_Spec!BF21,".")</f>
        <v>6669.7431874607801</v>
      </c>
      <c r="D21" s="50">
        <f>IFERROR((d_DL/(Rad_Spec!AN21*d_IRA_ow*(1/d_PEFm_pp)*d_SLF*d_ET_ow*d_EF_ow))*Rad_Spec!BF21,".")</f>
        <v>166.5411325811566</v>
      </c>
      <c r="E21" s="50">
        <f>IFERROR((d_DL/(Rad_Spec!AN21*d_IRA_ow*(1/d_PEF)*d_SLF*d_ET_ow*d_EF_ow))*Rad_Spec!BF21,".")</f>
        <v>121757.00505644314</v>
      </c>
      <c r="F21" s="50">
        <f>IFERROR((d_DL/(Rad_Spec!AY21*d_GSF_s*d_Fam*d_Foffset*acf!C21*d_ET_ow*(1/24)*d_EF_ow*(1/365)))*Rad_Spec!BF21,".")</f>
        <v>1481.9521529352201</v>
      </c>
      <c r="G21" s="50">
        <f t="shared" si="4"/>
        <v>1200.581789760435</v>
      </c>
      <c r="H21" s="50">
        <f t="shared" si="5"/>
        <v>146.42919817186882</v>
      </c>
      <c r="I21" s="56">
        <f>IFERROR((d_DL/(Rad_Spec!AV21*d_GSF_s*d_Fam*d_Foffset*Fsurf!C21*d_EF_ow*(1/365)*d_ET_ow*(1/24)))*Rad_Spec!BF21,".")</f>
        <v>237.2335207764429</v>
      </c>
      <c r="J21" s="50">
        <f>IFERROR((d_DL/(Rad_Spec!AZ21*d_GSF_s*d_Fam*d_Foffset*Fsurf!C21*d_EF_ow*(1/365)*d_ET_ow*(1/24)))*Rad_Spec!BF21,".")</f>
        <v>1128.7321199047599</v>
      </c>
      <c r="K21" s="50">
        <f>IFERROR((d_DL/(Rad_Spec!BA21*d_GSF_s*d_Fam*d_Foffset*Fsurf!C21*d_EF_ow*(1/365)*d_ET_ow*(1/24)))*Rad_Spec!BF21,".")</f>
        <v>395.68100144262803</v>
      </c>
      <c r="L21" s="50">
        <f>IFERROR((d_DL/(Rad_Spec!BB21*d_GSF_s*d_Fam*d_Foffset*Fsurf!C21*d_EF_ow*(1/365)*d_ET_ow*(1/24)))*Rad_Spec!BF21,".")</f>
        <v>259.63571765363724</v>
      </c>
      <c r="M21" s="50">
        <f>IFERROR((d_DL/(Rad_Spec!AY21*d_GSF_s*d_Fam*d_Foffset*Fsurf!C21*d_EF_ow*(1/365)*d_ET_ow*(1/24)))*Rad_Spec!BF21,".")</f>
        <v>1146.1346890450272</v>
      </c>
      <c r="N21" s="50">
        <f>IFERROR((d_DL/(Rad_Spec!AV21*d_GSF_s*d_Fam*d_Foffset*acf!D21*d_ET_ow*(1/24)*d_EF_ow*(1/365)))*Rad_Spec!BF21,".")</f>
        <v>306.74294236394064</v>
      </c>
      <c r="O21" s="50">
        <f>IFERROR((d_DL/(Rad_Spec!AZ21*d_GSF_s*d_Fam*d_Foffset*acf!E21*d_ET_ow*(1/24)*d_EF_ow*(1/365)))*Rad_Spec!BF21,".")</f>
        <v>1459.4506310368542</v>
      </c>
      <c r="P21" s="50">
        <f>IFERROR((d_DL/(Rad_Spec!BA21*d_GSF_s*d_Fam*d_Foffset*acf!F21*d_ET_ow*(1/24)*d_EF_ow*(1/365)))*Rad_Spec!BF21,".")</f>
        <v>511.61553486531812</v>
      </c>
      <c r="Q21" s="50">
        <f>IFERROR((d_DL/(Rad_Spec!BB21*d_GSF_s*d_Fam*d_Foffset*acf!G21*d_ET_ow*(1/24)*d_EF_ow*(1/365)))*Rad_Spec!BF21,".")</f>
        <v>335.708982926153</v>
      </c>
      <c r="R21" s="50">
        <f>IFERROR((d_DL/(Rad_Spec!AY21*d_GSF_s*d_Fam*d_Foffset*acf!C21*d_ET_ow*(1/24)*d_EF_ow*(1/365)))*Rad_Spec!BF21,".")</f>
        <v>1481.9521529352201</v>
      </c>
    </row>
    <row r="22" spans="1:18">
      <c r="A22" s="48" t="s">
        <v>27</v>
      </c>
      <c r="B22" s="48"/>
      <c r="C22" s="50">
        <f>IFERROR((d_DL/(Rad_Spec!V22*d_IFD_ow*d_EF_ow))*Rad_Spec!BF22,".")</f>
        <v>10.548967500349073</v>
      </c>
      <c r="D22" s="50">
        <f>IFERROR((d_DL/(Rad_Spec!AN22*d_IRA_ow*(1/d_PEFm_pp)*d_SLF*d_ET_ow*d_EF_ow))*Rad_Spec!BF22,".")</f>
        <v>2.7225025520835791E-2</v>
      </c>
      <c r="E22" s="50">
        <f>IFERROR((d_DL/(Rad_Spec!AN22*d_IRA_ow*(1/d_PEF)*d_SLF*d_ET_ow*d_EF_ow))*Rad_Spec!BF22,".")</f>
        <v>19.904017215608008</v>
      </c>
      <c r="F22" s="50">
        <f>IFERROR((d_DL/(Rad_Spec!AY22*d_GSF_s*d_Fam*d_Foffset*acf!C22*d_ET_ow*(1/24)*d_EF_ow*(1/365)))*Rad_Spec!BF22,".")</f>
        <v>361402.38234595524</v>
      </c>
      <c r="G22" s="50">
        <f t="shared" si="4"/>
        <v>6.8946550576029901</v>
      </c>
      <c r="H22" s="50">
        <f t="shared" si="5"/>
        <v>2.7154941358502771E-2</v>
      </c>
      <c r="I22" s="56">
        <f>IFERROR((d_DL/(Rad_Spec!AV22*d_GSF_s*d_Fam*d_Foffset*Fsurf!C22*d_EF_ow*(1/365)*d_ET_ow*(1/24)))*Rad_Spec!BF22,".")</f>
        <v>350963.44648446643</v>
      </c>
      <c r="J22" s="50">
        <f>IFERROR((d_DL/(Rad_Spec!AZ22*d_GSF_s*d_Fam*d_Foffset*Fsurf!C22*d_EF_ow*(1/365)*d_ET_ow*(1/24)))*Rad_Spec!BF22,".")</f>
        <v>598761.8452991473</v>
      </c>
      <c r="K22" s="50">
        <f>IFERROR((d_DL/(Rad_Spec!BA22*d_GSF_s*d_Fam*d_Foffset*Fsurf!C22*d_EF_ow*(1/365)*d_ET_ow*(1/24)))*Rad_Spec!BF22,".")</f>
        <v>375036.75147798582</v>
      </c>
      <c r="L22" s="50">
        <f>IFERROR((d_DL/(Rad_Spec!BB22*d_GSF_s*d_Fam*d_Foffset*Fsurf!C22*d_EF_ow*(1/365)*d_ET_ow*(1/24)))*Rad_Spec!BF22,".")</f>
        <v>350963.44648446643</v>
      </c>
      <c r="M22" s="50">
        <f>IFERROR((d_DL/(Rad_Spec!AY22*d_GSF_s*d_Fam*d_Foffset*Fsurf!C22*d_EF_ow*(1/365)*d_ET_ow*(1/24)))*Rad_Spec!BF22,".")</f>
        <v>259379.70024829323</v>
      </c>
      <c r="N22" s="50">
        <f>IFERROR((d_DL/(Rad_Spec!AV22*d_GSF_s*d_Fam*d_Foffset*acf!D22*d_ET_ow*(1/24)*d_EF_ow*(1/365)))*Rad_Spec!BF22,".")</f>
        <v>489009.06876835652</v>
      </c>
      <c r="O22" s="50">
        <f>IFERROR((d_DL/(Rad_Spec!AZ22*d_GSF_s*d_Fam*d_Foffset*acf!E22*d_ET_ow*(1/24)*d_EF_ow*(1/365)))*Rad_Spec!BF22,".")</f>
        <v>834274.83778347878</v>
      </c>
      <c r="P22" s="50">
        <f>IFERROR((d_DL/(Rad_Spec!BA22*d_GSF_s*d_Fam*d_Foffset*acf!F22*d_ET_ow*(1/24)*d_EF_ow*(1/365)))*Rad_Spec!BF22,".")</f>
        <v>522551.20705932687</v>
      </c>
      <c r="Q22" s="50">
        <f>IFERROR((d_DL/(Rad_Spec!BB22*d_GSF_s*d_Fam*d_Foffset*acf!G22*d_ET_ow*(1/24)*d_EF_ow*(1/365)))*Rad_Spec!BF22,".")</f>
        <v>489009.06876835652</v>
      </c>
      <c r="R22" s="50">
        <f>IFERROR((d_DL/(Rad_Spec!AY22*d_GSF_s*d_Fam*d_Foffset*acf!C22*d_ET_ow*(1/24)*d_EF_ow*(1/365)))*Rad_Spec!BF22,".")</f>
        <v>361402.38234595524</v>
      </c>
    </row>
    <row r="23" spans="1:18">
      <c r="A23" s="48" t="s">
        <v>28</v>
      </c>
      <c r="B23" s="48"/>
      <c r="C23" s="50">
        <f>IFERROR((d_DL/(Rad_Spec!V23*d_IFD_ow*d_EF_ow))*Rad_Spec!BF23,".")</f>
        <v>17.039789778796045</v>
      </c>
      <c r="D23" s="50">
        <f>IFERROR((d_DL/(Rad_Spec!AN23*d_IRA_ow*(1/d_PEFm_pp)*d_SLF*d_ET_ow*d_EF_ow))*Rad_Spec!BF23,".")</f>
        <v>8.2717023175212401E-2</v>
      </c>
      <c r="E23" s="50">
        <f>IFERROR((d_DL/(Rad_Spec!AN23*d_IRA_ow*(1/d_PEF)*d_SLF*d_ET_ow*d_EF_ow))*Rad_Spec!BF23,".")</f>
        <v>60.473811201508504</v>
      </c>
      <c r="F23" s="50">
        <f>IFERROR((d_DL/(Rad_Spec!AY23*d_GSF_s*d_Fam*d_Foffset*acf!C23*d_ET_ow*(1/24)*d_EF_ow*(1/365)))*Rad_Spec!BF23,".")</f>
        <v>217108.12231871218</v>
      </c>
      <c r="G23" s="50">
        <f t="shared" si="4"/>
        <v>13.29312435189467</v>
      </c>
      <c r="H23" s="50">
        <f t="shared" si="5"/>
        <v>8.2317394755599071E-2</v>
      </c>
      <c r="I23" s="56">
        <f>IFERROR((d_DL/(Rad_Spec!AV23*d_GSF_s*d_Fam*d_Foffset*Fsurf!C23*d_EF_ow*(1/365)*d_ET_ow*(1/24)))*Rad_Spec!BF23,".")</f>
        <v>119237.95126919732</v>
      </c>
      <c r="J23" s="50">
        <f>IFERROR((d_DL/(Rad_Spec!AZ23*d_GSF_s*d_Fam*d_Foffset*Fsurf!C23*d_EF_ow*(1/365)*d_ET_ow*(1/24)))*Rad_Spec!BF23,".")</f>
        <v>256406.42152624379</v>
      </c>
      <c r="K23" s="50">
        <f>IFERROR((d_DL/(Rad_Spec!BA23*d_GSF_s*d_Fam*d_Foffset*Fsurf!C23*d_EF_ow*(1/365)*d_ET_ow*(1/24)))*Rad_Spec!BF23,".")</f>
        <v>135864.75722306943</v>
      </c>
      <c r="L23" s="50">
        <f>IFERROR((d_DL/(Rad_Spec!BB23*d_GSF_s*d_Fam*d_Foffset*Fsurf!C23*d_EF_ow*(1/365)*d_ET_ow*(1/24)))*Rad_Spec!BF23,".")</f>
        <v>119237.95126919732</v>
      </c>
      <c r="M23" s="50">
        <f>IFERROR((d_DL/(Rad_Spec!AY23*d_GSF_s*d_Fam*d_Foffset*Fsurf!C23*d_EF_ow*(1/365)*d_ET_ow*(1/24)))*Rad_Spec!BF23,".")</f>
        <v>144162.09981322187</v>
      </c>
      <c r="N23" s="50">
        <f>IFERROR((d_DL/(Rad_Spec!AV23*d_GSF_s*d_Fam*d_Foffset*acf!D23*d_ET_ow*(1/24)*d_EF_ow*(1/365)))*Rad_Spec!BF23,".")</f>
        <v>179572.35461141117</v>
      </c>
      <c r="O23" s="50">
        <f>IFERROR((d_DL/(Rad_Spec!AZ23*d_GSF_s*d_Fam*d_Foffset*acf!E23*d_ET_ow*(1/24)*d_EF_ow*(1/365)))*Rad_Spec!BF23,".")</f>
        <v>386148.07081852324</v>
      </c>
      <c r="P23" s="50">
        <f>IFERROR((d_DL/(Rad_Spec!BA23*d_GSF_s*d_Fam*d_Foffset*acf!F23*d_ET_ow*(1/24)*d_EF_ow*(1/365)))*Rad_Spec!BF23,".")</f>
        <v>204612.32437794257</v>
      </c>
      <c r="Q23" s="50">
        <f>IFERROR((d_DL/(Rad_Spec!BB23*d_GSF_s*d_Fam*d_Foffset*acf!G23*d_ET_ow*(1/24)*d_EF_ow*(1/365)))*Rad_Spec!BF23,".")</f>
        <v>179572.35461141117</v>
      </c>
      <c r="R23" s="50">
        <f>IFERROR((d_DL/(Rad_Spec!AY23*d_GSF_s*d_Fam*d_Foffset*acf!C23*d_ET_ow*(1/24)*d_EF_ow*(1/365)))*Rad_Spec!BF23,".")</f>
        <v>217108.12231871218</v>
      </c>
    </row>
    <row r="24" spans="1:18">
      <c r="A24" s="48" t="s">
        <v>29</v>
      </c>
      <c r="B24" s="48"/>
      <c r="C24" s="50">
        <f>IFERROR((d_DL/(Rad_Spec!V24*d_IFD_ow*d_EF_ow))*Rad_Spec!BF24,".")</f>
        <v>950856.38501394715</v>
      </c>
      <c r="D24" s="50">
        <f>IFERROR((d_DL/(Rad_Spec!AN24*d_IRA_ow*(1/d_PEFm_pp)*d_SLF*d_ET_ow*d_EF_ow))*Rad_Spec!BF24,".")</f>
        <v>38419.046836332454</v>
      </c>
      <c r="E24" s="50">
        <f>IFERROR((d_DL/(Rad_Spec!AN24*d_IRA_ow*(1/d_PEF)*d_SLF*d_ET_ow*d_EF_ow))*Rad_Spec!BF24,".")</f>
        <v>28087884.400783326</v>
      </c>
      <c r="F24" s="50">
        <f>IFERROR((d_DL/(Rad_Spec!AY24*d_GSF_s*d_Fam*d_Foffset*acf!C24*d_ET_ow*(1/24)*d_EF_ow*(1/365)))*Rad_Spec!BF24,".")</f>
        <v>22768.344392296494</v>
      </c>
      <c r="G24" s="50">
        <f t="shared" si="4"/>
        <v>22218.314385028974</v>
      </c>
      <c r="H24" s="50">
        <f t="shared" si="5"/>
        <v>14084.295117051446</v>
      </c>
      <c r="I24" s="56" t="str">
        <f>IFERROR((d_DL/(Rad_Spec!AV24*d_GSF_s*d_Fam*d_Foffset*Fsurf!C24*d_EF_ow*(1/365)*d_ET_ow*(1/24)))*Rad_Spec!BF24,".")</f>
        <v>.</v>
      </c>
      <c r="J24" s="50" t="str">
        <f>IFERROR((d_DL/(Rad_Spec!AZ24*d_GSF_s*d_Fam*d_Foffset*Fsurf!C24*d_EF_ow*(1/365)*d_ET_ow*(1/24)))*Rad_Spec!BF24,".")</f>
        <v>.</v>
      </c>
      <c r="K24" s="50" t="str">
        <f>IFERROR((d_DL/(Rad_Spec!BA24*d_GSF_s*d_Fam*d_Foffset*Fsurf!C24*d_EF_ow*(1/365)*d_ET_ow*(1/24)))*Rad_Spec!BF24,".")</f>
        <v>.</v>
      </c>
      <c r="L24" s="50" t="str">
        <f>IFERROR((d_DL/(Rad_Spec!BB24*d_GSF_s*d_Fam*d_Foffset*Fsurf!C24*d_EF_ow*(1/365)*d_ET_ow*(1/24)))*Rad_Spec!BF24,".")</f>
        <v>.</v>
      </c>
      <c r="M24" s="50" t="str">
        <f>IFERROR((d_DL/(Rad_Spec!AY24*d_GSF_s*d_Fam*d_Foffset*Fsurf!C24*d_EF_ow*(1/365)*d_ET_ow*(1/24)))*Rad_Spec!BF24,".")</f>
        <v>.</v>
      </c>
      <c r="N24" s="50">
        <f>IFERROR((d_DL/(Rad_Spec!AV24*d_GSF_s*d_Fam*d_Foffset*acf!D24*d_ET_ow*(1/24)*d_EF_ow*(1/365)))*Rad_Spec!BF24,".")</f>
        <v>4070.9994791365261</v>
      </c>
      <c r="O24" s="50">
        <f>IFERROR((d_DL/(Rad_Spec!AZ24*d_GSF_s*d_Fam*d_Foffset*acf!E24*d_ET_ow*(1/24)*d_EF_ow*(1/365)))*Rad_Spec!BF24,".")</f>
        <v>22586.787070506482</v>
      </c>
      <c r="P24" s="50">
        <f>IFERROR((d_DL/(Rad_Spec!BA24*d_GSF_s*d_Fam*d_Foffset*acf!F24*d_ET_ow*(1/24)*d_EF_ow*(1/365)))*Rad_Spec!BF24,".")</f>
        <v>7807.3962613577205</v>
      </c>
      <c r="Q24" s="50">
        <f>IFERROR((d_DL/(Rad_Spec!BB24*d_GSF_s*d_Fam*d_Foffset*acf!G24*d_ET_ow*(1/24)*d_EF_ow*(1/365)))*Rad_Spec!BF24,".")</f>
        <v>4843.6820998224957</v>
      </c>
      <c r="R24" s="50">
        <f>IFERROR((d_DL/(Rad_Spec!AY24*d_GSF_s*d_Fam*d_Foffset*acf!C24*d_ET_ow*(1/24)*d_EF_ow*(1/365)))*Rad_Spec!BF24,".")</f>
        <v>22768.344392296494</v>
      </c>
    </row>
    <row r="25" spans="1:18">
      <c r="A25" s="48" t="s">
        <v>30</v>
      </c>
      <c r="B25" s="48"/>
      <c r="C25" s="50">
        <f>IFERROR((d_DL/(Rad_Spec!V25*d_IFD_ow*d_EF_ow))*Rad_Spec!BF25,".")</f>
        <v>1367172.3465509475</v>
      </c>
      <c r="D25" s="50">
        <f>IFERROR((d_DL/(Rad_Spec!AN25*d_IRA_ow*(1/d_PEFm_pp)*d_SLF*d_ET_ow*d_EF_ow))*Rad_Spec!BF25,".")</f>
        <v>62365.189289866787</v>
      </c>
      <c r="E25" s="50">
        <f>IFERROR((d_DL/(Rad_Spec!AN25*d_IRA_ow*(1/d_PEF)*d_SLF*d_ET_ow*d_EF_ow))*Rad_Spec!BF25,".")</f>
        <v>45594734.165819541</v>
      </c>
      <c r="F25" s="50">
        <f>IFERROR((d_DL/(Rad_Spec!AY25*d_GSF_s*d_Fam*d_Foffset*acf!C25*d_ET_ow*(1/24)*d_EF_ow*(1/365)))*Rad_Spec!BF25,".")</f>
        <v>142402.3793517345</v>
      </c>
      <c r="G25" s="50">
        <f t="shared" si="4"/>
        <v>128605.39419651443</v>
      </c>
      <c r="H25" s="50">
        <f t="shared" si="5"/>
        <v>42037.335433570879</v>
      </c>
      <c r="I25" s="56" t="str">
        <f>IFERROR((d_DL/(Rad_Spec!AV25*d_GSF_s*d_Fam*d_Foffset*Fsurf!C25*d_EF_ow*(1/365)*d_ET_ow*(1/24)))*Rad_Spec!BF25,".")</f>
        <v>.</v>
      </c>
      <c r="J25" s="50" t="str">
        <f>IFERROR((d_DL/(Rad_Spec!AZ25*d_GSF_s*d_Fam*d_Foffset*Fsurf!C25*d_EF_ow*(1/365)*d_ET_ow*(1/24)))*Rad_Spec!BF25,".")</f>
        <v>.</v>
      </c>
      <c r="K25" s="50" t="str">
        <f>IFERROR((d_DL/(Rad_Spec!BA25*d_GSF_s*d_Fam*d_Foffset*Fsurf!C25*d_EF_ow*(1/365)*d_ET_ow*(1/24)))*Rad_Spec!BF25,".")</f>
        <v>.</v>
      </c>
      <c r="L25" s="50" t="str">
        <f>IFERROR((d_DL/(Rad_Spec!BB25*d_GSF_s*d_Fam*d_Foffset*Fsurf!C25*d_EF_ow*(1/365)*d_ET_ow*(1/24)))*Rad_Spec!BF25,".")</f>
        <v>.</v>
      </c>
      <c r="M25" s="50" t="str">
        <f>IFERROR((d_DL/(Rad_Spec!AY25*d_GSF_s*d_Fam*d_Foffset*Fsurf!C25*d_EF_ow*(1/365)*d_ET_ow*(1/24)))*Rad_Spec!BF25,".")</f>
        <v>.</v>
      </c>
      <c r="N25" s="50">
        <f>IFERROR((d_DL/(Rad_Spec!AV25*d_GSF_s*d_Fam*d_Foffset*acf!D25*d_ET_ow*(1/24)*d_EF_ow*(1/365)))*Rad_Spec!BF25,".")</f>
        <v>30695.454587958044</v>
      </c>
      <c r="O25" s="50">
        <f>IFERROR((d_DL/(Rad_Spec!AZ25*d_GSF_s*d_Fam*d_Foffset*acf!E25*d_ET_ow*(1/24)*d_EF_ow*(1/365)))*Rad_Spec!BF25,".")</f>
        <v>145911.49187937804</v>
      </c>
      <c r="P25" s="50">
        <f>IFERROR((d_DL/(Rad_Spec!BA25*d_GSF_s*d_Fam*d_Foffset*acf!F25*d_ET_ow*(1/24)*d_EF_ow*(1/365)))*Rad_Spec!BF25,".")</f>
        <v>52124.356847475923</v>
      </c>
      <c r="Q25" s="50">
        <f>IFERROR((d_DL/(Rad_Spec!BB25*d_GSF_s*d_Fam*d_Foffset*acf!G25*d_ET_ow*(1/24)*d_EF_ow*(1/365)))*Rad_Spec!BF25,".")</f>
        <v>34246.994788217657</v>
      </c>
      <c r="R25" s="50">
        <f>IFERROR((d_DL/(Rad_Spec!AY25*d_GSF_s*d_Fam*d_Foffset*acf!C25*d_ET_ow*(1/24)*d_EF_ow*(1/365)))*Rad_Spec!BF25,".")</f>
        <v>142402.3793517345</v>
      </c>
    </row>
    <row r="26" spans="1:18">
      <c r="A26" s="48" t="s">
        <v>31</v>
      </c>
      <c r="B26" s="48"/>
      <c r="C26" s="50">
        <f>IFERROR((d_DL/(Rad_Spec!V26*d_IFD_ow*d_EF_ow))*Rad_Spec!BF26,".")</f>
        <v>3.9082994873191765E-2</v>
      </c>
      <c r="D26" s="50">
        <f>IFERROR((d_DL/(Rad_Spec!AN26*d_IRA_ow*(1/d_PEFm_pp)*d_SLF*d_ET_ow*d_EF_ow))*Rad_Spec!BF26,".")</f>
        <v>1.1019107955935135E-5</v>
      </c>
      <c r="E26" s="50">
        <f>IFERROR((d_DL/(Rad_Spec!AN26*d_IRA_ow*(1/d_PEF)*d_SLF*d_ET_ow*d_EF_ow))*Rad_Spec!BF26,".")</f>
        <v>8.0559893061522819E-3</v>
      </c>
      <c r="F26" s="50">
        <f>IFERROR((d_DL/(Rad_Spec!AY26*d_GSF_s*d_Fam*d_Foffset*acf!C26*d_ET_ow*(1/24)*d_EF_ow*(1/365)))*Rad_Spec!BF26,".")</f>
        <v>438.39591574337106</v>
      </c>
      <c r="G26" s="50">
        <f t="shared" si="4"/>
        <v>6.6791297550926982E-3</v>
      </c>
      <c r="H26" s="50">
        <f t="shared" si="5"/>
        <v>1.1016001813858997E-5</v>
      </c>
      <c r="I26" s="56">
        <f>IFERROR((d_DL/(Rad_Spec!AV26*d_GSF_s*d_Fam*d_Foffset*Fsurf!C26*d_EF_ow*(1/365)*d_ET_ow*(1/24)))*Rad_Spec!BF26,".")</f>
        <v>58.807656332247191</v>
      </c>
      <c r="J26" s="50">
        <f>IFERROR((d_DL/(Rad_Spec!AZ26*d_GSF_s*d_Fam*d_Foffset*Fsurf!C26*d_EF_ow*(1/365)*d_ET_ow*(1/24)))*Rad_Spec!BF26,".")</f>
        <v>332.12614198004883</v>
      </c>
      <c r="K26" s="50">
        <f>IFERROR((d_DL/(Rad_Spec!BA26*d_GSF_s*d_Fam*d_Foffset*Fsurf!C26*d_EF_ow*(1/365)*d_ET_ow*(1/24)))*Rad_Spec!BF26,".")</f>
        <v>115.84399771472788</v>
      </c>
      <c r="L26" s="50">
        <f>IFERROR((d_DL/(Rad_Spec!BB26*d_GSF_s*d_Fam*d_Foffset*Fsurf!C26*d_EF_ow*(1/365)*d_ET_ow*(1/24)))*Rad_Spec!BF26,".")</f>
        <v>71.487374054441744</v>
      </c>
      <c r="M26" s="50">
        <f>IFERROR((d_DL/(Rad_Spec!AY26*d_GSF_s*d_Fam*d_Foffset*Fsurf!C26*d_EF_ow*(1/365)*d_ET_ow*(1/24)))*Rad_Spec!BF26,".")</f>
        <v>315.16600700458019</v>
      </c>
      <c r="N26" s="50">
        <f>IFERROR((d_DL/(Rad_Spec!AV26*d_GSF_s*d_Fam*d_Foffset*acf!D26*d_ET_ow*(1/24)*d_EF_ow*(1/365)))*Rad_Spec!BF26,".")</f>
        <v>81.801449958155828</v>
      </c>
      <c r="O26" s="50">
        <f>IFERROR((d_DL/(Rad_Spec!AZ26*d_GSF_s*d_Fam*d_Foffset*acf!E26*d_ET_ow*(1/24)*d_EF_ow*(1/365)))*Rad_Spec!BF26,".")</f>
        <v>461.987463494248</v>
      </c>
      <c r="P26" s="50">
        <f>IFERROR((d_DL/(Rad_Spec!BA26*d_GSF_s*d_Fam*d_Foffset*acf!F26*d_ET_ow*(1/24)*d_EF_ow*(1/365)))*Rad_Spec!BF26,".")</f>
        <v>161.13900082118647</v>
      </c>
      <c r="Q26" s="50">
        <f>IFERROR((d_DL/(Rad_Spec!BB26*d_GSF_s*d_Fam*d_Foffset*acf!G26*d_ET_ow*(1/24)*d_EF_ow*(1/365)))*Rad_Spec!BF26,".")</f>
        <v>99.438937309728459</v>
      </c>
      <c r="R26" s="50">
        <f>IFERROR((d_DL/(Rad_Spec!AY26*d_GSF_s*d_Fam*d_Foffset*acf!C26*d_ET_ow*(1/24)*d_EF_ow*(1/365)))*Rad_Spec!BF26,".")</f>
        <v>438.39591574337106</v>
      </c>
    </row>
    <row r="27" spans="1:18">
      <c r="A27" s="48" t="s">
        <v>32</v>
      </c>
      <c r="B27" s="48"/>
      <c r="C27" s="50">
        <f>IFERROR((d_DL/(Rad_Spec!V27*d_IFD_ow*d_EF_ow))*Rad_Spec!BF27,".")</f>
        <v>670756.60825660836</v>
      </c>
      <c r="D27" s="50">
        <f>IFERROR((d_DL/(Rad_Spec!AN27*d_IRA_ow*(1/d_PEFm_pp)*d_SLF*d_ET_ow*d_EF_ow))*Rad_Spec!BF27,".")</f>
        <v>34649.177865517318</v>
      </c>
      <c r="E27" s="50">
        <f>IFERROR((d_DL/(Rad_Spec!AN27*d_IRA_ow*(1/d_PEF)*d_SLF*d_ET_ow*d_EF_ow))*Rad_Spec!BF27,".")</f>
        <v>25331760.743956458</v>
      </c>
      <c r="F27" s="50">
        <f>IFERROR((d_DL/(Rad_Spec!AY27*d_GSF_s*d_Fam*d_Foffset*acf!C27*d_ET_ow*(1/24)*d_EF_ow*(1/365)))*Rad_Spec!BF27,".")</f>
        <v>24809.746998150298</v>
      </c>
      <c r="G27" s="50">
        <f t="shared" si="4"/>
        <v>23902.248026702669</v>
      </c>
      <c r="H27" s="50">
        <f t="shared" si="5"/>
        <v>14152.617710870376</v>
      </c>
      <c r="I27" s="56" t="str">
        <f>IFERROR((d_DL/(Rad_Spec!AV27*d_GSF_s*d_Fam*d_Foffset*Fsurf!C27*d_EF_ow*(1/365)*d_ET_ow*(1/24)))*Rad_Spec!BF27,".")</f>
        <v>.</v>
      </c>
      <c r="J27" s="50" t="str">
        <f>IFERROR((d_DL/(Rad_Spec!AZ27*d_GSF_s*d_Fam*d_Foffset*Fsurf!C27*d_EF_ow*(1/365)*d_ET_ow*(1/24)))*Rad_Spec!BF27,".")</f>
        <v>.</v>
      </c>
      <c r="K27" s="50" t="str">
        <f>IFERROR((d_DL/(Rad_Spec!BA27*d_GSF_s*d_Fam*d_Foffset*Fsurf!C27*d_EF_ow*(1/365)*d_ET_ow*(1/24)))*Rad_Spec!BF27,".")</f>
        <v>.</v>
      </c>
      <c r="L27" s="50" t="str">
        <f>IFERROR((d_DL/(Rad_Spec!BB27*d_GSF_s*d_Fam*d_Foffset*Fsurf!C27*d_EF_ow*(1/365)*d_ET_ow*(1/24)))*Rad_Spec!BF27,".")</f>
        <v>.</v>
      </c>
      <c r="M27" s="50" t="str">
        <f>IFERROR((d_DL/(Rad_Spec!AY27*d_GSF_s*d_Fam*d_Foffset*Fsurf!C27*d_EF_ow*(1/365)*d_ET_ow*(1/24)))*Rad_Spec!BF27,".")</f>
        <v>.</v>
      </c>
      <c r="N27" s="50">
        <f>IFERROR((d_DL/(Rad_Spec!AV27*d_GSF_s*d_Fam*d_Foffset*acf!D27*d_ET_ow*(1/24)*d_EF_ow*(1/365)))*Rad_Spec!BF27,".")</f>
        <v>4188.5150891010053</v>
      </c>
      <c r="O27" s="50">
        <f>IFERROR((d_DL/(Rad_Spec!AZ27*d_GSF_s*d_Fam*d_Foffset*acf!E27*d_ET_ow*(1/24)*d_EF_ow*(1/365)))*Rad_Spec!BF27,".")</f>
        <v>24508.005645318281</v>
      </c>
      <c r="P27" s="50">
        <f>IFERROR((d_DL/(Rad_Spec!BA27*d_GSF_s*d_Fam*d_Foffset*acf!F27*d_ET_ow*(1/24)*d_EF_ow*(1/365)))*Rad_Spec!BF27,".")</f>
        <v>8400.7611418796387</v>
      </c>
      <c r="Q27" s="50">
        <f>IFERROR((d_DL/(Rad_Spec!BB27*d_GSF_s*d_Fam*d_Foffset*acf!G27*d_ET_ow*(1/24)*d_EF_ow*(1/365)))*Rad_Spec!BF27,".")</f>
        <v>5148.3831303533198</v>
      </c>
      <c r="R27" s="50">
        <f>IFERROR((d_DL/(Rad_Spec!AY27*d_GSF_s*d_Fam*d_Foffset*acf!C27*d_ET_ow*(1/24)*d_EF_ow*(1/365)))*Rad_Spec!BF27,".")</f>
        <v>24809.746998150298</v>
      </c>
    </row>
    <row r="28" spans="1:18">
      <c r="A28" s="48" t="s">
        <v>33</v>
      </c>
      <c r="B28" s="48"/>
      <c r="C28" s="50">
        <f>IFERROR((d_DL/(Rad_Spec!V28*d_IFD_ow*d_EF_ow))*Rad_Spec!BF28,".")</f>
        <v>1.156383662332945E-3</v>
      </c>
      <c r="D28" s="50">
        <f>IFERROR((d_DL/(Rad_Spec!AN28*d_IRA_ow*(1/d_PEFm_pp)*d_SLF*d_ET_ow*d_EF_ow))*Rad_Spec!BF28,".")</f>
        <v>6.6705465609654803E-8</v>
      </c>
      <c r="E28" s="50">
        <f>IFERROR((d_DL/(Rad_Spec!AN28*d_IRA_ow*(1/d_PEF)*d_SLF*d_ET_ow*d_EF_ow))*Rad_Spec!BF28,".")</f>
        <v>4.8767878467316782E-5</v>
      </c>
      <c r="F28" s="50">
        <f>IFERROR((d_DL/(Rad_Spec!AY28*d_GSF_s*d_Fam*d_Foffset*acf!C28*d_ET_ow*(1/24)*d_EF_ow*(1/365)))*Rad_Spec!BF28,".")</f>
        <v>0.32781702095270021</v>
      </c>
      <c r="G28" s="50">
        <f t="shared" si="4"/>
        <v>4.6787750003550853E-5</v>
      </c>
      <c r="H28" s="50">
        <f t="shared" si="5"/>
        <v>6.6701604385244921E-8</v>
      </c>
      <c r="I28" s="56" t="str">
        <f>IFERROR((d_DL/(Rad_Spec!AV28*d_GSF_s*d_Fam*d_Foffset*Fsurf!C28*d_EF_ow*(1/365)*d_ET_ow*(1/24)))*Rad_Spec!BF28,".")</f>
        <v>.</v>
      </c>
      <c r="J28" s="50" t="str">
        <f>IFERROR((d_DL/(Rad_Spec!AZ28*d_GSF_s*d_Fam*d_Foffset*Fsurf!C28*d_EF_ow*(1/365)*d_ET_ow*(1/24)))*Rad_Spec!BF28,".")</f>
        <v>.</v>
      </c>
      <c r="K28" s="50" t="str">
        <f>IFERROR((d_DL/(Rad_Spec!BA28*d_GSF_s*d_Fam*d_Foffset*Fsurf!C28*d_EF_ow*(1/365)*d_ET_ow*(1/24)))*Rad_Spec!BF28,".")</f>
        <v>.</v>
      </c>
      <c r="L28" s="50" t="str">
        <f>IFERROR((d_DL/(Rad_Spec!BB28*d_GSF_s*d_Fam*d_Foffset*Fsurf!C28*d_EF_ow*(1/365)*d_ET_ow*(1/24)))*Rad_Spec!BF28,".")</f>
        <v>.</v>
      </c>
      <c r="M28" s="50" t="str">
        <f>IFERROR((d_DL/(Rad_Spec!AY28*d_GSF_s*d_Fam*d_Foffset*Fsurf!C28*d_EF_ow*(1/365)*d_ET_ow*(1/24)))*Rad_Spec!BF28,".")</f>
        <v>.</v>
      </c>
      <c r="N28" s="50">
        <f>IFERROR((d_DL/(Rad_Spec!AV28*d_GSF_s*d_Fam*d_Foffset*acf!D28*d_ET_ow*(1/24)*d_EF_ow*(1/365)))*Rad_Spec!BF28,".")</f>
        <v>5.8679970848164349E-2</v>
      </c>
      <c r="O28" s="50">
        <f>IFERROR((d_DL/(Rad_Spec!AZ28*d_GSF_s*d_Fam*d_Foffset*acf!E28*d_ET_ow*(1/24)*d_EF_ow*(1/365)))*Rad_Spec!BF28,".")</f>
        <v>0.3327446622807787</v>
      </c>
      <c r="P28" s="50">
        <f>IFERROR((d_DL/(Rad_Spec!BA28*d_GSF_s*d_Fam*d_Foffset*acf!F28*d_ET_ow*(1/24)*d_EF_ow*(1/365)))*Rad_Spec!BF28,".")</f>
        <v>0.11579514247371096</v>
      </c>
      <c r="Q28" s="50">
        <f>IFERROR((d_DL/(Rad_Spec!BB28*d_GSF_s*d_Fam*d_Foffset*acf!G28*d_ET_ow*(1/24)*d_EF_ow*(1/365)))*Rad_Spec!BF28,".")</f>
        <v>7.1380567278314974E-2</v>
      </c>
      <c r="R28" s="50">
        <f>IFERROR((d_DL/(Rad_Spec!AY28*d_GSF_s*d_Fam*d_Foffset*acf!C28*d_ET_ow*(1/24)*d_EF_ow*(1/365)))*Rad_Spec!BF28,".")</f>
        <v>0.32781702095270021</v>
      </c>
    </row>
    <row r="29" spans="1:18">
      <c r="A29" s="48" t="s">
        <v>34</v>
      </c>
      <c r="B29" s="48"/>
      <c r="C29" s="50">
        <f>IFERROR((d_DL/(Rad_Spec!V29*d_IFD_ow*d_EF_ow))*Rad_Spec!BF29,".")</f>
        <v>1.9123548633224683</v>
      </c>
      <c r="D29" s="50">
        <f>IFERROR((d_DL/(Rad_Spec!AN29*d_IRA_ow*(1/d_PEFm_pp)*d_SLF*d_ET_ow*d_EF_ow))*Rad_Spec!BF29,".")</f>
        <v>5.4142458883509803E-3</v>
      </c>
      <c r="E29" s="50">
        <f>IFERROR((d_DL/(Rad_Spec!AN29*d_IRA_ow*(1/d_PEF)*d_SLF*d_ET_ow*d_EF_ow))*Rad_Spec!BF29,".")</f>
        <v>3.9583156052066202</v>
      </c>
      <c r="F29" s="50">
        <f>IFERROR((d_DL/(Rad_Spec!AY29*d_GSF_s*d_Fam*d_Foffset*acf!C29*d_ET_ow*(1/24)*d_EF_ow*(1/365)))*Rad_Spec!BF29,".")</f>
        <v>1.9316309622108667</v>
      </c>
      <c r="G29" s="50">
        <f t="shared" si="4"/>
        <v>0.77324842444523101</v>
      </c>
      <c r="H29" s="50">
        <f t="shared" si="5"/>
        <v>5.3839122098224114E-3</v>
      </c>
      <c r="I29" s="56">
        <f>IFERROR((d_DL/(Rad_Spec!AV29*d_GSF_s*d_Fam*d_Foffset*Fsurf!C29*d_EF_ow*(1/365)*d_ET_ow*(1/24)))*Rad_Spec!BF29,".")</f>
        <v>0.29213287814576161</v>
      </c>
      <c r="J29" s="50">
        <f>IFERROR((d_DL/(Rad_Spec!AZ29*d_GSF_s*d_Fam*d_Foffset*Fsurf!C29*d_EF_ow*(1/365)*d_ET_ow*(1/24)))*Rad_Spec!BF29,".")</f>
        <v>1.6375339564088949</v>
      </c>
      <c r="K29" s="50">
        <f>IFERROR((d_DL/(Rad_Spec!BA29*d_GSF_s*d_Fam*d_Foffset*Fsurf!C29*d_EF_ow*(1/365)*d_ET_ow*(1/24)))*Rad_Spec!BF29,".")</f>
        <v>0.56374119810798007</v>
      </c>
      <c r="L29" s="50">
        <f>IFERROR((d_DL/(Rad_Spec!BB29*d_GSF_s*d_Fam*d_Foffset*Fsurf!C29*d_EF_ow*(1/365)*d_ET_ow*(1/24)))*Rad_Spec!BF29,".")</f>
        <v>0.34836105874400514</v>
      </c>
      <c r="M29" s="50">
        <f>IFERROR((d_DL/(Rad_Spec!AY29*d_GSF_s*d_Fam*d_Foffset*Fsurf!C29*d_EF_ow*(1/365)*d_ET_ow*(1/24)))*Rad_Spec!BF29,".")</f>
        <v>1.6724077594899278</v>
      </c>
      <c r="N29" s="50">
        <f>IFERROR((d_DL/(Rad_Spec!AV29*d_GSF_s*d_Fam*d_Foffset*acf!D29*d_ET_ow*(1/24)*d_EF_ow*(1/365)))*Rad_Spec!BF29,".")</f>
        <v>0.33741347425835466</v>
      </c>
      <c r="O29" s="50">
        <f>IFERROR((d_DL/(Rad_Spec!AZ29*d_GSF_s*d_Fam*d_Foffset*acf!E29*d_ET_ow*(1/24)*d_EF_ow*(1/365)))*Rad_Spec!BF29,".")</f>
        <v>1.8913517196522736</v>
      </c>
      <c r="P29" s="50">
        <f>IFERROR((d_DL/(Rad_Spec!BA29*d_GSF_s*d_Fam*d_Foffset*acf!F29*d_ET_ow*(1/24)*d_EF_ow*(1/365)))*Rad_Spec!BF29,".")</f>
        <v>0.65112108381471723</v>
      </c>
      <c r="Q29" s="50">
        <f>IFERROR((d_DL/(Rad_Spec!BB29*d_GSF_s*d_Fam*d_Foffset*acf!G29*d_ET_ow*(1/24)*d_EF_ow*(1/365)))*Rad_Spec!BF29,".")</f>
        <v>0.40235702284932595</v>
      </c>
      <c r="R29" s="50">
        <f>IFERROR((d_DL/(Rad_Spec!AY29*d_GSF_s*d_Fam*d_Foffset*acf!C29*d_ET_ow*(1/24)*d_EF_ow*(1/365)))*Rad_Spec!BF29,".")</f>
        <v>1.9316309622108667</v>
      </c>
    </row>
    <row r="30" spans="1:18">
      <c r="A30" s="48" t="s">
        <v>35</v>
      </c>
      <c r="B30" s="48"/>
      <c r="C30" s="50">
        <f>IFERROR((d_DL/(Rad_Spec!V30*d_IFD_ow*d_EF_ow))*Rad_Spec!BF30,".")</f>
        <v>8759.5550146052701</v>
      </c>
      <c r="D30" s="50">
        <f>IFERROR((d_DL/(Rad_Spec!AN30*d_IRA_ow*(1/d_PEFm_pp)*d_SLF*d_ET_ow*d_EF_ow))*Rad_Spec!BF30,".")</f>
        <v>193.9989242491385</v>
      </c>
      <c r="E30" s="50">
        <f>IFERROR((d_DL/(Rad_Spec!AN30*d_IRA_ow*(1/d_PEF)*d_SLF*d_ET_ow*d_EF_ow))*Rad_Spec!BF30,".")</f>
        <v>141831.19590132695</v>
      </c>
      <c r="F30" s="50">
        <f>IFERROR((d_DL/(Rad_Spec!AY30*d_GSF_s*d_Fam*d_Foffset*acf!C30*d_ET_ow*(1/24)*d_EF_ow*(1/365)))*Rad_Spec!BF30,".")</f>
        <v>2894.3473597023685</v>
      </c>
      <c r="G30" s="50">
        <f t="shared" si="4"/>
        <v>2142.6457064573397</v>
      </c>
      <c r="H30" s="50">
        <f t="shared" si="5"/>
        <v>178.11564841447597</v>
      </c>
      <c r="I30" s="56">
        <f>IFERROR((d_DL/(Rad_Spec!AV30*d_GSF_s*d_Fam*d_Foffset*Fsurf!C30*d_EF_ow*(1/365)*d_ET_ow*(1/24)))*Rad_Spec!BF30,".")</f>
        <v>544.8402837872552</v>
      </c>
      <c r="J30" s="50">
        <f>IFERROR((d_DL/(Rad_Spec!AZ30*d_GSF_s*d_Fam*d_Foffset*Fsurf!C30*d_EF_ow*(1/365)*d_ET_ow*(1/24)))*Rad_Spec!BF30,".")</f>
        <v>2322.9624502557399</v>
      </c>
      <c r="K30" s="50">
        <f>IFERROR((d_DL/(Rad_Spec!BA30*d_GSF_s*d_Fam*d_Foffset*Fsurf!C30*d_EF_ow*(1/365)*d_ET_ow*(1/24)))*Rad_Spec!BF30,".")</f>
        <v>832.39487800830693</v>
      </c>
      <c r="L30" s="50">
        <f>IFERROR((d_DL/(Rad_Spec!BB30*d_GSF_s*d_Fam*d_Foffset*Fsurf!C30*d_EF_ow*(1/365)*d_ET_ow*(1/24)))*Rad_Spec!BF30,".")</f>
        <v>570.78505920569614</v>
      </c>
      <c r="M30" s="50">
        <f>IFERROR((d_DL/(Rad_Spec!AY30*d_GSF_s*d_Fam*d_Foffset*Fsurf!C30*d_EF_ow*(1/365)*d_ET_ow*(1/24)))*Rad_Spec!BF30,".")</f>
        <v>2364.6628755738307</v>
      </c>
      <c r="N30" s="50">
        <f>IFERROR((d_DL/(Rad_Spec!AV30*d_GSF_s*d_Fam*d_Foffset*acf!D30*d_ET_ow*(1/24)*d_EF_ow*(1/365)))*Rad_Spec!BF30,".")</f>
        <v>666.88450735560036</v>
      </c>
      <c r="O30" s="50">
        <f>IFERROR((d_DL/(Rad_Spec!AZ30*d_GSF_s*d_Fam*d_Foffset*acf!E30*d_ET_ow*(1/24)*d_EF_ow*(1/365)))*Rad_Spec!BF30,".")</f>
        <v>2843.3060391130257</v>
      </c>
      <c r="P30" s="50">
        <f>IFERROR((d_DL/(Rad_Spec!BA30*d_GSF_s*d_Fam*d_Foffset*acf!F30*d_ET_ow*(1/24)*d_EF_ow*(1/365)))*Rad_Spec!BF30,".")</f>
        <v>1018.8513306821676</v>
      </c>
      <c r="Q30" s="50">
        <f>IFERROR((d_DL/(Rad_Spec!BB30*d_GSF_s*d_Fam*d_Foffset*acf!G30*d_ET_ow*(1/24)*d_EF_ow*(1/365)))*Rad_Spec!BF30,".")</f>
        <v>698.64091246777207</v>
      </c>
      <c r="R30" s="50">
        <f>IFERROR((d_DL/(Rad_Spec!AY30*d_GSF_s*d_Fam*d_Foffset*acf!C30*d_ET_ow*(1/24)*d_EF_ow*(1/365)))*Rad_Spec!BF30,".")</f>
        <v>2894.3473597023685</v>
      </c>
    </row>
    <row r="31" spans="1:18">
      <c r="A31" s="52" t="s">
        <v>36</v>
      </c>
      <c r="B31" s="48" t="s">
        <v>11</v>
      </c>
      <c r="C31" s="50">
        <f>IFERROR((d_DL/(Rad_Spec!V31*d_IFD_ow*d_EF_ow))*Rad_Spec!BF31,".")</f>
        <v>0.45582647415103683</v>
      </c>
      <c r="D31" s="50">
        <f>IFERROR((d_DL/(Rad_Spec!AN31*d_IRA_ow*(1/d_PEFm_pp)*d_SLF*d_ET_ow*d_EF_ow))*Rad_Spec!BF31,".")</f>
        <v>4.0612499886564096E-3</v>
      </c>
      <c r="E31" s="50">
        <f>IFERROR((d_DL/(Rad_Spec!AN31*d_IRA_ow*(1/d_PEF)*d_SLF*d_ET_ow*d_EF_ow))*Rad_Spec!BF31,".")</f>
        <v>2.9691501897487824</v>
      </c>
      <c r="F31" s="50">
        <f>IFERROR((d_DL/(Rad_Spec!AY31*d_GSF_s*d_Fam*d_Foffset*acf!C31*d_ET_ow*(1/24)*d_EF_ow*(1/365)))*Rad_Spec!BF31,".")</f>
        <v>1345.4002976348836</v>
      </c>
      <c r="G31" s="50">
        <f t="shared" si="4"/>
        <v>0.39504498745924449</v>
      </c>
      <c r="H31" s="50">
        <f t="shared" si="5"/>
        <v>4.0253732096480329E-3</v>
      </c>
      <c r="I31" s="56">
        <f>IFERROR((d_DL/(Rad_Spec!AV31*d_GSF_s*d_Fam*d_Foffset*Fsurf!C31*d_EF_ow*(1/365)*d_ET_ow*(1/24)))*Rad_Spec!BF31,".")</f>
        <v>4519.4231600983749</v>
      </c>
      <c r="J31" s="50">
        <f>IFERROR((d_DL/(Rad_Spec!AZ31*d_GSF_s*d_Fam*d_Foffset*Fsurf!C31*d_EF_ow*(1/365)*d_ET_ow*(1/24)))*Rad_Spec!BF31,".")</f>
        <v>9774.5663695150888</v>
      </c>
      <c r="K31" s="50">
        <f>IFERROR((d_DL/(Rad_Spec!BA31*d_GSF_s*d_Fam*d_Foffset*Fsurf!C31*d_EF_ow*(1/365)*d_ET_ow*(1/24)))*Rad_Spec!BF31,".")</f>
        <v>5604.0847185219836</v>
      </c>
      <c r="L31" s="50">
        <f>IFERROR((d_DL/(Rad_Spec!BB31*d_GSF_s*d_Fam*d_Foffset*Fsurf!C31*d_EF_ow*(1/365)*d_ET_ow*(1/24)))*Rad_Spec!BF31,".")</f>
        <v>4598.53778872154</v>
      </c>
      <c r="M31" s="50">
        <f>IFERROR((d_DL/(Rad_Spec!AY31*d_GSF_s*d_Fam*d_Foffset*Fsurf!C31*d_EF_ow*(1/365)*d_ET_ow*(1/24)))*Rad_Spec!BF31,".")</f>
        <v>1072.8869997088389</v>
      </c>
      <c r="N31" s="50">
        <f>IFERROR((d_DL/(Rad_Spec!AV31*d_GSF_s*d_Fam*d_Foffset*acf!D31*d_ET_ow*(1/24)*d_EF_ow*(1/365)))*Rad_Spec!BF31,".")</f>
        <v>5667.3566427633614</v>
      </c>
      <c r="O31" s="50">
        <f>IFERROR((d_DL/(Rad_Spec!AZ31*d_GSF_s*d_Fam*d_Foffset*acf!E31*d_ET_ow*(1/24)*d_EF_ow*(1/365)))*Rad_Spec!BF31,".")</f>
        <v>12257.306227371921</v>
      </c>
      <c r="P31" s="50">
        <f>IFERROR((d_DL/(Rad_Spec!BA31*d_GSF_s*d_Fam*d_Foffset*acf!F31*d_ET_ow*(1/24)*d_EF_ow*(1/365)))*Rad_Spec!BF31,".")</f>
        <v>7027.5222370265683</v>
      </c>
      <c r="Q31" s="50">
        <f>IFERROR((d_DL/(Rad_Spec!BB31*d_GSF_s*d_Fam*d_Foffset*acf!G31*d_ET_ow*(1/24)*d_EF_ow*(1/365)))*Rad_Spec!BF31,".")</f>
        <v>5766.5663870568114</v>
      </c>
      <c r="R31" s="50">
        <f>IFERROR((d_DL/(Rad_Spec!AY31*d_GSF_s*d_Fam*d_Foffset*acf!C31*d_ET_ow*(1/24)*d_EF_ow*(1/365)))*Rad_Spec!BF31,".")</f>
        <v>1345.4002976348836</v>
      </c>
    </row>
    <row r="32" spans="1:18">
      <c r="A32" s="48" t="s">
        <v>37</v>
      </c>
      <c r="B32" s="48"/>
      <c r="C32" s="50">
        <f>IFERROR((d_DL/(Rad_Spec!V32*d_IFD_ow*d_EF_ow))*Rad_Spec!BF32,".")</f>
        <v>1309999.23257102</v>
      </c>
      <c r="D32" s="50">
        <f>IFERROR((d_DL/(Rad_Spec!AN32*d_IRA_ow*(1/d_PEFm_pp)*d_SLF*d_ET_ow*d_EF_ow))*Rad_Spec!BF32,".")</f>
        <v>60974.016680975241</v>
      </c>
      <c r="E32" s="50">
        <f>IFERROR((d_DL/(Rad_Spec!AN32*d_IRA_ow*(1/d_PEF)*d_SLF*d_ET_ow*d_EF_ow))*Rad_Spec!BF32,".")</f>
        <v>44577658.037238218</v>
      </c>
      <c r="F32" s="50">
        <f>IFERROR((d_DL/(Rad_Spec!AY32*d_GSF_s*d_Fam*d_Foffset*acf!C32*d_ET_ow*(1/24)*d_EF_ow*(1/365)))*Rad_Spec!BF32,".")</f>
        <v>17529.295838702368</v>
      </c>
      <c r="G32" s="50">
        <f t="shared" si="4"/>
        <v>17291.121358595505</v>
      </c>
      <c r="H32" s="50">
        <f t="shared" si="5"/>
        <v>13475.06499339434</v>
      </c>
      <c r="I32" s="56">
        <f>IFERROR((d_DL/(Rad_Spec!AV32*d_GSF_s*d_Fam*d_Foffset*Fsurf!C32*d_EF_ow*(1/365)*d_ET_ow*(1/24)))*Rad_Spec!BF32,".")</f>
        <v>2685.0194123462311</v>
      </c>
      <c r="J32" s="50">
        <f>IFERROR((d_DL/(Rad_Spec!AZ32*d_GSF_s*d_Fam*d_Foffset*Fsurf!C32*d_EF_ow*(1/365)*d_ET_ow*(1/24)))*Rad_Spec!BF32,".")</f>
        <v>15059.456704028868</v>
      </c>
      <c r="K32" s="50">
        <f>IFERROR((d_DL/(Rad_Spec!BA32*d_GSF_s*d_Fam*d_Foffset*Fsurf!C32*d_EF_ow*(1/365)*d_ET_ow*(1/24)))*Rad_Spec!BF32,".")</f>
        <v>5216.3780751907216</v>
      </c>
      <c r="L32" s="50">
        <f>IFERROR((d_DL/(Rad_Spec!BB32*d_GSF_s*d_Fam*d_Foffset*Fsurf!C32*d_EF_ow*(1/365)*d_ET_ow*(1/24)))*Rad_Spec!BF32,".")</f>
        <v>3237.0794784361119</v>
      </c>
      <c r="M32" s="50">
        <f>IFERROR((d_DL/(Rad_Spec!AY32*d_GSF_s*d_Fam*d_Foffset*Fsurf!C32*d_EF_ow*(1/365)*d_ET_ow*(1/24)))*Rad_Spec!BF32,".")</f>
        <v>15163.75072552108</v>
      </c>
      <c r="N32" s="50">
        <f>IFERROR((d_DL/(Rad_Spec!AV32*d_GSF_s*d_Fam*d_Foffset*acf!D32*d_ET_ow*(1/24)*d_EF_ow*(1/365)))*Rad_Spec!BF32,".")</f>
        <v>3103.8824406722447</v>
      </c>
      <c r="O32" s="50">
        <f>IFERROR((d_DL/(Rad_Spec!AZ32*d_GSF_s*d_Fam*d_Foffset*acf!E32*d_ET_ow*(1/24)*d_EF_ow*(1/365)))*Rad_Spec!BF32,".")</f>
        <v>17408.731949857371</v>
      </c>
      <c r="P32" s="50">
        <f>IFERROR((d_DL/(Rad_Spec!BA32*d_GSF_s*d_Fam*d_Foffset*acf!F32*d_ET_ow*(1/24)*d_EF_ow*(1/365)))*Rad_Spec!BF32,".")</f>
        <v>6030.133054920474</v>
      </c>
      <c r="Q32" s="50">
        <f>IFERROR((d_DL/(Rad_Spec!BB32*d_GSF_s*d_Fam*d_Foffset*acf!G32*d_ET_ow*(1/24)*d_EF_ow*(1/365)))*Rad_Spec!BF32,".")</f>
        <v>3742.0638770721448</v>
      </c>
      <c r="R32" s="50">
        <f>IFERROR((d_DL/(Rad_Spec!AY32*d_GSF_s*d_Fam*d_Foffset*acf!C32*d_ET_ow*(1/24)*d_EF_ow*(1/365)))*Rad_Spec!BF32,".")</f>
        <v>17529.295838702368</v>
      </c>
    </row>
    <row r="33" spans="1:18">
      <c r="A33" s="48" t="s">
        <v>38</v>
      </c>
      <c r="B33" s="48"/>
      <c r="C33" s="50">
        <f>IFERROR((d_DL/(Rad_Spec!V33*d_IFD_ow*d_EF_ow))*Rad_Spec!BF33,".")</f>
        <v>6330368.9200521456</v>
      </c>
      <c r="D33" s="50">
        <f>IFERROR((d_DL/(Rad_Spec!AN33*d_IRA_ow*(1/d_PEFm_pp)*d_SLF*d_ET_ow*d_EF_ow))*Rad_Spec!BF33,".")</f>
        <v>22561.897607499486</v>
      </c>
      <c r="E33" s="50">
        <f>IFERROR((d_DL/(Rad_Spec!AN33*d_IRA_ow*(1/d_PEF)*d_SLF*d_ET_ow*d_EF_ow))*Rad_Spec!BF33,".")</f>
        <v>16494838.473255865</v>
      </c>
      <c r="F33" s="50">
        <f>IFERROR((d_DL/(Rad_Spec!AY33*d_GSF_s*d_Fam*d_Foffset*acf!C33*d_ET_ow*(1/24)*d_EF_ow*(1/365)))*Rad_Spec!BF33,".")</f>
        <v>66703.547113312961</v>
      </c>
      <c r="G33" s="50">
        <f t="shared" si="4"/>
        <v>65744.922029945068</v>
      </c>
      <c r="H33" s="50">
        <f t="shared" si="5"/>
        <v>16814.582259051447</v>
      </c>
      <c r="I33" s="56" t="str">
        <f>IFERROR((d_DL/(Rad_Spec!AV33*d_GSF_s*d_Fam*d_Foffset*Fsurf!C33*d_EF_ow*(1/365)*d_ET_ow*(1/24)))*Rad_Spec!BF33,".")</f>
        <v>.</v>
      </c>
      <c r="J33" s="50" t="str">
        <f>IFERROR((d_DL/(Rad_Spec!AZ33*d_GSF_s*d_Fam*d_Foffset*Fsurf!C33*d_EF_ow*(1/365)*d_ET_ow*(1/24)))*Rad_Spec!BF33,".")</f>
        <v>.</v>
      </c>
      <c r="K33" s="50" t="str">
        <f>IFERROR((d_DL/(Rad_Spec!BA33*d_GSF_s*d_Fam*d_Foffset*Fsurf!C33*d_EF_ow*(1/365)*d_ET_ow*(1/24)))*Rad_Spec!BF33,".")</f>
        <v>.</v>
      </c>
      <c r="L33" s="50" t="str">
        <f>IFERROR((d_DL/(Rad_Spec!BB33*d_GSF_s*d_Fam*d_Foffset*Fsurf!C33*d_EF_ow*(1/365)*d_ET_ow*(1/24)))*Rad_Spec!BF33,".")</f>
        <v>.</v>
      </c>
      <c r="M33" s="50" t="str">
        <f>IFERROR((d_DL/(Rad_Spec!AY33*d_GSF_s*d_Fam*d_Foffset*Fsurf!C33*d_EF_ow*(1/365)*d_ET_ow*(1/24)))*Rad_Spec!BF33,".")</f>
        <v>.</v>
      </c>
      <c r="N33" s="50">
        <f>IFERROR((d_DL/(Rad_Spec!AV33*d_GSF_s*d_Fam*d_Foffset*acf!D33*d_ET_ow*(1/24)*d_EF_ow*(1/365)))*Rad_Spec!BF33,".")</f>
        <v>12532.852313043595</v>
      </c>
      <c r="O33" s="50">
        <f>IFERROR((d_DL/(Rad_Spec!AZ33*d_GSF_s*d_Fam*d_Foffset*acf!E33*d_ET_ow*(1/24)*d_EF_ow*(1/365)))*Rad_Spec!BF33,".")</f>
        <v>65937.767766386096</v>
      </c>
      <c r="P33" s="50">
        <f>IFERROR((d_DL/(Rad_Spec!BA33*d_GSF_s*d_Fam*d_Foffset*acf!F33*d_ET_ow*(1/24)*d_EF_ow*(1/365)))*Rad_Spec!BF33,".")</f>
        <v>23049.550123554098</v>
      </c>
      <c r="Q33" s="50">
        <f>IFERROR((d_DL/(Rad_Spec!BB33*d_GSF_s*d_Fam*d_Foffset*acf!G33*d_ET_ow*(1/24)*d_EF_ow*(1/365)))*Rad_Spec!BF33,".")</f>
        <v>14564.276176970996</v>
      </c>
      <c r="R33" s="50">
        <f>IFERROR((d_DL/(Rad_Spec!AY33*d_GSF_s*d_Fam*d_Foffset*acf!C33*d_ET_ow*(1/24)*d_EF_ow*(1/365)))*Rad_Spec!BF33,".")</f>
        <v>66703.547113312961</v>
      </c>
    </row>
    <row r="34" spans="1:18">
      <c r="A34" s="48" t="s">
        <v>39</v>
      </c>
      <c r="B34" s="48"/>
      <c r="C34" s="50" t="str">
        <f>IFERROR((d_DL/(Rad_Spec!V34*d_IFD_ow*d_EF_ow))*Rad_Spec!BF34,".")</f>
        <v>.</v>
      </c>
      <c r="D34" s="50" t="str">
        <f>IFERROR((d_DL/(Rad_Spec!AN34*d_IRA_ow*(1/d_PEFm_pp)*d_SLF*d_ET_ow*d_EF_ow))*Rad_Spec!BF34,".")</f>
        <v>.</v>
      </c>
      <c r="E34" s="50" t="str">
        <f>IFERROR((d_DL/(Rad_Spec!AN34*d_IRA_ow*(1/d_PEF)*d_SLF*d_ET_ow*d_EF_ow))*Rad_Spec!BF34,".")</f>
        <v>.</v>
      </c>
      <c r="F34" s="50">
        <f>IFERROR((d_DL/(Rad_Spec!AY34*d_GSF_s*d_Fam*d_Foffset*acf!C34*d_ET_ow*(1/24)*d_EF_ow*(1/365)))*Rad_Spec!BF34,".")</f>
        <v>6049612.7622197215</v>
      </c>
      <c r="G34" s="50">
        <f t="shared" si="4"/>
        <v>6049612.7622197215</v>
      </c>
      <c r="H34" s="50">
        <f t="shared" si="5"/>
        <v>6049612.7622197215</v>
      </c>
      <c r="I34" s="56" t="str">
        <f>IFERROR((d_DL/(Rad_Spec!AV34*d_GSF_s*d_Fam*d_Foffset*Fsurf!C34*d_EF_ow*(1/365)*d_ET_ow*(1/24)))*Rad_Spec!BF34,".")</f>
        <v>.</v>
      </c>
      <c r="J34" s="50" t="str">
        <f>IFERROR((d_DL/(Rad_Spec!AZ34*d_GSF_s*d_Fam*d_Foffset*Fsurf!C34*d_EF_ow*(1/365)*d_ET_ow*(1/24)))*Rad_Spec!BF34,".")</f>
        <v>.</v>
      </c>
      <c r="K34" s="50" t="str">
        <f>IFERROR((d_DL/(Rad_Spec!BA34*d_GSF_s*d_Fam*d_Foffset*Fsurf!C34*d_EF_ow*(1/365)*d_ET_ow*(1/24)))*Rad_Spec!BF34,".")</f>
        <v>.</v>
      </c>
      <c r="L34" s="50" t="str">
        <f>IFERROR((d_DL/(Rad_Spec!BB34*d_GSF_s*d_Fam*d_Foffset*Fsurf!C34*d_EF_ow*(1/365)*d_ET_ow*(1/24)))*Rad_Spec!BF34,".")</f>
        <v>.</v>
      </c>
      <c r="M34" s="50" t="str">
        <f>IFERROR((d_DL/(Rad_Spec!AY34*d_GSF_s*d_Fam*d_Foffset*Fsurf!C34*d_EF_ow*(1/365)*d_ET_ow*(1/24)))*Rad_Spec!BF34,".")</f>
        <v>.</v>
      </c>
      <c r="N34" s="50">
        <f>IFERROR((d_DL/(Rad_Spec!AV34*d_GSF_s*d_Fam*d_Foffset*acf!D34*d_ET_ow*(1/24)*d_EF_ow*(1/365)))*Rad_Spec!BF34,".")</f>
        <v>2377665.251651735</v>
      </c>
      <c r="O34" s="50">
        <f>IFERROR((d_DL/(Rad_Spec!AZ34*d_GSF_s*d_Fam*d_Foffset*acf!E34*d_ET_ow*(1/24)*d_EF_ow*(1/365)))*Rad_Spec!BF34,".")</f>
        <v>7950318.1852104887</v>
      </c>
      <c r="P34" s="50">
        <f>IFERROR((d_DL/(Rad_Spec!BA34*d_GSF_s*d_Fam*d_Foffset*acf!F34*d_ET_ow*(1/24)*d_EF_ow*(1/365)))*Rad_Spec!BF34,".")</f>
        <v>3513952.7890433092</v>
      </c>
      <c r="Q34" s="50">
        <f>IFERROR((d_DL/(Rad_Spec!BB34*d_GSF_s*d_Fam*d_Foffset*acf!G34*d_ET_ow*(1/24)*d_EF_ow*(1/365)))*Rad_Spec!BF34,".")</f>
        <v>2562036.0717697446</v>
      </c>
      <c r="R34" s="50">
        <f>IFERROR((d_DL/(Rad_Spec!AY34*d_GSF_s*d_Fam*d_Foffset*acf!C34*d_ET_ow*(1/24)*d_EF_ow*(1/365)))*Rad_Spec!BF34,".")</f>
        <v>6049612.7622197215</v>
      </c>
    </row>
    <row r="35" spans="1:18">
      <c r="A35" s="48" t="s">
        <v>40</v>
      </c>
      <c r="B35" s="48"/>
      <c r="C35" s="50">
        <f>IFERROR((d_DL/(Rad_Spec!V35*d_IFD_ow*d_EF_ow))*Rad_Spec!BF35,".")</f>
        <v>9283.5196138919073</v>
      </c>
      <c r="D35" s="50">
        <f>IFERROR((d_DL/(Rad_Spec!AN35*d_IRA_ow*(1/d_PEFm_pp)*d_SLF*d_ET_ow*d_EF_ow))*Rad_Spec!BF35,".")</f>
        <v>79.853542116214243</v>
      </c>
      <c r="E35" s="50">
        <f>IFERROR((d_DL/(Rad_Spec!AN35*d_IRA_ow*(1/d_PEF)*d_SLF*d_ET_ow*d_EF_ow))*Rad_Spec!BF35,".")</f>
        <v>58380.341123721148</v>
      </c>
      <c r="F35" s="50">
        <f>IFERROR((d_DL/(Rad_Spec!AY35*d_GSF_s*d_Fam*d_Foffset*acf!C35*d_ET_ow*(1/24)*d_EF_ow*(1/365)))*Rad_Spec!BF35,".")</f>
        <v>2623.8436747766928</v>
      </c>
      <c r="G35" s="50">
        <f t="shared" si="4"/>
        <v>1976.4131427763893</v>
      </c>
      <c r="H35" s="50">
        <f t="shared" si="5"/>
        <v>76.853530103283816</v>
      </c>
      <c r="I35" s="56">
        <f>IFERROR((d_DL/(Rad_Spec!AV35*d_GSF_s*d_Fam*d_Foffset*Fsurf!C35*d_EF_ow*(1/365)*d_ET_ow*(1/24)))*Rad_Spec!BF35,".")</f>
        <v>448.87183366039028</v>
      </c>
      <c r="J35" s="50">
        <f>IFERROR((d_DL/(Rad_Spec!AZ35*d_GSF_s*d_Fam*d_Foffset*Fsurf!C35*d_EF_ow*(1/365)*d_ET_ow*(1/24)))*Rad_Spec!BF35,".")</f>
        <v>2151.2455547386376</v>
      </c>
      <c r="K35" s="50">
        <f>IFERROR((d_DL/(Rad_Spec!BA35*d_GSF_s*d_Fam*d_Foffset*Fsurf!C35*d_EF_ow*(1/365)*d_ET_ow*(1/24)))*Rad_Spec!BF35,".")</f>
        <v>763.30997094533359</v>
      </c>
      <c r="L35" s="50">
        <f>IFERROR((d_DL/(Rad_Spec!BB35*d_GSF_s*d_Fam*d_Foffset*Fsurf!C35*d_EF_ow*(1/365)*d_ET_ow*(1/24)))*Rad_Spec!BF35,".")</f>
        <v>499.57496437285954</v>
      </c>
      <c r="M35" s="50">
        <f>IFERROR((d_DL/(Rad_Spec!AY35*d_GSF_s*d_Fam*d_Foffset*Fsurf!C35*d_EF_ow*(1/365)*d_ET_ow*(1/24)))*Rad_Spec!BF35,".")</f>
        <v>2145.4159237748918</v>
      </c>
      <c r="N35" s="50">
        <f>IFERROR((d_DL/(Rad_Spec!AV35*d_GSF_s*d_Fam*d_Foffset*acf!D35*d_ET_ow*(1/24)*d_EF_ow*(1/365)))*Rad_Spec!BF35,".")</f>
        <v>548.97025256665734</v>
      </c>
      <c r="O35" s="50">
        <f>IFERROR((d_DL/(Rad_Spec!AZ35*d_GSF_s*d_Fam*d_Foffset*acf!E35*d_ET_ow*(1/24)*d_EF_ow*(1/365)))*Rad_Spec!BF35,".")</f>
        <v>2630.9733134453536</v>
      </c>
      <c r="P35" s="50">
        <f>IFERROR((d_DL/(Rad_Spec!BA35*d_GSF_s*d_Fam*d_Foffset*acf!F35*d_ET_ow*(1/24)*d_EF_ow*(1/365)))*Rad_Spec!BF35,".")</f>
        <v>933.52809446614344</v>
      </c>
      <c r="Q35" s="50">
        <f>IFERROR((d_DL/(Rad_Spec!BB35*d_GSF_s*d_Fam*d_Foffset*acf!G35*d_ET_ow*(1/24)*d_EF_ow*(1/365)))*Rad_Spec!BF35,".")</f>
        <v>610.98018142800731</v>
      </c>
      <c r="R35" s="50">
        <f>IFERROR((d_DL/(Rad_Spec!AY35*d_GSF_s*d_Fam*d_Foffset*acf!C35*d_ET_ow*(1/24)*d_EF_ow*(1/365)))*Rad_Spec!BF35,".")</f>
        <v>2623.8436747766928</v>
      </c>
    </row>
    <row r="36" spans="1:18">
      <c r="A36" s="48" t="s">
        <v>41</v>
      </c>
      <c r="B36" s="48"/>
      <c r="C36" s="50" t="str">
        <f>IFERROR((d_DL/(Rad_Spec!V36*d_IFD_ow*d_EF_ow))*Rad_Spec!BF36,".")</f>
        <v>.</v>
      </c>
      <c r="D36" s="50" t="str">
        <f>IFERROR((d_DL/(Rad_Spec!AN36*d_IRA_ow*(1/d_PEFm_pp)*d_SLF*d_ET_ow*d_EF_ow))*Rad_Spec!BF36,".")</f>
        <v>.</v>
      </c>
      <c r="E36" s="50" t="str">
        <f>IFERROR((d_DL/(Rad_Spec!AN36*d_IRA_ow*(1/d_PEF)*d_SLF*d_ET_ow*d_EF_ow))*Rad_Spec!BF36,".")</f>
        <v>.</v>
      </c>
      <c r="F36" s="50">
        <f>IFERROR((d_DL/(Rad_Spec!AY36*d_GSF_s*d_Fam*d_Foffset*acf!C36*d_ET_ow*(1/24)*d_EF_ow*(1/365)))*Rad_Spec!BF36,".")</f>
        <v>7371763.425021613</v>
      </c>
      <c r="G36" s="50">
        <f t="shared" si="4"/>
        <v>7371763.425021613</v>
      </c>
      <c r="H36" s="50">
        <f t="shared" si="5"/>
        <v>7371763.425021613</v>
      </c>
      <c r="I36" s="56" t="str">
        <f>IFERROR((d_DL/(Rad_Spec!AV36*d_GSF_s*d_Fam*d_Foffset*Fsurf!C36*d_EF_ow*(1/365)*d_ET_ow*(1/24)))*Rad_Spec!BF36,".")</f>
        <v>.</v>
      </c>
      <c r="J36" s="50" t="str">
        <f>IFERROR((d_DL/(Rad_Spec!AZ36*d_GSF_s*d_Fam*d_Foffset*Fsurf!C36*d_EF_ow*(1/365)*d_ET_ow*(1/24)))*Rad_Spec!BF36,".")</f>
        <v>.</v>
      </c>
      <c r="K36" s="50" t="str">
        <f>IFERROR((d_DL/(Rad_Spec!BA36*d_GSF_s*d_Fam*d_Foffset*Fsurf!C36*d_EF_ow*(1/365)*d_ET_ow*(1/24)))*Rad_Spec!BF36,".")</f>
        <v>.</v>
      </c>
      <c r="L36" s="50" t="str">
        <f>IFERROR((d_DL/(Rad_Spec!BB36*d_GSF_s*d_Fam*d_Foffset*Fsurf!C36*d_EF_ow*(1/365)*d_ET_ow*(1/24)))*Rad_Spec!BF36,".")</f>
        <v>.</v>
      </c>
      <c r="M36" s="50" t="str">
        <f>IFERROR((d_DL/(Rad_Spec!AY36*d_GSF_s*d_Fam*d_Foffset*Fsurf!C36*d_EF_ow*(1/365)*d_ET_ow*(1/24)))*Rad_Spec!BF36,".")</f>
        <v>.</v>
      </c>
      <c r="N36" s="50">
        <f>IFERROR((d_DL/(Rad_Spec!AV36*d_GSF_s*d_Fam*d_Foffset*acf!D36*d_ET_ow*(1/24)*d_EF_ow*(1/365)))*Rad_Spec!BF36,".")</f>
        <v>1641781.9698732242</v>
      </c>
      <c r="O36" s="50">
        <f>IFERROR((d_DL/(Rad_Spec!AZ36*d_GSF_s*d_Fam*d_Foffset*acf!E36*d_ET_ow*(1/24)*d_EF_ow*(1/365)))*Rad_Spec!BF36,".")</f>
        <v>7929060.6499559116</v>
      </c>
      <c r="P36" s="50">
        <f>IFERROR((d_DL/(Rad_Spec!BA36*d_GSF_s*d_Fam*d_Foffset*acf!F36*d_ET_ow*(1/24)*d_EF_ow*(1/365)))*Rad_Spec!BF36,".")</f>
        <v>2862594.2038815189</v>
      </c>
      <c r="Q36" s="50">
        <f>IFERROR((d_DL/(Rad_Spec!BB36*d_GSF_s*d_Fam*d_Foffset*acf!G36*d_ET_ow*(1/24)*d_EF_ow*(1/365)))*Rad_Spec!BF36,".")</f>
        <v>1848363.8071420407</v>
      </c>
      <c r="R36" s="50">
        <f>IFERROR((d_DL/(Rad_Spec!AY36*d_GSF_s*d_Fam*d_Foffset*acf!C36*d_ET_ow*(1/24)*d_EF_ow*(1/365)))*Rad_Spec!BF36,".")</f>
        <v>7371763.425021613</v>
      </c>
    </row>
    <row r="37" spans="1:18">
      <c r="A37" s="48" t="s">
        <v>42</v>
      </c>
      <c r="B37" s="48"/>
      <c r="C37" s="50">
        <f>IFERROR((d_DL/(Rad_Spec!V37*d_IFD_ow*d_EF_ow))*Rad_Spec!BF37,".")</f>
        <v>425438.42951161001</v>
      </c>
      <c r="D37" s="50">
        <f>IFERROR((d_DL/(Rad_Spec!AN37*d_IRA_ow*(1/d_PEFm_pp)*d_SLF*d_ET_ow*d_EF_ow))*Rad_Spec!BF37,".")</f>
        <v>8366.693481127375</v>
      </c>
      <c r="E37" s="50">
        <f>IFERROR((d_DL/(Rad_Spec!AN37*d_IRA_ow*(1/d_PEF)*d_SLF*d_ET_ow*d_EF_ow))*Rad_Spec!BF37,".")</f>
        <v>6116828.465730018</v>
      </c>
      <c r="F37" s="50">
        <f>IFERROR((d_DL/(Rad_Spec!AY37*d_GSF_s*d_Fam*d_Foffset*acf!C37*d_ET_ow*(1/24)*d_EF_ow*(1/365)))*Rad_Spec!BF37,".")</f>
        <v>16173.845677996731</v>
      </c>
      <c r="G37" s="50">
        <f t="shared" si="4"/>
        <v>15541.895950385764</v>
      </c>
      <c r="H37" s="50">
        <f t="shared" si="5"/>
        <v>5443.6504279991132</v>
      </c>
      <c r="I37" s="56">
        <f>IFERROR((d_DL/(Rad_Spec!AV37*d_GSF_s*d_Fam*d_Foffset*Fsurf!C37*d_EF_ow*(1/365)*d_ET_ow*(1/24)))*Rad_Spec!BF37,".")</f>
        <v>2475.628199863917</v>
      </c>
      <c r="J37" s="50">
        <f>IFERROR((d_DL/(Rad_Spec!AZ37*d_GSF_s*d_Fam*d_Foffset*Fsurf!C37*d_EF_ow*(1/365)*d_ET_ow*(1/24)))*Rad_Spec!BF37,".")</f>
        <v>11986.818738109812</v>
      </c>
      <c r="K37" s="50">
        <f>IFERROR((d_DL/(Rad_Spec!BA37*d_GSF_s*d_Fam*d_Foffset*Fsurf!C37*d_EF_ow*(1/365)*d_ET_ow*(1/24)))*Rad_Spec!BF37,".")</f>
        <v>4212.9111471368415</v>
      </c>
      <c r="L37" s="50">
        <f>IFERROR((d_DL/(Rad_Spec!BB37*d_GSF_s*d_Fam*d_Foffset*Fsurf!C37*d_EF_ow*(1/365)*d_ET_ow*(1/24)))*Rad_Spec!BF37,".")</f>
        <v>2728.8174475772721</v>
      </c>
      <c r="M37" s="50">
        <f>IFERROR((d_DL/(Rad_Spec!AY37*d_GSF_s*d_Fam*d_Foffset*Fsurf!C37*d_EF_ow*(1/365)*d_ET_ow*(1/24)))*Rad_Spec!BF37,".")</f>
        <v>12130.38425849755</v>
      </c>
      <c r="N37" s="50">
        <f>IFERROR((d_DL/(Rad_Spec!AV37*d_GSF_s*d_Fam*d_Foffset*acf!D37*d_ET_ow*(1/24)*d_EF_ow*(1/365)))*Rad_Spec!BF37,".")</f>
        <v>3300.8375998185552</v>
      </c>
      <c r="O37" s="50">
        <f>IFERROR((d_DL/(Rad_Spec!AZ37*d_GSF_s*d_Fam*d_Foffset*acf!E37*d_ET_ow*(1/24)*d_EF_ow*(1/365)))*Rad_Spec!BF37,".")</f>
        <v>15982.424984146417</v>
      </c>
      <c r="P37" s="50">
        <f>IFERROR((d_DL/(Rad_Spec!BA37*d_GSF_s*d_Fam*d_Foffset*acf!F37*d_ET_ow*(1/24)*d_EF_ow*(1/365)))*Rad_Spec!BF37,".")</f>
        <v>5617.2148628491213</v>
      </c>
      <c r="Q37" s="50">
        <f>IFERROR((d_DL/(Rad_Spec!BB37*d_GSF_s*d_Fam*d_Foffset*acf!G37*d_ET_ow*(1/24)*d_EF_ow*(1/365)))*Rad_Spec!BF37,".")</f>
        <v>3638.423263436363</v>
      </c>
      <c r="R37" s="50">
        <f>IFERROR((d_DL/(Rad_Spec!AY37*d_GSF_s*d_Fam*d_Foffset*acf!C37*d_ET_ow*(1/24)*d_EF_ow*(1/365)))*Rad_Spec!BF37,".")</f>
        <v>16173.845677996731</v>
      </c>
    </row>
    <row r="38" spans="1:18">
      <c r="A38" s="48" t="s">
        <v>43</v>
      </c>
      <c r="B38" s="48"/>
      <c r="C38" s="50">
        <f>IFERROR((d_DL/(Rad_Spec!V38*d_IFD_ow*d_EF_ow))*Rad_Spec!BF38,".")</f>
        <v>20.958164337931663</v>
      </c>
      <c r="D38" s="50">
        <f>IFERROR((d_DL/(Rad_Spec!AN38*d_IRA_ow*(1/d_PEFm_pp)*d_SLF*d_ET_ow*d_EF_ow))*Rad_Spec!BF38,".")</f>
        <v>0.20987021599318323</v>
      </c>
      <c r="E38" s="50">
        <f>IFERROR((d_DL/(Rad_Spec!AN38*d_IRA_ow*(1/d_PEF)*d_SLF*d_ET_ow*d_EF_ow))*Rad_Spec!BF38,".")</f>
        <v>153.43458131838148</v>
      </c>
      <c r="F38" s="50">
        <f>IFERROR((d_DL/(Rad_Spec!AY38*d_GSF_s*d_Fam*d_Foffset*acf!C38*d_ET_ow*(1/24)*d_EF_ow*(1/365)))*Rad_Spec!BF38,".")</f>
        <v>32499047784.044029</v>
      </c>
      <c r="G38" s="50">
        <f t="shared" si="4"/>
        <v>18.43945490086632</v>
      </c>
      <c r="H38" s="50">
        <f t="shared" si="5"/>
        <v>0.20778946033885248</v>
      </c>
      <c r="I38" s="56" t="str">
        <f>IFERROR((d_DL/(Rad_Spec!AV38*d_GSF_s*d_Fam*d_Foffset*Fsurf!C38*d_EF_ow*(1/365)*d_ET_ow*(1/24)))*Rad_Spec!BF38,".")</f>
        <v>.</v>
      </c>
      <c r="J38" s="50" t="str">
        <f>IFERROR((d_DL/(Rad_Spec!AZ38*d_GSF_s*d_Fam*d_Foffset*Fsurf!C38*d_EF_ow*(1/365)*d_ET_ow*(1/24)))*Rad_Spec!BF38,".")</f>
        <v>.</v>
      </c>
      <c r="K38" s="50" t="str">
        <f>IFERROR((d_DL/(Rad_Spec!BA38*d_GSF_s*d_Fam*d_Foffset*Fsurf!C38*d_EF_ow*(1/365)*d_ET_ow*(1/24)))*Rad_Spec!BF38,".")</f>
        <v>.</v>
      </c>
      <c r="L38" s="50" t="str">
        <f>IFERROR((d_DL/(Rad_Spec!BB38*d_GSF_s*d_Fam*d_Foffset*Fsurf!C38*d_EF_ow*(1/365)*d_ET_ow*(1/24)))*Rad_Spec!BF38,".")</f>
        <v>.</v>
      </c>
      <c r="M38" s="50" t="str">
        <f>IFERROR((d_DL/(Rad_Spec!AY38*d_GSF_s*d_Fam*d_Foffset*Fsurf!C38*d_EF_ow*(1/365)*d_ET_ow*(1/24)))*Rad_Spec!BF38,".")</f>
        <v>.</v>
      </c>
      <c r="N38" s="50">
        <f>IFERROR((d_DL/(Rad_Spec!AV38*d_GSF_s*d_Fam*d_Foffset*acf!D38*d_ET_ow*(1/24)*d_EF_ow*(1/365)))*Rad_Spec!BF38,".")</f>
        <v>8963556905.6748161</v>
      </c>
      <c r="O38" s="50">
        <f>IFERROR((d_DL/(Rad_Spec!AZ38*d_GSF_s*d_Fam*d_Foffset*acf!E38*d_ET_ow*(1/24)*d_EF_ow*(1/365)))*Rad_Spec!BF38,".")</f>
        <v>31984926485.54245</v>
      </c>
      <c r="P38" s="50">
        <f>IFERROR((d_DL/(Rad_Spec!BA38*d_GSF_s*d_Fam*d_Foffset*acf!F38*d_ET_ow*(1/24)*d_EF_ow*(1/365)))*Rad_Spec!BF38,".")</f>
        <v>12036776416.191895</v>
      </c>
      <c r="Q38" s="50">
        <f>IFERROR((d_DL/(Rad_Spec!BB38*d_GSF_s*d_Fam*d_Foffset*acf!G38*d_ET_ow*(1/24)*d_EF_ow*(1/365)))*Rad_Spec!BF38,".")</f>
        <v>9046043625.6656876</v>
      </c>
      <c r="R38" s="50">
        <f>IFERROR((d_DL/(Rad_Spec!AY38*d_GSF_s*d_Fam*d_Foffset*acf!C38*d_ET_ow*(1/24)*d_EF_ow*(1/365)))*Rad_Spec!BF38,".")</f>
        <v>32499047784.044029</v>
      </c>
    </row>
    <row r="39" spans="1:18">
      <c r="A39" s="48" t="s">
        <v>44</v>
      </c>
      <c r="B39" s="48"/>
      <c r="C39" s="50">
        <f>IFERROR((d_DL/(Rad_Spec!V39*d_IFD_ow*d_EF_ow))*Rad_Spec!BF39,".")</f>
        <v>726.95825795271855</v>
      </c>
      <c r="D39" s="50">
        <f>IFERROR((d_DL/(Rad_Spec!AN39*d_IRA_ow*(1/d_PEFm_pp)*d_SLF*d_ET_ow*d_EF_ow))*Rad_Spec!BF39,".")</f>
        <v>0.15875093662075759</v>
      </c>
      <c r="E39" s="50">
        <f>IFERROR((d_DL/(Rad_Spec!AN39*d_IRA_ow*(1/d_PEF)*d_SLF*d_ET_ow*d_EF_ow))*Rad_Spec!BF39,".")</f>
        <v>116.06164971545091</v>
      </c>
      <c r="F39" s="50">
        <f>IFERROR((d_DL/(Rad_Spec!AY39*d_GSF_s*d_Fam*d_Foffset*acf!C39*d_ET_ow*(1/24)*d_EF_ow*(1/365)))*Rad_Spec!BF39,".")</f>
        <v>175870.92018333258</v>
      </c>
      <c r="G39" s="50">
        <f t="shared" si="4"/>
        <v>100.02609380951998</v>
      </c>
      <c r="H39" s="50">
        <f t="shared" si="5"/>
        <v>0.15871613340749446</v>
      </c>
      <c r="I39" s="56">
        <f>IFERROR((d_DL/(Rad_Spec!AV39*d_GSF_s*d_Fam*d_Foffset*Fsurf!C39*d_EF_ow*(1/365)*d_ET_ow*(1/24)))*Rad_Spec!BF39,".")</f>
        <v>196004.83809449431</v>
      </c>
      <c r="J39" s="50">
        <f>IFERROR((d_DL/(Rad_Spec!AZ39*d_GSF_s*d_Fam*d_Foffset*Fsurf!C39*d_EF_ow*(1/365)*d_ET_ow*(1/24)))*Rad_Spec!BF39,".")</f>
        <v>421264.12963592802</v>
      </c>
      <c r="K39" s="50">
        <f>IFERROR((d_DL/(Rad_Spec!BA39*d_GSF_s*d_Fam*d_Foffset*Fsurf!C39*d_EF_ow*(1/365)*d_ET_ow*(1/24)))*Rad_Spec!BF39,".")</f>
        <v>231349.97283284576</v>
      </c>
      <c r="L39" s="50">
        <f>IFERROR((d_DL/(Rad_Spec!BB39*d_GSF_s*d_Fam*d_Foffset*Fsurf!C39*d_EF_ow*(1/365)*d_ET_ow*(1/24)))*Rad_Spec!BF39,".")</f>
        <v>197375.50129795235</v>
      </c>
      <c r="M39" s="50">
        <f>IFERROR((d_DL/(Rad_Spec!AY39*d_GSF_s*d_Fam*d_Foffset*Fsurf!C39*d_EF_ow*(1/365)*d_ET_ow*(1/24)))*Rad_Spec!BF39,".")</f>
        <v>125982.03451528121</v>
      </c>
      <c r="N39" s="50">
        <f>IFERROR((d_DL/(Rad_Spec!AV39*d_GSF_s*d_Fam*d_Foffset*acf!D39*d_ET_ow*(1/24)*d_EF_ow*(1/365)))*Rad_Spec!BF39,".")</f>
        <v>273622.75397991401</v>
      </c>
      <c r="O39" s="50">
        <f>IFERROR((d_DL/(Rad_Spec!AZ39*d_GSF_s*d_Fam*d_Foffset*acf!E39*d_ET_ow*(1/24)*d_EF_ow*(1/365)))*Rad_Spec!BF39,".")</f>
        <v>588084.72497175541</v>
      </c>
      <c r="P39" s="50">
        <f>IFERROR((d_DL/(Rad_Spec!BA39*d_GSF_s*d_Fam*d_Foffset*acf!F39*d_ET_ow*(1/24)*d_EF_ow*(1/365)))*Rad_Spec!BF39,".")</f>
        <v>322964.56207465264</v>
      </c>
      <c r="Q39" s="50">
        <f>IFERROR((d_DL/(Rad_Spec!BB39*d_GSF_s*d_Fam*d_Foffset*acf!G39*d_ET_ow*(1/24)*d_EF_ow*(1/365)))*Rad_Spec!BF39,".")</f>
        <v>275536.19981194142</v>
      </c>
      <c r="R39" s="50">
        <f>IFERROR((d_DL/(Rad_Spec!AY39*d_GSF_s*d_Fam*d_Foffset*acf!C39*d_ET_ow*(1/24)*d_EF_ow*(1/365)))*Rad_Spec!BF39,".")</f>
        <v>175870.92018333258</v>
      </c>
    </row>
    <row r="40" spans="1:18">
      <c r="A40" s="48" t="s">
        <v>45</v>
      </c>
      <c r="B40" s="48"/>
      <c r="C40" s="50" t="str">
        <f>IFERROR((d_DL/(Rad_Spec!V40*d_IFD_ow*d_EF_ow))*Rad_Spec!BF40,".")</f>
        <v>.</v>
      </c>
      <c r="D40" s="50" t="str">
        <f>IFERROR((d_DL/(Rad_Spec!AN40*d_IRA_ow*(1/d_PEFm_pp)*d_SLF*d_ET_ow*d_EF_ow))*Rad_Spec!BF40,".")</f>
        <v>.</v>
      </c>
      <c r="E40" s="50" t="str">
        <f>IFERROR((d_DL/(Rad_Spec!AN40*d_IRA_ow*(1/d_PEF)*d_SLF*d_ET_ow*d_EF_ow))*Rad_Spec!BF40,".")</f>
        <v>.</v>
      </c>
      <c r="F40" s="50">
        <f>IFERROR((d_DL/(Rad_Spec!AY40*d_GSF_s*d_Fam*d_Foffset*acf!C40*d_ET_ow*(1/24)*d_EF_ow*(1/365)))*Rad_Spec!BF40,".")</f>
        <v>392961189.44247746</v>
      </c>
      <c r="G40" s="50">
        <f t="shared" si="4"/>
        <v>392961189.44247746</v>
      </c>
      <c r="H40" s="50">
        <f t="shared" si="5"/>
        <v>392961189.44247746</v>
      </c>
      <c r="I40" s="56">
        <f>IFERROR((d_DL/(Rad_Spec!AV40*d_GSF_s*d_Fam*d_Foffset*Fsurf!C40*d_EF_ow*(1/365)*d_ET_ow*(1/24)))*Rad_Spec!BF40,".")</f>
        <v>92751380.511408359</v>
      </c>
      <c r="J40" s="50">
        <f>IFERROR((d_DL/(Rad_Spec!AZ40*d_GSF_s*d_Fam*d_Foffset*Fsurf!C40*d_EF_ow*(1/365)*d_ET_ow*(1/24)))*Rad_Spec!BF40,".")</f>
        <v>297790730.88529879</v>
      </c>
      <c r="K40" s="50">
        <f>IFERROR((d_DL/(Rad_Spec!BA40*d_GSF_s*d_Fam*d_Foffset*Fsurf!C40*d_EF_ow*(1/365)*d_ET_ow*(1/24)))*Rad_Spec!BF40,".")</f>
        <v>120346832.56438933</v>
      </c>
      <c r="L40" s="50">
        <f>IFERROR((d_DL/(Rad_Spec!BB40*d_GSF_s*d_Fam*d_Foffset*Fsurf!C40*d_EF_ow*(1/365)*d_ET_ow*(1/24)))*Rad_Spec!BF40,".")</f>
        <v>93948172.518007144</v>
      </c>
      <c r="M40" s="50">
        <f>IFERROR((d_DL/(Rad_Spec!AY40*d_GSF_s*d_Fam*d_Foffset*Fsurf!C40*d_EF_ow*(1/365)*d_ET_ow*(1/24)))*Rad_Spec!BF40,".")</f>
        <v>275375745.93025744</v>
      </c>
      <c r="N40" s="50">
        <f>IFERROR((d_DL/(Rad_Spec!AV40*d_GSF_s*d_Fam*d_Foffset*acf!D40*d_ET_ow*(1/24)*d_EF_ow*(1/365)))*Rad_Spec!BF40,".")</f>
        <v>132356219.98977973</v>
      </c>
      <c r="O40" s="50">
        <f>IFERROR((d_DL/(Rad_Spec!AZ40*d_GSF_s*d_Fam*d_Foffset*acf!E40*d_ET_ow*(1/24)*d_EF_ow*(1/365)))*Rad_Spec!BF40,".")</f>
        <v>424947372.97332132</v>
      </c>
      <c r="P40" s="50">
        <f>IFERROR((d_DL/(Rad_Spec!BA40*d_GSF_s*d_Fam*d_Foffset*acf!F40*d_ET_ow*(1/24)*d_EF_ow*(1/365)))*Rad_Spec!BF40,".")</f>
        <v>171734930.06938359</v>
      </c>
      <c r="Q40" s="50">
        <f>IFERROR((d_DL/(Rad_Spec!BB40*d_GSF_s*d_Fam*d_Foffset*acf!G40*d_ET_ow*(1/24)*d_EF_ow*(1/365)))*Rad_Spec!BF40,".")</f>
        <v>134064042.18319622</v>
      </c>
      <c r="R40" s="50">
        <f>IFERROR((d_DL/(Rad_Spec!AY40*d_GSF_s*d_Fam*d_Foffset*acf!C40*d_ET_ow*(1/24)*d_EF_ow*(1/365)))*Rad_Spec!BF40,".")</f>
        <v>392961189.44247746</v>
      </c>
    </row>
    <row r="41" spans="1:18">
      <c r="A41" s="51" t="s">
        <v>46</v>
      </c>
      <c r="B41" s="48" t="s">
        <v>7</v>
      </c>
      <c r="C41" s="50" t="str">
        <f>IFERROR((d_DL/(Rad_Spec!V41*d_IFD_ow*d_EF_ow))*Rad_Spec!BF41,".")</f>
        <v>.</v>
      </c>
      <c r="D41" s="50" t="str">
        <f>IFERROR((d_DL/(Rad_Spec!AN41*d_IRA_ow*(1/d_PEFm_pp)*d_SLF*d_ET_ow*d_EF_ow))*Rad_Spec!BF41,".")</f>
        <v>.</v>
      </c>
      <c r="E41" s="50" t="str">
        <f>IFERROR((d_DL/(Rad_Spec!AN41*d_IRA_ow*(1/d_PEF)*d_SLF*d_ET_ow*d_EF_ow))*Rad_Spec!BF41,".")</f>
        <v>.</v>
      </c>
      <c r="F41" s="50">
        <f>IFERROR((d_DL/(Rad_Spec!AY41*d_GSF_s*d_Fam*d_Foffset*acf!C41*d_ET_ow*(1/24)*d_EF_ow*(1/365)))*Rad_Spec!BF41,".")</f>
        <v>11504223.780645972</v>
      </c>
      <c r="G41" s="50">
        <f t="shared" si="4"/>
        <v>11504223.780645972</v>
      </c>
      <c r="H41" s="50">
        <f t="shared" si="5"/>
        <v>11504223.780645972</v>
      </c>
      <c r="I41" s="56">
        <f>IFERROR((d_DL/(Rad_Spec!AV41*d_GSF_s*d_Fam*d_Foffset*Fsurf!C41*d_EF_ow*(1/365)*d_ET_ow*(1/24)))*Rad_Spec!BF41,".")</f>
        <v>2140405.6482953187</v>
      </c>
      <c r="J41" s="50">
        <f>IFERROR((d_DL/(Rad_Spec!AZ41*d_GSF_s*d_Fam*d_Foffset*Fsurf!C41*d_EF_ow*(1/365)*d_ET_ow*(1/24)))*Rad_Spec!BF41,".")</f>
        <v>8924615.3639448117</v>
      </c>
      <c r="K41" s="50">
        <f>IFERROR((d_DL/(Rad_Spec!BA41*d_GSF_s*d_Fam*d_Foffset*Fsurf!C41*d_EF_ow*(1/365)*d_ET_ow*(1/24)))*Rad_Spec!BF41,".")</f>
        <v>3192697.1281057796</v>
      </c>
      <c r="L41" s="50">
        <f>IFERROR((d_DL/(Rad_Spec!BB41*d_GSF_s*d_Fam*d_Foffset*Fsurf!C41*d_EF_ow*(1/365)*d_ET_ow*(1/24)))*Rad_Spec!BF41,".")</f>
        <v>2224649.0192923653</v>
      </c>
      <c r="M41" s="50">
        <f>IFERROR((d_DL/(Rad_Spec!AY41*d_GSF_s*d_Fam*d_Foffset*Fsurf!C41*d_EF_ow*(1/365)*d_ET_ow*(1/24)))*Rad_Spec!BF41,".")</f>
        <v>9065582.1754499376</v>
      </c>
      <c r="N41" s="50">
        <f>IFERROR((d_DL/(Rad_Spec!AV41*d_GSF_s*d_Fam*d_Foffset*acf!D41*d_ET_ow*(1/24)*d_EF_ow*(1/365)))*Rad_Spec!BF41,".")</f>
        <v>2716174.7676867596</v>
      </c>
      <c r="O41" s="50">
        <f>IFERROR((d_DL/(Rad_Spec!AZ41*d_GSF_s*d_Fam*d_Foffset*acf!E41*d_ET_ow*(1/24)*d_EF_ow*(1/365)))*Rad_Spec!BF41,".")</f>
        <v>11325336.896845961</v>
      </c>
      <c r="P41" s="50">
        <f>IFERROR((d_DL/(Rad_Spec!BA41*d_GSF_s*d_Fam*d_Foffset*acf!F41*d_ET_ow*(1/24)*d_EF_ow*(1/365)))*Rad_Spec!BF41,".")</f>
        <v>4051532.6555662332</v>
      </c>
      <c r="Q41" s="50">
        <f>IFERROR((d_DL/(Rad_Spec!BB41*d_GSF_s*d_Fam*d_Foffset*acf!G41*d_ET_ow*(1/24)*d_EF_ow*(1/365)))*Rad_Spec!BF41,".")</f>
        <v>2823079.6054820116</v>
      </c>
      <c r="R41" s="50">
        <f>IFERROR((d_DL/(Rad_Spec!AY41*d_GSF_s*d_Fam*d_Foffset*acf!C41*d_ET_ow*(1/24)*d_EF_ow*(1/365)))*Rad_Spec!BF41,".")</f>
        <v>11504223.780645972</v>
      </c>
    </row>
    <row r="42" spans="1:18">
      <c r="A42" s="48" t="s">
        <v>47</v>
      </c>
      <c r="B42" s="48"/>
      <c r="C42" s="50" t="str">
        <f>IFERROR((d_DL/(Rad_Spec!V42*d_IFD_ow*d_EF_ow))*Rad_Spec!BF42,".")</f>
        <v>.</v>
      </c>
      <c r="D42" s="50" t="str">
        <f>IFERROR((d_DL/(Rad_Spec!AN42*d_IRA_ow*(1/d_PEFm_pp)*d_SLF*d_ET_ow*d_EF_ow))*Rad_Spec!BF42,".")</f>
        <v>.</v>
      </c>
      <c r="E42" s="50" t="str">
        <f>IFERROR((d_DL/(Rad_Spec!AN42*d_IRA_ow*(1/d_PEF)*d_SLF*d_ET_ow*d_EF_ow))*Rad_Spec!BF42,".")</f>
        <v>.</v>
      </c>
      <c r="F42" s="50">
        <f>IFERROR((d_DL/(Rad_Spec!AY42*d_GSF_s*d_Fam*d_Foffset*acf!C42*d_ET_ow*(1/24)*d_EF_ow*(1/365)))*Rad_Spec!BF42,".")</f>
        <v>181517.49449080438</v>
      </c>
      <c r="G42" s="50">
        <f t="shared" si="4"/>
        <v>181517.49449080438</v>
      </c>
      <c r="H42" s="50">
        <f t="shared" si="5"/>
        <v>181517.49449080438</v>
      </c>
      <c r="I42" s="56" t="str">
        <f>IFERROR((d_DL/(Rad_Spec!AV42*d_GSF_s*d_Fam*d_Foffset*Fsurf!C42*d_EF_ow*(1/365)*d_ET_ow*(1/24)))*Rad_Spec!BF42,".")</f>
        <v>.</v>
      </c>
      <c r="J42" s="50" t="str">
        <f>IFERROR((d_DL/(Rad_Spec!AZ42*d_GSF_s*d_Fam*d_Foffset*Fsurf!C42*d_EF_ow*(1/365)*d_ET_ow*(1/24)))*Rad_Spec!BF42,".")</f>
        <v>.</v>
      </c>
      <c r="K42" s="50" t="str">
        <f>IFERROR((d_DL/(Rad_Spec!BA42*d_GSF_s*d_Fam*d_Foffset*Fsurf!C42*d_EF_ow*(1/365)*d_ET_ow*(1/24)))*Rad_Spec!BF42,".")</f>
        <v>.</v>
      </c>
      <c r="L42" s="50" t="str">
        <f>IFERROR((d_DL/(Rad_Spec!BB42*d_GSF_s*d_Fam*d_Foffset*Fsurf!C42*d_EF_ow*(1/365)*d_ET_ow*(1/24)))*Rad_Spec!BF42,".")</f>
        <v>.</v>
      </c>
      <c r="M42" s="50" t="str">
        <f>IFERROR((d_DL/(Rad_Spec!AY42*d_GSF_s*d_Fam*d_Foffset*Fsurf!C42*d_EF_ow*(1/365)*d_ET_ow*(1/24)))*Rad_Spec!BF42,".")</f>
        <v>.</v>
      </c>
      <c r="N42" s="50">
        <f>IFERROR((d_DL/(Rad_Spec!AV42*d_GSF_s*d_Fam*d_Foffset*acf!D42*d_ET_ow*(1/24)*d_EF_ow*(1/365)))*Rad_Spec!BF42,".")</f>
        <v>32252.63671851129</v>
      </c>
      <c r="O42" s="50">
        <f>IFERROR((d_DL/(Rad_Spec!AZ42*d_GSF_s*d_Fam*d_Foffset*acf!E42*d_ET_ow*(1/24)*d_EF_ow*(1/365)))*Rad_Spec!BF42,".")</f>
        <v>181522.37751121938</v>
      </c>
      <c r="P42" s="50">
        <f>IFERROR((d_DL/(Rad_Spec!BA42*d_GSF_s*d_Fam*d_Foffset*acf!F42*d_ET_ow*(1/24)*d_EF_ow*(1/365)))*Rad_Spec!BF42,".")</f>
        <v>63152.015952329821</v>
      </c>
      <c r="Q42" s="50">
        <f>IFERROR((d_DL/(Rad_Spec!BB42*d_GSF_s*d_Fam*d_Foffset*acf!G42*d_ET_ow*(1/24)*d_EF_ow*(1/365)))*Rad_Spec!BF42,".")</f>
        <v>39009.668601223166</v>
      </c>
      <c r="R42" s="50">
        <f>IFERROR((d_DL/(Rad_Spec!AY42*d_GSF_s*d_Fam*d_Foffset*acf!C42*d_ET_ow*(1/24)*d_EF_ow*(1/365)))*Rad_Spec!BF42,".")</f>
        <v>181517.49449080438</v>
      </c>
    </row>
    <row r="43" spans="1:18">
      <c r="A43" s="48" t="s">
        <v>48</v>
      </c>
      <c r="B43" s="48"/>
      <c r="C43" s="50" t="str">
        <f>IFERROR((d_DL/(Rad_Spec!V43*d_IFD_ow*d_EF_ow))*Rad_Spec!BF43,".")</f>
        <v>.</v>
      </c>
      <c r="D43" s="50" t="str">
        <f>IFERROR((d_DL/(Rad_Spec!AN43*d_IRA_ow*(1/d_PEFm_pp)*d_SLF*d_ET_ow*d_EF_ow))*Rad_Spec!BF43,".")</f>
        <v>.</v>
      </c>
      <c r="E43" s="50" t="str">
        <f>IFERROR((d_DL/(Rad_Spec!AN43*d_IRA_ow*(1/d_PEF)*d_SLF*d_ET_ow*d_EF_ow))*Rad_Spec!BF43,".")</f>
        <v>.</v>
      </c>
      <c r="F43" s="50">
        <f>IFERROR((d_DL/(Rad_Spec!AY43*d_GSF_s*d_Fam*d_Foffset*acf!C43*d_ET_ow*(1/24)*d_EF_ow*(1/365)))*Rad_Spec!BF43,".")</f>
        <v>1222683.2257111319</v>
      </c>
      <c r="G43" s="50">
        <f t="shared" si="4"/>
        <v>1222683.2257111319</v>
      </c>
      <c r="H43" s="50">
        <f t="shared" si="5"/>
        <v>1222683.2257111319</v>
      </c>
      <c r="I43" s="56" t="str">
        <f>IFERROR((d_DL/(Rad_Spec!AV43*d_GSF_s*d_Fam*d_Foffset*Fsurf!C43*d_EF_ow*(1/365)*d_ET_ow*(1/24)))*Rad_Spec!BF43,".")</f>
        <v>.</v>
      </c>
      <c r="J43" s="50" t="str">
        <f>IFERROR((d_DL/(Rad_Spec!AZ43*d_GSF_s*d_Fam*d_Foffset*Fsurf!C43*d_EF_ow*(1/365)*d_ET_ow*(1/24)))*Rad_Spec!BF43,".")</f>
        <v>.</v>
      </c>
      <c r="K43" s="50" t="str">
        <f>IFERROR((d_DL/(Rad_Spec!BA43*d_GSF_s*d_Fam*d_Foffset*Fsurf!C43*d_EF_ow*(1/365)*d_ET_ow*(1/24)))*Rad_Spec!BF43,".")</f>
        <v>.</v>
      </c>
      <c r="L43" s="50" t="str">
        <f>IFERROR((d_DL/(Rad_Spec!BB43*d_GSF_s*d_Fam*d_Foffset*Fsurf!C43*d_EF_ow*(1/365)*d_ET_ow*(1/24)))*Rad_Spec!BF43,".")</f>
        <v>.</v>
      </c>
      <c r="M43" s="50" t="str">
        <f>IFERROR((d_DL/(Rad_Spec!AY43*d_GSF_s*d_Fam*d_Foffset*Fsurf!C43*d_EF_ow*(1/365)*d_ET_ow*(1/24)))*Rad_Spec!BF43,".")</f>
        <v>.</v>
      </c>
      <c r="N43" s="50">
        <f>IFERROR((d_DL/(Rad_Spec!AV43*d_GSF_s*d_Fam*d_Foffset*acf!D43*d_ET_ow*(1/24)*d_EF_ow*(1/365)))*Rad_Spec!BF43,".")</f>
        <v>256667.20182481976</v>
      </c>
      <c r="O43" s="50">
        <f>IFERROR((d_DL/(Rad_Spec!AZ43*d_GSF_s*d_Fam*d_Foffset*acf!E43*d_ET_ow*(1/24)*d_EF_ow*(1/365)))*Rad_Spec!BF43,".")</f>
        <v>1281308.622063871</v>
      </c>
      <c r="P43" s="50">
        <f>IFERROR((d_DL/(Rad_Spec!BA43*d_GSF_s*d_Fam*d_Foffset*acf!F43*d_ET_ow*(1/24)*d_EF_ow*(1/365)))*Rad_Spec!BF43,".")</f>
        <v>453110.81439465389</v>
      </c>
      <c r="Q43" s="50">
        <f>IFERROR((d_DL/(Rad_Spec!BB43*d_GSF_s*d_Fam*d_Foffset*acf!G43*d_ET_ow*(1/24)*d_EF_ow*(1/365)))*Rad_Spec!BF43,".")</f>
        <v>290705.50457578152</v>
      </c>
      <c r="R43" s="50">
        <f>IFERROR((d_DL/(Rad_Spec!AY43*d_GSF_s*d_Fam*d_Foffset*acf!C43*d_ET_ow*(1/24)*d_EF_ow*(1/365)))*Rad_Spec!BF43,".")</f>
        <v>1222683.2257111319</v>
      </c>
    </row>
    <row r="44" spans="1:18">
      <c r="A44" s="48" t="s">
        <v>49</v>
      </c>
      <c r="B44" s="48"/>
      <c r="C44" s="50">
        <f>IFERROR((d_DL/(Rad_Spec!V44*d_IFD_ow*d_EF_ow))*Rad_Spec!BF44,".")</f>
        <v>63.305460986538058</v>
      </c>
      <c r="D44" s="50">
        <f>IFERROR((d_DL/(Rad_Spec!AN44*d_IRA_ow*(1/d_PEFm_pp)*d_SLF*d_ET_ow*d_EF_ow))*Rad_Spec!BF44,".")</f>
        <v>0.29967675802927274</v>
      </c>
      <c r="E44" s="50">
        <f>IFERROR((d_DL/(Rad_Spec!AN44*d_IRA_ow*(1/d_PEF)*d_SLF*d_ET_ow*d_EF_ow))*Rad_Spec!BF44,".")</f>
        <v>219.0914879535116</v>
      </c>
      <c r="F44" s="50">
        <f>IFERROR((d_DL/(Rad_Spec!AY44*d_GSF_s*d_Fam*d_Foffset*acf!C44*d_ET_ow*(1/24)*d_EF_ow*(1/365)))*Rad_Spec!BF44,".")</f>
        <v>158.21194595136899</v>
      </c>
      <c r="G44" s="50">
        <f t="shared" si="4"/>
        <v>37.479343182228867</v>
      </c>
      <c r="H44" s="50">
        <f t="shared" si="5"/>
        <v>0.29770358785802198</v>
      </c>
      <c r="I44" s="56">
        <f>IFERROR((d_DL/(Rad_Spec!AV44*d_GSF_s*d_Fam*d_Foffset*Fsurf!C44*d_EF_ow*(1/365)*d_ET_ow*(1/24)))*Rad_Spec!BF44,".")</f>
        <v>49.137932802531459</v>
      </c>
      <c r="J44" s="50">
        <f>IFERROR((d_DL/(Rad_Spec!AZ44*d_GSF_s*d_Fam*d_Foffset*Fsurf!C44*d_EF_ow*(1/365)*d_ET_ow*(1/24)))*Rad_Spec!BF44,".")</f>
        <v>157.69101311139184</v>
      </c>
      <c r="K44" s="50">
        <f>IFERROR((d_DL/(Rad_Spec!BA44*d_GSF_s*d_Fam*d_Foffset*Fsurf!C44*d_EF_ow*(1/365)*d_ET_ow*(1/24)))*Rad_Spec!BF44,".")</f>
        <v>68.058462640459638</v>
      </c>
      <c r="L44" s="50">
        <f>IFERROR((d_DL/(Rad_Spec!BB44*d_GSF_s*d_Fam*d_Foffset*Fsurf!C44*d_EF_ow*(1/365)*d_ET_ow*(1/24)))*Rad_Spec!BF44,".")</f>
        <v>50.739695070542474</v>
      </c>
      <c r="M44" s="50">
        <f>IFERROR((d_DL/(Rad_Spec!AY44*d_GSF_s*d_Fam*d_Foffset*Fsurf!C44*d_EF_ow*(1/365)*d_ET_ow*(1/24)))*Rad_Spec!BF44,".")</f>
        <v>124.96994150977014</v>
      </c>
      <c r="N44" s="50">
        <f>IFERROR((d_DL/(Rad_Spec!AV44*d_GSF_s*d_Fam*d_Foffset*acf!D44*d_ET_ow*(1/24)*d_EF_ow*(1/365)))*Rad_Spec!BF44,".")</f>
        <v>62.208622928004829</v>
      </c>
      <c r="O44" s="50">
        <f>IFERROR((d_DL/(Rad_Spec!AZ44*d_GSF_s*d_Fam*d_Foffset*acf!E44*d_ET_ow*(1/24)*d_EF_ow*(1/365)))*Rad_Spec!BF44,".")</f>
        <v>199.63682259902205</v>
      </c>
      <c r="P44" s="50">
        <f>IFERROR((d_DL/(Rad_Spec!BA44*d_GSF_s*d_Fam*d_Foffset*acf!F44*d_ET_ow*(1/24)*d_EF_ow*(1/365)))*Rad_Spec!BF44,".")</f>
        <v>86.162013702821909</v>
      </c>
      <c r="Q44" s="50">
        <f>IFERROR((d_DL/(Rad_Spec!BB44*d_GSF_s*d_Fam*d_Foffset*acf!G44*d_ET_ow*(1/24)*d_EF_ow*(1/365)))*Rad_Spec!BF44,".")</f>
        <v>64.236453959306772</v>
      </c>
      <c r="R44" s="50">
        <f>IFERROR((d_DL/(Rad_Spec!AY44*d_GSF_s*d_Fam*d_Foffset*acf!C44*d_ET_ow*(1/24)*d_EF_ow*(1/365)))*Rad_Spec!BF44,".")</f>
        <v>158.21194595136899</v>
      </c>
    </row>
    <row r="45" spans="1:18">
      <c r="A45" s="48" t="s">
        <v>50</v>
      </c>
      <c r="B45" s="48"/>
      <c r="C45" s="50">
        <f>IFERROR((d_DL/(Rad_Spec!V45*d_IFD_ow*d_EF_ow))*Rad_Spec!BF45,".")</f>
        <v>10068.640416939519</v>
      </c>
      <c r="D45" s="50">
        <f>IFERROR((d_DL/(Rad_Spec!AN45*d_IRA_ow*(1/d_PEFm_pp)*d_SLF*d_ET_ow*d_EF_ow))*Rad_Spec!BF45,".")</f>
        <v>199.87726333435103</v>
      </c>
      <c r="E45" s="50">
        <f>IFERROR((d_DL/(Rad_Spec!AN45*d_IRA_ow*(1/d_PEF)*d_SLF*d_ET_ow*d_EF_ow))*Rad_Spec!BF45,".")</f>
        <v>146128.80665146961</v>
      </c>
      <c r="F45" s="50">
        <f>IFERROR((d_DL/(Rad_Spec!AY45*d_GSF_s*d_Fam*d_Foffset*acf!C45*d_ET_ow*(1/24)*d_EF_ow*(1/365)))*Rad_Spec!BF45,".")</f>
        <v>2070.8671153268692</v>
      </c>
      <c r="G45" s="50">
        <f t="shared" si="4"/>
        <v>1697.6457023915609</v>
      </c>
      <c r="H45" s="50">
        <f t="shared" si="5"/>
        <v>179.04211485325442</v>
      </c>
      <c r="I45" s="56">
        <f>IFERROR((d_DL/(Rad_Spec!AV45*d_GSF_s*d_Fam*d_Foffset*Fsurf!C45*d_EF_ow*(1/365)*d_ET_ow*(1/24)))*Rad_Spec!BF45,".")</f>
        <v>365.26729914232874</v>
      </c>
      <c r="J45" s="50">
        <f>IFERROR((d_DL/(Rad_Spec!AZ45*d_GSF_s*d_Fam*d_Foffset*Fsurf!C45*d_EF_ow*(1/365)*d_ET_ow*(1/24)))*Rad_Spec!BF45,".")</f>
        <v>1806.6984688760349</v>
      </c>
      <c r="K45" s="50">
        <f>IFERROR((d_DL/(Rad_Spec!BA45*d_GSF_s*d_Fam*d_Foffset*Fsurf!C45*d_EF_ow*(1/365)*d_ET_ow*(1/24)))*Rad_Spec!BF45,".")</f>
        <v>635.76254229097231</v>
      </c>
      <c r="L45" s="50">
        <f>IFERROR((d_DL/(Rad_Spec!BB45*d_GSF_s*d_Fam*d_Foffset*Fsurf!C45*d_EF_ow*(1/365)*d_ET_ow*(1/24)))*Rad_Spec!BF45,".")</f>
        <v>409.81209172066161</v>
      </c>
      <c r="M45" s="50">
        <f>IFERROR((d_DL/(Rad_Spec!AY45*d_GSF_s*d_Fam*d_Foffset*Fsurf!C45*d_EF_ow*(1/365)*d_ET_ow*(1/24)))*Rad_Spec!BF45,".")</f>
        <v>1740.2244666612346</v>
      </c>
      <c r="N45" s="50">
        <f>IFERROR((d_DL/(Rad_Spec!AV45*d_GSF_s*d_Fam*d_Foffset*acf!D45*d_ET_ow*(1/24)*d_EF_ow*(1/365)))*Rad_Spec!BF45,".")</f>
        <v>434.66808597937126</v>
      </c>
      <c r="O45" s="50">
        <f>IFERROR((d_DL/(Rad_Spec!AZ45*d_GSF_s*d_Fam*d_Foffset*acf!E45*d_ET_ow*(1/24)*d_EF_ow*(1/365)))*Rad_Spec!BF45,".")</f>
        <v>2149.9711779624818</v>
      </c>
      <c r="P45" s="50">
        <f>IFERROR((d_DL/(Rad_Spec!BA45*d_GSF_s*d_Fam*d_Foffset*acf!F45*d_ET_ow*(1/24)*d_EF_ow*(1/365)))*Rad_Spec!BF45,".")</f>
        <v>756.55742532625698</v>
      </c>
      <c r="Q45" s="50">
        <f>IFERROR((d_DL/(Rad_Spec!BB45*d_GSF_s*d_Fam*d_Foffset*acf!G45*d_ET_ow*(1/24)*d_EF_ow*(1/365)))*Rad_Spec!BF45,".")</f>
        <v>487.6763891475872</v>
      </c>
      <c r="R45" s="50">
        <f>IFERROR((d_DL/(Rad_Spec!AY45*d_GSF_s*d_Fam*d_Foffset*acf!C45*d_ET_ow*(1/24)*d_EF_ow*(1/365)))*Rad_Spec!BF45,".")</f>
        <v>2070.8671153268692</v>
      </c>
    </row>
    <row r="46" spans="1:18">
      <c r="A46" s="48" t="s">
        <v>51</v>
      </c>
      <c r="B46" s="48"/>
      <c r="C46" s="50">
        <f>IFERROR((d_DL/(Rad_Spec!V46*d_IFD_ow*d_EF_ow))*Rad_Spec!BF46,".")</f>
        <v>150.41908470812788</v>
      </c>
      <c r="D46" s="50">
        <f>IFERROR((d_DL/(Rad_Spec!AN46*d_IRA_ow*(1/d_PEFm_pp)*d_SLF*d_ET_ow*d_EF_ow))*Rad_Spec!BF46,".")</f>
        <v>0.59576700390853332</v>
      </c>
      <c r="E46" s="50">
        <f>IFERROR((d_DL/(Rad_Spec!AN46*d_IRA_ow*(1/d_PEF)*d_SLF*d_ET_ow*d_EF_ow))*Rad_Spec!BF46,".")</f>
        <v>435.56090308203369</v>
      </c>
      <c r="F46" s="50" t="str">
        <f>IFERROR((d_DL/(Rad_Spec!AY46*d_GSF_s*d_Fam*d_Foffset*acf!C46*d_ET_ow*(1/24)*d_EF_ow*(1/365)))*Rad_Spec!BF46,".")</f>
        <v>.</v>
      </c>
      <c r="G46" s="50">
        <f t="shared" si="4"/>
        <v>111.80701344993119</v>
      </c>
      <c r="H46" s="50">
        <f t="shared" si="5"/>
        <v>0.59341665015906919</v>
      </c>
      <c r="I46" s="56" t="str">
        <f>IFERROR((d_DL/(Rad_Spec!AV46*d_GSF_s*d_Fam*d_Foffset*Fsurf!C46*d_EF_ow*(1/365)*d_ET_ow*(1/24)))*Rad_Spec!BF46,".")</f>
        <v>.</v>
      </c>
      <c r="J46" s="50" t="str">
        <f>IFERROR((d_DL/(Rad_Spec!AZ46*d_GSF_s*d_Fam*d_Foffset*Fsurf!C46*d_EF_ow*(1/365)*d_ET_ow*(1/24)))*Rad_Spec!BF46,".")</f>
        <v>.</v>
      </c>
      <c r="K46" s="50" t="str">
        <f>IFERROR((d_DL/(Rad_Spec!BA46*d_GSF_s*d_Fam*d_Foffset*Fsurf!C46*d_EF_ow*(1/365)*d_ET_ow*(1/24)))*Rad_Spec!BF46,".")</f>
        <v>.</v>
      </c>
      <c r="L46" s="50" t="str">
        <f>IFERROR((d_DL/(Rad_Spec!BB46*d_GSF_s*d_Fam*d_Foffset*Fsurf!C46*d_EF_ow*(1/365)*d_ET_ow*(1/24)))*Rad_Spec!BF46,".")</f>
        <v>.</v>
      </c>
      <c r="M46" s="50" t="str">
        <f>IFERROR((d_DL/(Rad_Spec!AY46*d_GSF_s*d_Fam*d_Foffset*Fsurf!C46*d_EF_ow*(1/365)*d_ET_ow*(1/24)))*Rad_Spec!BF46,".")</f>
        <v>.</v>
      </c>
      <c r="N46" s="50" t="str">
        <f>IFERROR((d_DL/(Rad_Spec!AV46*d_GSF_s*d_Fam*d_Foffset*acf!D46*d_ET_ow*(1/24)*d_EF_ow*(1/365)))*Rad_Spec!BF46,".")</f>
        <v>.</v>
      </c>
      <c r="O46" s="50" t="str">
        <f>IFERROR((d_DL/(Rad_Spec!AZ46*d_GSF_s*d_Fam*d_Foffset*acf!E46*d_ET_ow*(1/24)*d_EF_ow*(1/365)))*Rad_Spec!BF46,".")</f>
        <v>.</v>
      </c>
      <c r="P46" s="50" t="str">
        <f>IFERROR((d_DL/(Rad_Spec!BA46*d_GSF_s*d_Fam*d_Foffset*acf!F46*d_ET_ow*(1/24)*d_EF_ow*(1/365)))*Rad_Spec!BF46,".")</f>
        <v>.</v>
      </c>
      <c r="Q46" s="50" t="str">
        <f>IFERROR((d_DL/(Rad_Spec!BB46*d_GSF_s*d_Fam*d_Foffset*acf!G46*d_ET_ow*(1/24)*d_EF_ow*(1/365)))*Rad_Spec!BF46,".")</f>
        <v>.</v>
      </c>
      <c r="R46" s="50" t="str">
        <f>IFERROR((d_DL/(Rad_Spec!AY46*d_GSF_s*d_Fam*d_Foffset*acf!C46*d_ET_ow*(1/24)*d_EF_ow*(1/365)))*Rad_Spec!BF46,".")</f>
        <v>.</v>
      </c>
    </row>
    <row r="47" spans="1:18">
      <c r="A47" s="48" t="s">
        <v>52</v>
      </c>
      <c r="B47" s="48"/>
      <c r="C47" s="50" t="str">
        <f>IFERROR((d_DL/(Rad_Spec!V47*d_IFD_ow*d_EF_ow))*Rad_Spec!BF47,".")</f>
        <v>.</v>
      </c>
      <c r="D47" s="50" t="str">
        <f>IFERROR((d_DL/(Rad_Spec!AN47*d_IRA_ow*(1/d_PEFm_pp)*d_SLF*d_ET_ow*d_EF_ow))*Rad_Spec!BF47,".")</f>
        <v>.</v>
      </c>
      <c r="E47" s="50" t="str">
        <f>IFERROR((d_DL/(Rad_Spec!AN47*d_IRA_ow*(1/d_PEF)*d_SLF*d_ET_ow*d_EF_ow))*Rad_Spec!BF47,".")</f>
        <v>.</v>
      </c>
      <c r="F47" s="50">
        <f>IFERROR((d_DL/(Rad_Spec!AY47*d_GSF_s*d_Fam*d_Foffset*acf!C47*d_ET_ow*(1/24)*d_EF_ow*(1/365)))*Rad_Spec!BF47,".")</f>
        <v>1157579.8591754986</v>
      </c>
      <c r="G47" s="50">
        <f t="shared" si="4"/>
        <v>1157579.8591754986</v>
      </c>
      <c r="H47" s="50">
        <f t="shared" si="5"/>
        <v>1157579.8591754986</v>
      </c>
      <c r="I47" s="56" t="str">
        <f>IFERROR((d_DL/(Rad_Spec!AV47*d_GSF_s*d_Fam*d_Foffset*Fsurf!C47*d_EF_ow*(1/365)*d_ET_ow*(1/24)))*Rad_Spec!BF47,".")</f>
        <v>.</v>
      </c>
      <c r="J47" s="50" t="str">
        <f>IFERROR((d_DL/(Rad_Spec!AZ47*d_GSF_s*d_Fam*d_Foffset*Fsurf!C47*d_EF_ow*(1/365)*d_ET_ow*(1/24)))*Rad_Spec!BF47,".")</f>
        <v>.</v>
      </c>
      <c r="K47" s="50" t="str">
        <f>IFERROR((d_DL/(Rad_Spec!BA47*d_GSF_s*d_Fam*d_Foffset*Fsurf!C47*d_EF_ow*(1/365)*d_ET_ow*(1/24)))*Rad_Spec!BF47,".")</f>
        <v>.</v>
      </c>
      <c r="L47" s="50" t="str">
        <f>IFERROR((d_DL/(Rad_Spec!BB47*d_GSF_s*d_Fam*d_Foffset*Fsurf!C47*d_EF_ow*(1/365)*d_ET_ow*(1/24)))*Rad_Spec!BF47,".")</f>
        <v>.</v>
      </c>
      <c r="M47" s="50" t="str">
        <f>IFERROR((d_DL/(Rad_Spec!AY47*d_GSF_s*d_Fam*d_Foffset*Fsurf!C47*d_EF_ow*(1/365)*d_ET_ow*(1/24)))*Rad_Spec!BF47,".")</f>
        <v>.</v>
      </c>
      <c r="N47" s="50">
        <f>IFERROR((d_DL/(Rad_Spec!AV47*d_GSF_s*d_Fam*d_Foffset*acf!D47*d_ET_ow*(1/24)*d_EF_ow*(1/365)))*Rad_Spec!BF47,".")</f>
        <v>269129.31894121459</v>
      </c>
      <c r="O47" s="50">
        <f>IFERROR((d_DL/(Rad_Spec!AZ47*d_GSF_s*d_Fam*d_Foffset*acf!E47*d_ET_ow*(1/24)*d_EF_ow*(1/365)))*Rad_Spec!BF47,".")</f>
        <v>1231123.4802630027</v>
      </c>
      <c r="P47" s="50">
        <f>IFERROR((d_DL/(Rad_Spec!BA47*d_GSF_s*d_Fam*d_Foffset*acf!F47*d_ET_ow*(1/24)*d_EF_ow*(1/365)))*Rad_Spec!BF47,".")</f>
        <v>440859.45578941819</v>
      </c>
      <c r="Q47" s="50">
        <f>IFERROR((d_DL/(Rad_Spec!BB47*d_GSF_s*d_Fam*d_Foffset*acf!G47*d_ET_ow*(1/24)*d_EF_ow*(1/365)))*Rad_Spec!BF47,".")</f>
        <v>292976.22061955003</v>
      </c>
      <c r="R47" s="50">
        <f>IFERROR((d_DL/(Rad_Spec!AY47*d_GSF_s*d_Fam*d_Foffset*acf!C47*d_ET_ow*(1/24)*d_EF_ow*(1/365)))*Rad_Spec!BF47,".")</f>
        <v>1157579.8591754986</v>
      </c>
    </row>
    <row r="48" spans="1:18">
      <c r="A48" s="48" t="s">
        <v>53</v>
      </c>
      <c r="B48" s="48"/>
      <c r="C48" s="50" t="str">
        <f>IFERROR((d_DL/(Rad_Spec!V48*d_IFD_ow*d_EF_ow))*Rad_Spec!BF48,".")</f>
        <v>.</v>
      </c>
      <c r="D48" s="50" t="str">
        <f>IFERROR((d_DL/(Rad_Spec!AN48*d_IRA_ow*(1/d_PEFm_pp)*d_SLF*d_ET_ow*d_EF_ow))*Rad_Spec!BF48,".")</f>
        <v>.</v>
      </c>
      <c r="E48" s="50" t="str">
        <f>IFERROR((d_DL/(Rad_Spec!AN48*d_IRA_ow*(1/d_PEF)*d_SLF*d_ET_ow*d_EF_ow))*Rad_Spec!BF48,".")</f>
        <v>.</v>
      </c>
      <c r="F48" s="50">
        <f>IFERROR((d_DL/(Rad_Spec!AY48*d_GSF_s*d_Fam*d_Foffset*acf!C48*d_ET_ow*(1/24)*d_EF_ow*(1/365)))*Rad_Spec!BF48,".")</f>
        <v>4445273.6178674549</v>
      </c>
      <c r="G48" s="50">
        <f t="shared" si="4"/>
        <v>4445273.6178674549</v>
      </c>
      <c r="H48" s="50">
        <f t="shared" si="5"/>
        <v>4445273.6178674549</v>
      </c>
      <c r="I48" s="56" t="str">
        <f>IFERROR((d_DL/(Rad_Spec!AV48*d_GSF_s*d_Fam*d_Foffset*Fsurf!C48*d_EF_ow*(1/365)*d_ET_ow*(1/24)))*Rad_Spec!BF48,".")</f>
        <v>.</v>
      </c>
      <c r="J48" s="50" t="str">
        <f>IFERROR((d_DL/(Rad_Spec!AZ48*d_GSF_s*d_Fam*d_Foffset*Fsurf!C48*d_EF_ow*(1/365)*d_ET_ow*(1/24)))*Rad_Spec!BF48,".")</f>
        <v>.</v>
      </c>
      <c r="K48" s="50" t="str">
        <f>IFERROR((d_DL/(Rad_Spec!BA48*d_GSF_s*d_Fam*d_Foffset*Fsurf!C48*d_EF_ow*(1/365)*d_ET_ow*(1/24)))*Rad_Spec!BF48,".")</f>
        <v>.</v>
      </c>
      <c r="L48" s="50" t="str">
        <f>IFERROR((d_DL/(Rad_Spec!BB48*d_GSF_s*d_Fam*d_Foffset*Fsurf!C48*d_EF_ow*(1/365)*d_ET_ow*(1/24)))*Rad_Spec!BF48,".")</f>
        <v>.</v>
      </c>
      <c r="M48" s="50" t="str">
        <f>IFERROR((d_DL/(Rad_Spec!AY48*d_GSF_s*d_Fam*d_Foffset*Fsurf!C48*d_EF_ow*(1/365)*d_ET_ow*(1/24)))*Rad_Spec!BF48,".")</f>
        <v>.</v>
      </c>
      <c r="N48" s="50">
        <f>IFERROR((d_DL/(Rad_Spec!AV48*d_GSF_s*d_Fam*d_Foffset*acf!D48*d_ET_ow*(1/24)*d_EF_ow*(1/365)))*Rad_Spec!BF48,".")</f>
        <v>9406720.6441982947</v>
      </c>
      <c r="O48" s="50">
        <f>IFERROR((d_DL/(Rad_Spec!AZ48*d_GSF_s*d_Fam*d_Foffset*acf!E48*d_ET_ow*(1/24)*d_EF_ow*(1/365)))*Rad_Spec!BF48,".")</f>
        <v>25811935.006711017</v>
      </c>
      <c r="P48" s="50">
        <f>IFERROR((d_DL/(Rad_Spec!BA48*d_GSF_s*d_Fam*d_Foffset*acf!F48*d_ET_ow*(1/24)*d_EF_ow*(1/365)))*Rad_Spec!BF48,".")</f>
        <v>13035027.178389063</v>
      </c>
      <c r="Q48" s="50">
        <f>IFERROR((d_DL/(Rad_Spec!BB48*d_GSF_s*d_Fam*d_Foffset*acf!G48*d_ET_ow*(1/24)*d_EF_ow*(1/365)))*Rad_Spec!BF48,".")</f>
        <v>9758843.876868818</v>
      </c>
      <c r="R48" s="50">
        <f>IFERROR((d_DL/(Rad_Spec!AY48*d_GSF_s*d_Fam*d_Foffset*acf!C48*d_ET_ow*(1/24)*d_EF_ow*(1/365)))*Rad_Spec!BF48,".")</f>
        <v>4445273.6178674549</v>
      </c>
    </row>
    <row r="49" spans="1:18">
      <c r="A49" s="51" t="s">
        <v>54</v>
      </c>
      <c r="B49" s="53" t="s">
        <v>7</v>
      </c>
      <c r="C49" s="50" t="str">
        <f>IFERROR((d_DL/(Rad_Spec!V49*d_IFD_ow*d_EF_ow))*Rad_Spec!BF49,".")</f>
        <v>.</v>
      </c>
      <c r="D49" s="50" t="str">
        <f>IFERROR((d_DL/(Rad_Spec!AN49*d_IRA_ow*(1/d_PEFm_pp)*d_SLF*d_ET_ow*d_EF_ow))*Rad_Spec!BF49,".")</f>
        <v>.</v>
      </c>
      <c r="E49" s="50" t="str">
        <f>IFERROR((d_DL/(Rad_Spec!AN49*d_IRA_ow*(1/d_PEF)*d_SLF*d_ET_ow*d_EF_ow))*Rad_Spec!BF49,".")</f>
        <v>.</v>
      </c>
      <c r="F49" s="50">
        <f>IFERROR((d_DL/(Rad_Spec!AY49*d_GSF_s*d_Fam*d_Foffset*acf!C49*d_ET_ow*(1/24)*d_EF_ow*(1/365)))*Rad_Spec!BF49,".")</f>
        <v>1248710.6159895794</v>
      </c>
      <c r="G49" s="50">
        <f t="shared" si="4"/>
        <v>1248710.6159895794</v>
      </c>
      <c r="H49" s="50">
        <f t="shared" si="5"/>
        <v>1248710.6159895794</v>
      </c>
      <c r="I49" s="56" t="str">
        <f>IFERROR((d_DL/(Rad_Spec!AV49*d_GSF_s*d_Fam*d_Foffset*Fsurf!C49*d_EF_ow*(1/365)*d_ET_ow*(1/24)))*Rad_Spec!BF49,".")</f>
        <v>.</v>
      </c>
      <c r="J49" s="50" t="str">
        <f>IFERROR((d_DL/(Rad_Spec!AZ49*d_GSF_s*d_Fam*d_Foffset*Fsurf!C49*d_EF_ow*(1/365)*d_ET_ow*(1/24)))*Rad_Spec!BF49,".")</f>
        <v>.</v>
      </c>
      <c r="K49" s="50" t="str">
        <f>IFERROR((d_DL/(Rad_Spec!BA49*d_GSF_s*d_Fam*d_Foffset*Fsurf!C49*d_EF_ow*(1/365)*d_ET_ow*(1/24)))*Rad_Spec!BF49,".")</f>
        <v>.</v>
      </c>
      <c r="L49" s="50" t="str">
        <f>IFERROR((d_DL/(Rad_Spec!BB49*d_GSF_s*d_Fam*d_Foffset*Fsurf!C49*d_EF_ow*(1/365)*d_ET_ow*(1/24)))*Rad_Spec!BF49,".")</f>
        <v>.</v>
      </c>
      <c r="M49" s="50" t="str">
        <f>IFERROR((d_DL/(Rad_Spec!AY49*d_GSF_s*d_Fam*d_Foffset*Fsurf!C49*d_EF_ow*(1/365)*d_ET_ow*(1/24)))*Rad_Spec!BF49,".")</f>
        <v>.</v>
      </c>
      <c r="N49" s="50">
        <f>IFERROR((d_DL/(Rad_Spec!AV49*d_GSF_s*d_Fam*d_Foffset*acf!D49*d_ET_ow*(1/24)*d_EF_ow*(1/365)))*Rad_Spec!BF49,".")</f>
        <v>354986.52498381096</v>
      </c>
      <c r="O49" s="50">
        <f>IFERROR((d_DL/(Rad_Spec!AZ49*d_GSF_s*d_Fam*d_Foffset*acf!E49*d_ET_ow*(1/24)*d_EF_ow*(1/365)))*Rad_Spec!BF49,".")</f>
        <v>1569212.6710874671</v>
      </c>
      <c r="P49" s="50">
        <f>IFERROR((d_DL/(Rad_Spec!BA49*d_GSF_s*d_Fam*d_Foffset*acf!F49*d_ET_ow*(1/24)*d_EF_ow*(1/365)))*Rad_Spec!BF49,".")</f>
        <v>562490.72557821264</v>
      </c>
      <c r="Q49" s="50">
        <f>IFERROR((d_DL/(Rad_Spec!BB49*d_GSF_s*d_Fam*d_Foffset*acf!G49*d_ET_ow*(1/24)*d_EF_ow*(1/365)))*Rad_Spec!BF49,".")</f>
        <v>379268.99086218252</v>
      </c>
      <c r="R49" s="50">
        <f>IFERROR((d_DL/(Rad_Spec!AY49*d_GSF_s*d_Fam*d_Foffset*acf!C49*d_ET_ow*(1/24)*d_EF_ow*(1/365)))*Rad_Spec!BF49,".")</f>
        <v>1248710.6159895794</v>
      </c>
    </row>
    <row r="50" spans="1:18">
      <c r="A50" s="48" t="s">
        <v>55</v>
      </c>
      <c r="B50" s="48"/>
      <c r="C50" s="50" t="str">
        <f>IFERROR((d_DL/(Rad_Spec!V50*d_IFD_ow*d_EF_ow))*Rad_Spec!BF50,".")</f>
        <v>.</v>
      </c>
      <c r="D50" s="50" t="str">
        <f>IFERROR((d_DL/(Rad_Spec!AN50*d_IRA_ow*(1/d_PEFm_pp)*d_SLF*d_ET_ow*d_EF_ow))*Rad_Spec!BF50,".")</f>
        <v>.</v>
      </c>
      <c r="E50" s="50" t="str">
        <f>IFERROR((d_DL/(Rad_Spec!AN50*d_IRA_ow*(1/d_PEF)*d_SLF*d_ET_ow*d_EF_ow))*Rad_Spec!BF50,".")</f>
        <v>.</v>
      </c>
      <c r="F50" s="50">
        <f>IFERROR((d_DL/(Rad_Spec!AY50*d_GSF_s*d_Fam*d_Foffset*acf!C50*d_ET_ow*(1/24)*d_EF_ow*(1/365)))*Rad_Spec!BF50,".")</f>
        <v>601353.00465059746</v>
      </c>
      <c r="G50" s="50">
        <f t="shared" si="4"/>
        <v>601353.00465059746</v>
      </c>
      <c r="H50" s="50">
        <f t="shared" si="5"/>
        <v>601353.00465059746</v>
      </c>
      <c r="I50" s="56" t="str">
        <f>IFERROR((d_DL/(Rad_Spec!AV50*d_GSF_s*d_Fam*d_Foffset*Fsurf!C50*d_EF_ow*(1/365)*d_ET_ow*(1/24)))*Rad_Spec!BF50,".")</f>
        <v>.</v>
      </c>
      <c r="J50" s="50" t="str">
        <f>IFERROR((d_DL/(Rad_Spec!AZ50*d_GSF_s*d_Fam*d_Foffset*Fsurf!C50*d_EF_ow*(1/365)*d_ET_ow*(1/24)))*Rad_Spec!BF50,".")</f>
        <v>.</v>
      </c>
      <c r="K50" s="50" t="str">
        <f>IFERROR((d_DL/(Rad_Spec!BA50*d_GSF_s*d_Fam*d_Foffset*Fsurf!C50*d_EF_ow*(1/365)*d_ET_ow*(1/24)))*Rad_Spec!BF50,".")</f>
        <v>.</v>
      </c>
      <c r="L50" s="50" t="str">
        <f>IFERROR((d_DL/(Rad_Spec!BB50*d_GSF_s*d_Fam*d_Foffset*Fsurf!C50*d_EF_ow*(1/365)*d_ET_ow*(1/24)))*Rad_Spec!BF50,".")</f>
        <v>.</v>
      </c>
      <c r="M50" s="50" t="str">
        <f>IFERROR((d_DL/(Rad_Spec!AY50*d_GSF_s*d_Fam*d_Foffset*Fsurf!C50*d_EF_ow*(1/365)*d_ET_ow*(1/24)))*Rad_Spec!BF50,".")</f>
        <v>.</v>
      </c>
      <c r="N50" s="50">
        <f>IFERROR((d_DL/(Rad_Spec!AV50*d_GSF_s*d_Fam*d_Foffset*acf!D50*d_ET_ow*(1/24)*d_EF_ow*(1/365)))*Rad_Spec!BF50,".")</f>
        <v>128042.68925231052</v>
      </c>
      <c r="O50" s="50">
        <f>IFERROR((d_DL/(Rad_Spec!AZ50*d_GSF_s*d_Fam*d_Foffset*acf!E50*d_ET_ow*(1/24)*d_EF_ow*(1/365)))*Rad_Spec!BF50,".")</f>
        <v>628277.26336515078</v>
      </c>
      <c r="P50" s="50">
        <f>IFERROR((d_DL/(Rad_Spec!BA50*d_GSF_s*d_Fam*d_Foffset*acf!F50*d_ET_ow*(1/24)*d_EF_ow*(1/365)))*Rad_Spec!BF50,".")</f>
        <v>222632.78401527865</v>
      </c>
      <c r="Q50" s="50">
        <f>IFERROR((d_DL/(Rad_Spec!BB50*d_GSF_s*d_Fam*d_Foffset*acf!G50*d_ET_ow*(1/24)*d_EF_ow*(1/365)))*Rad_Spec!BF50,".")</f>
        <v>143675.80828892984</v>
      </c>
      <c r="R50" s="50">
        <f>IFERROR((d_DL/(Rad_Spec!AY50*d_GSF_s*d_Fam*d_Foffset*acf!C50*d_ET_ow*(1/24)*d_EF_ow*(1/365)))*Rad_Spec!BF50,".")</f>
        <v>601353.00465059746</v>
      </c>
    </row>
    <row r="51" spans="1:18">
      <c r="A51" s="48" t="s">
        <v>56</v>
      </c>
      <c r="B51" s="48"/>
      <c r="C51" s="50">
        <f>IFERROR((d_DL/(Rad_Spec!V51*d_IFD_ow*d_EF_ow))*Rad_Spec!BF51,".")</f>
        <v>5.6746089707913269E-2</v>
      </c>
      <c r="D51" s="50">
        <f>IFERROR((d_DL/(Rad_Spec!AN51*d_IRA_ow*(1/d_PEFm_pp)*d_SLF*d_ET_ow*d_EF_ow))*Rad_Spec!BF51,".")</f>
        <v>1.5502197475332753E-3</v>
      </c>
      <c r="E51" s="50">
        <f>IFERROR((d_DL/(Rad_Spec!AN51*d_IRA_ow*(1/d_PEF)*d_SLF*d_ET_ow*d_EF_ow))*Rad_Spec!BF51,".")</f>
        <v>1.1333543294298654</v>
      </c>
      <c r="F51" s="50">
        <f>IFERROR((d_DL/(Rad_Spec!AY51*d_GSF_s*d_Fam*d_Foffset*acf!C51*d_ET_ow*(1/24)*d_EF_ow*(1/365)))*Rad_Spec!BF51,".")</f>
        <v>209.20112843669563</v>
      </c>
      <c r="G51" s="50">
        <f t="shared" si="4"/>
        <v>5.4026379971293358E-2</v>
      </c>
      <c r="H51" s="50">
        <f t="shared" si="5"/>
        <v>1.5089853055038805E-3</v>
      </c>
      <c r="I51" s="56">
        <f>IFERROR((d_DL/(Rad_Spec!AV51*d_GSF_s*d_Fam*d_Foffset*Fsurf!C51*d_EF_ow*(1/365)*d_ET_ow*(1/24)))*Rad_Spec!BF51,".")</f>
        <v>387.03247263789655</v>
      </c>
      <c r="J51" s="50">
        <f>IFERROR((d_DL/(Rad_Spec!AZ51*d_GSF_s*d_Fam*d_Foffset*Fsurf!C51*d_EF_ow*(1/365)*d_ET_ow*(1/24)))*Rad_Spec!BF51,".")</f>
        <v>449.37327359970539</v>
      </c>
      <c r="K51" s="50">
        <f>IFERROR((d_DL/(Rad_Spec!BA51*d_GSF_s*d_Fam*d_Foffset*Fsurf!C51*d_EF_ow*(1/365)*d_ET_ow*(1/24)))*Rad_Spec!BF51,".")</f>
        <v>387.03247263789655</v>
      </c>
      <c r="L51" s="50">
        <f>IFERROR((d_DL/(Rad_Spec!BB51*d_GSF_s*d_Fam*d_Foffset*Fsurf!C51*d_EF_ow*(1/365)*d_ET_ow*(1/24)))*Rad_Spec!BF51,".")</f>
        <v>387.03247263789655</v>
      </c>
      <c r="M51" s="50">
        <f>IFERROR((d_DL/(Rad_Spec!AY51*d_GSF_s*d_Fam*d_Foffset*Fsurf!C51*d_EF_ow*(1/365)*d_ET_ow*(1/24)))*Rad_Spec!BF51,".")</f>
        <v>161.29616687486174</v>
      </c>
      <c r="N51" s="50">
        <f>IFERROR((d_DL/(Rad_Spec!AV51*d_GSF_s*d_Fam*d_Foffset*acf!D51*d_ET_ow*(1/24)*d_EF_ow*(1/365)))*Rad_Spec!BF51,".")</f>
        <v>501.98111701135173</v>
      </c>
      <c r="O51" s="50">
        <f>IFERROR((d_DL/(Rad_Spec!AZ51*d_GSF_s*d_Fam*d_Foffset*acf!E51*d_ET_ow*(1/24)*d_EF_ow*(1/365)))*Rad_Spec!BF51,".")</f>
        <v>582.83713585881776</v>
      </c>
      <c r="P51" s="50">
        <f>IFERROR((d_DL/(Rad_Spec!BA51*d_GSF_s*d_Fam*d_Foffset*acf!F51*d_ET_ow*(1/24)*d_EF_ow*(1/365)))*Rad_Spec!BF51,".")</f>
        <v>501.98111701135173</v>
      </c>
      <c r="Q51" s="50">
        <f>IFERROR((d_DL/(Rad_Spec!BB51*d_GSF_s*d_Fam*d_Foffset*acf!G51*d_ET_ow*(1/24)*d_EF_ow*(1/365)))*Rad_Spec!BF51,".")</f>
        <v>501.98111701135173</v>
      </c>
      <c r="R51" s="50">
        <f>IFERROR((d_DL/(Rad_Spec!AY51*d_GSF_s*d_Fam*d_Foffset*acf!C51*d_ET_ow*(1/24)*d_EF_ow*(1/365)))*Rad_Spec!BF51,".")</f>
        <v>209.20112843669563</v>
      </c>
    </row>
    <row r="52" spans="1:18">
      <c r="A52" s="48" t="s">
        <v>57</v>
      </c>
      <c r="B52" s="48"/>
      <c r="C52" s="50">
        <f>IFERROR((d_DL/(Rad_Spec!V52*d_IFD_ow*d_EF_ow))*Rad_Spec!BF52,".")</f>
        <v>8.9066375442085164</v>
      </c>
      <c r="D52" s="50">
        <f>IFERROR((d_DL/(Rad_Spec!AN52*d_IRA_ow*(1/d_PEFm_pp)*d_SLF*d_ET_ow*d_EF_ow))*Rad_Spec!BF52,".")</f>
        <v>0.20229741353140737</v>
      </c>
      <c r="E52" s="50">
        <f>IFERROR((d_DL/(Rad_Spec!AN52*d_IRA_ow*(1/d_PEF)*d_SLF*d_ET_ow*d_EF_ow))*Rad_Spec!BF52,".")</f>
        <v>147.8981607756632</v>
      </c>
      <c r="F52" s="50">
        <f>IFERROR((d_DL/(Rad_Spec!AY52*d_GSF_s*d_Fam*d_Foffset*acf!C52*d_ET_ow*(1/24)*d_EF_ow*(1/365)))*Rad_Spec!BF52,".")</f>
        <v>359.6980238781926</v>
      </c>
      <c r="G52" s="50">
        <f t="shared" si="4"/>
        <v>8.2090122676978332</v>
      </c>
      <c r="H52" s="50">
        <f t="shared" si="5"/>
        <v>0.19769593850350611</v>
      </c>
      <c r="I52" s="56">
        <f>IFERROR((d_DL/(Rad_Spec!AV52*d_GSF_s*d_Fam*d_Foffset*Fsurf!C52*d_EF_ow*(1/365)*d_ET_ow*(1/24)))*Rad_Spec!BF52,".")</f>
        <v>62.820394155722866</v>
      </c>
      <c r="J52" s="50">
        <f>IFERROR((d_DL/(Rad_Spec!AZ52*d_GSF_s*d_Fam*d_Foffset*Fsurf!C52*d_EF_ow*(1/365)*d_ET_ow*(1/24)))*Rad_Spec!BF52,".")</f>
        <v>293.70573890987316</v>
      </c>
      <c r="K52" s="50">
        <f>IFERROR((d_DL/(Rad_Spec!BA52*d_GSF_s*d_Fam*d_Foffset*Fsurf!C52*d_EF_ow*(1/365)*d_ET_ow*(1/24)))*Rad_Spec!BF52,".")</f>
        <v>103.10946153218951</v>
      </c>
      <c r="L52" s="50">
        <f>IFERROR((d_DL/(Rad_Spec!BB52*d_GSF_s*d_Fam*d_Foffset*Fsurf!C52*d_EF_ow*(1/365)*d_ET_ow*(1/24)))*Rad_Spec!BF52,".")</f>
        <v>68.05017621683119</v>
      </c>
      <c r="M52" s="50">
        <f>IFERROR((d_DL/(Rad_Spec!AY52*d_GSF_s*d_Fam*d_Foffset*Fsurf!C52*d_EF_ow*(1/365)*d_ET_ow*(1/24)))*Rad_Spec!BF52,".")</f>
        <v>297.0256183965256</v>
      </c>
      <c r="N52" s="50">
        <f>IFERROR((d_DL/(Rad_Spec!AV52*d_GSF_s*d_Fam*d_Foffset*acf!D52*d_ET_ow*(1/24)*d_EF_ow*(1/365)))*Rad_Spec!BF52,".")</f>
        <v>76.075497322580404</v>
      </c>
      <c r="O52" s="50">
        <f>IFERROR((d_DL/(Rad_Spec!AZ52*d_GSF_s*d_Fam*d_Foffset*acf!E52*d_ET_ow*(1/24)*d_EF_ow*(1/365)))*Rad_Spec!BF52,".")</f>
        <v>355.67764981985641</v>
      </c>
      <c r="P52" s="50">
        <f>IFERROR((d_DL/(Rad_Spec!BA52*d_GSF_s*d_Fam*d_Foffset*acf!F52*d_ET_ow*(1/24)*d_EF_ow*(1/365)))*Rad_Spec!BF52,".")</f>
        <v>124.8655579154815</v>
      </c>
      <c r="Q52" s="50">
        <f>IFERROR((d_DL/(Rad_Spec!BB52*d_GSF_s*d_Fam*d_Foffset*acf!G52*d_ET_ow*(1/24)*d_EF_ow*(1/365)))*Rad_Spec!BF52,".")</f>
        <v>82.408763398582565</v>
      </c>
      <c r="R52" s="50">
        <f>IFERROR((d_DL/(Rad_Spec!AY52*d_GSF_s*d_Fam*d_Foffset*acf!C52*d_ET_ow*(1/24)*d_EF_ow*(1/365)))*Rad_Spec!BF52,".")</f>
        <v>359.6980238781926</v>
      </c>
    </row>
    <row r="53" spans="1:18">
      <c r="A53" s="48" t="s">
        <v>58</v>
      </c>
      <c r="B53" s="48"/>
      <c r="C53" s="50" t="str">
        <f>IFERROR((d_DL/(Rad_Spec!V53*d_IFD_ow*d_EF_ow))*Rad_Spec!BF53,".")</f>
        <v>.</v>
      </c>
      <c r="D53" s="50" t="str">
        <f>IFERROR((d_DL/(Rad_Spec!AN53*d_IRA_ow*(1/d_PEFm_pp)*d_SLF*d_ET_ow*d_EF_ow))*Rad_Spec!BF53,".")</f>
        <v>.</v>
      </c>
      <c r="E53" s="50" t="str">
        <f>IFERROR((d_DL/(Rad_Spec!AN53*d_IRA_ow*(1/d_PEF)*d_SLF*d_ET_ow*d_EF_ow))*Rad_Spec!BF53,".")</f>
        <v>.</v>
      </c>
      <c r="F53" s="50">
        <f>IFERROR((d_DL/(Rad_Spec!AY53*d_GSF_s*d_Fam*d_Foffset*acf!C53*d_ET_ow*(1/24)*d_EF_ow*(1/365)))*Rad_Spec!BF53,".")</f>
        <v>567929.48933593486</v>
      </c>
      <c r="G53" s="50">
        <f t="shared" si="4"/>
        <v>567929.48933593486</v>
      </c>
      <c r="H53" s="50">
        <f t="shared" si="5"/>
        <v>567929.48933593486</v>
      </c>
      <c r="I53" s="56" t="str">
        <f>IFERROR((d_DL/(Rad_Spec!AV53*d_GSF_s*d_Fam*d_Foffset*Fsurf!C53*d_EF_ow*(1/365)*d_ET_ow*(1/24)))*Rad_Spec!BF53,".")</f>
        <v>.</v>
      </c>
      <c r="J53" s="50" t="str">
        <f>IFERROR((d_DL/(Rad_Spec!AZ53*d_GSF_s*d_Fam*d_Foffset*Fsurf!C53*d_EF_ow*(1/365)*d_ET_ow*(1/24)))*Rad_Spec!BF53,".")</f>
        <v>.</v>
      </c>
      <c r="K53" s="50" t="str">
        <f>IFERROR((d_DL/(Rad_Spec!BA53*d_GSF_s*d_Fam*d_Foffset*Fsurf!C53*d_EF_ow*(1/365)*d_ET_ow*(1/24)))*Rad_Spec!BF53,".")</f>
        <v>.</v>
      </c>
      <c r="L53" s="50" t="str">
        <f>IFERROR((d_DL/(Rad_Spec!BB53*d_GSF_s*d_Fam*d_Foffset*Fsurf!C53*d_EF_ow*(1/365)*d_ET_ow*(1/24)))*Rad_Spec!BF53,".")</f>
        <v>.</v>
      </c>
      <c r="M53" s="50" t="str">
        <f>IFERROR((d_DL/(Rad_Spec!AY53*d_GSF_s*d_Fam*d_Foffset*Fsurf!C53*d_EF_ow*(1/365)*d_ET_ow*(1/24)))*Rad_Spec!BF53,".")</f>
        <v>.</v>
      </c>
      <c r="N53" s="50">
        <f>IFERROR((d_DL/(Rad_Spec!AV53*d_GSF_s*d_Fam*d_Foffset*acf!D53*d_ET_ow*(1/24)*d_EF_ow*(1/365)))*Rad_Spec!BF53,".")</f>
        <v>108080.86316477494</v>
      </c>
      <c r="O53" s="50">
        <f>IFERROR((d_DL/(Rad_Spec!AZ53*d_GSF_s*d_Fam*d_Foffset*acf!E53*d_ET_ow*(1/24)*d_EF_ow*(1/365)))*Rad_Spec!BF53,".")</f>
        <v>575121.1991434691</v>
      </c>
      <c r="P53" s="50">
        <f>IFERROR((d_DL/(Rad_Spec!BA53*d_GSF_s*d_Fam*d_Foffset*acf!F53*d_ET_ow*(1/24)*d_EF_ow*(1/365)))*Rad_Spec!BF53,".")</f>
        <v>201475.57931777573</v>
      </c>
      <c r="Q53" s="50">
        <f>IFERROR((d_DL/(Rad_Spec!BB53*d_GSF_s*d_Fam*d_Foffset*acf!G53*d_ET_ow*(1/24)*d_EF_ow*(1/365)))*Rad_Spec!BF53,".")</f>
        <v>126695.59126658528</v>
      </c>
      <c r="R53" s="50">
        <f>IFERROR((d_DL/(Rad_Spec!AY53*d_GSF_s*d_Fam*d_Foffset*acf!C53*d_ET_ow*(1/24)*d_EF_ow*(1/365)))*Rad_Spec!BF53,".")</f>
        <v>567929.48933593486</v>
      </c>
    </row>
    <row r="54" spans="1:18">
      <c r="A54" s="48" t="s">
        <v>59</v>
      </c>
      <c r="B54" s="48"/>
      <c r="C54" s="50">
        <f>IFERROR((d_DL/(Rad_Spec!V54*d_IFD_ow*d_EF_ow))*Rad_Spec!BF54,".")</f>
        <v>483.28752262619832</v>
      </c>
      <c r="D54" s="50">
        <f>IFERROR((d_DL/(Rad_Spec!AN54*d_IRA_ow*(1/d_PEFm_pp)*d_SLF*d_ET_ow*d_EF_ow))*Rad_Spec!BF54,".")</f>
        <v>5.125011541612368</v>
      </c>
      <c r="E54" s="50">
        <f>IFERROR((d_DL/(Rad_Spec!AN54*d_IRA_ow*(1/d_PEF)*d_SLF*d_ET_ow*d_EF_ow))*Rad_Spec!BF54,".")</f>
        <v>3746.8584878413994</v>
      </c>
      <c r="F54" s="50">
        <f>IFERROR((d_DL/(Rad_Spec!AY54*d_GSF_s*d_Fam*d_Foffset*acf!C54*d_ET_ow*(1/24)*d_EF_ow*(1/365)))*Rad_Spec!BF54,".")</f>
        <v>1183.612010114605</v>
      </c>
      <c r="G54" s="50">
        <f t="shared" si="4"/>
        <v>314.37412776516572</v>
      </c>
      <c r="H54" s="50">
        <f t="shared" si="5"/>
        <v>5.0495985483688868</v>
      </c>
      <c r="I54" s="56">
        <f>IFERROR((d_DL/(Rad_Spec!AV54*d_GSF_s*d_Fam*d_Foffset*Fsurf!C54*d_EF_ow*(1/365)*d_ET_ow*(1/24)))*Rad_Spec!BF54,".")</f>
        <v>325.44370634793671</v>
      </c>
      <c r="J54" s="50">
        <f>IFERROR((d_DL/(Rad_Spec!AZ54*d_GSF_s*d_Fam*d_Foffset*Fsurf!C54*d_EF_ow*(1/365)*d_ET_ow*(1/24)))*Rad_Spec!BF54,".")</f>
        <v>958.20295502973408</v>
      </c>
      <c r="K54" s="50">
        <f>IFERROR((d_DL/(Rad_Spec!BA54*d_GSF_s*d_Fam*d_Foffset*Fsurf!C54*d_EF_ow*(1/365)*d_ET_ow*(1/24)))*Rad_Spec!BF54,".")</f>
        <v>416.65803234856946</v>
      </c>
      <c r="L54" s="50">
        <f>IFERROR((d_DL/(Rad_Spec!BB54*d_GSF_s*d_Fam*d_Foffset*Fsurf!C54*d_EF_ow*(1/365)*d_ET_ow*(1/24)))*Rad_Spec!BF54,".")</f>
        <v>331.41515050110985</v>
      </c>
      <c r="M54" s="50">
        <f>IFERROR((d_DL/(Rad_Spec!AY54*d_GSF_s*d_Fam*d_Foffset*Fsurf!C54*d_EF_ow*(1/365)*d_ET_ow*(1/24)))*Rad_Spec!BF54,".")</f>
        <v>856.44863249971388</v>
      </c>
      <c r="N54" s="50">
        <f>IFERROR((d_DL/(Rad_Spec!AV54*d_GSF_s*d_Fam*d_Foffset*acf!D54*d_ET_ow*(1/24)*d_EF_ow*(1/365)))*Rad_Spec!BF54,".")</f>
        <v>449.76320217284848</v>
      </c>
      <c r="O54" s="50">
        <f>IFERROR((d_DL/(Rad_Spec!AZ54*d_GSF_s*d_Fam*d_Foffset*acf!E54*d_ET_ow*(1/24)*d_EF_ow*(1/365)))*Rad_Spec!BF54,".")</f>
        <v>1324.2364838510923</v>
      </c>
      <c r="P54" s="50">
        <f>IFERROR((d_DL/(Rad_Spec!BA54*d_GSF_s*d_Fam*d_Foffset*acf!F54*d_ET_ow*(1/24)*d_EF_ow*(1/365)))*Rad_Spec!BF54,".")</f>
        <v>575.82140070572302</v>
      </c>
      <c r="Q54" s="50">
        <f>IFERROR((d_DL/(Rad_Spec!BB54*d_GSF_s*d_Fam*d_Foffset*acf!G54*d_ET_ow*(1/24)*d_EF_ow*(1/365)))*Rad_Spec!BF54,".")</f>
        <v>458.01573799253379</v>
      </c>
      <c r="R54" s="50">
        <f>IFERROR((d_DL/(Rad_Spec!AY54*d_GSF_s*d_Fam*d_Foffset*acf!C54*d_ET_ow*(1/24)*d_EF_ow*(1/365)))*Rad_Spec!BF54,".")</f>
        <v>1183.612010114605</v>
      </c>
    </row>
    <row r="55" spans="1:18">
      <c r="A55" s="48" t="s">
        <v>60</v>
      </c>
      <c r="B55" s="48"/>
      <c r="C55" s="50">
        <f>IFERROR((d_DL/(Rad_Spec!V55*d_IFD_ow*d_EF_ow))*Rad_Spec!BF55,".")</f>
        <v>0.9965165935070317</v>
      </c>
      <c r="D55" s="50">
        <f>IFERROR((d_DL/(Rad_Spec!AN55*d_IRA_ow*(1/d_PEFm_pp)*d_SLF*d_ET_ow*d_EF_ow))*Rad_Spec!BF55,".")</f>
        <v>1.8875277936168675E-3</v>
      </c>
      <c r="E55" s="50">
        <f>IFERROR((d_DL/(Rad_Spec!AN55*d_IRA_ow*(1/d_PEF)*d_SLF*d_ET_ow*d_EF_ow))*Rad_Spec!BF55,".")</f>
        <v>1.3799577770950564</v>
      </c>
      <c r="F55" s="50">
        <f>IFERROR((d_DL/(Rad_Spec!AY55*d_GSF_s*d_Fam*d_Foffset*acf!C55*d_ET_ow*(1/24)*d_EF_ow*(1/365)))*Rad_Spec!BF55,".")</f>
        <v>20.407362854110659</v>
      </c>
      <c r="G55" s="50">
        <f t="shared" si="4"/>
        <v>0.56269637323707866</v>
      </c>
      <c r="H55" s="50">
        <f t="shared" si="5"/>
        <v>1.8837854310191477E-3</v>
      </c>
      <c r="I55" s="56">
        <f>IFERROR((d_DL/(Rad_Spec!AV55*d_GSF_s*d_Fam*d_Foffset*Fsurf!C55*d_EF_ow*(1/365)*d_ET_ow*(1/24)))*Rad_Spec!BF55,".")</f>
        <v>4.25724671044114</v>
      </c>
      <c r="J55" s="50">
        <f>IFERROR((d_DL/(Rad_Spec!AZ55*d_GSF_s*d_Fam*d_Foffset*Fsurf!C55*d_EF_ow*(1/365)*d_ET_ow*(1/24)))*Rad_Spec!BF55,".")</f>
        <v>23.879934279155133</v>
      </c>
      <c r="K55" s="50">
        <f>IFERROR((d_DL/(Rad_Spec!BA55*d_GSF_s*d_Fam*d_Foffset*Fsurf!C55*d_EF_ow*(1/365)*d_ET_ow*(1/24)))*Rad_Spec!BF55,".")</f>
        <v>8.3888182412382601</v>
      </c>
      <c r="L55" s="50">
        <f>IFERROR((d_DL/(Rad_Spec!BB55*d_GSF_s*d_Fam*d_Foffset*Fsurf!C55*d_EF_ow*(1/365)*d_ET_ow*(1/24)))*Rad_Spec!BF55,".")</f>
        <v>5.1667494167626566</v>
      </c>
      <c r="M55" s="50">
        <f>IFERROR((d_DL/(Rad_Spec!AY55*d_GSF_s*d_Fam*d_Foffset*Fsurf!C55*d_EF_ow*(1/365)*d_ET_ow*(1/24)))*Rad_Spec!BF55,".")</f>
        <v>17.807471949485741</v>
      </c>
      <c r="N55" s="50">
        <f>IFERROR((d_DL/(Rad_Spec!AV55*d_GSF_s*d_Fam*d_Foffset*acf!D55*d_ET_ow*(1/24)*d_EF_ow*(1/365)))*Rad_Spec!BF55,".")</f>
        <v>4.8788047301655455</v>
      </c>
      <c r="O55" s="50">
        <f>IFERROR((d_DL/(Rad_Spec!AZ55*d_GSF_s*d_Fam*d_Foffset*acf!E55*d_ET_ow*(1/24)*d_EF_ow*(1/365)))*Rad_Spec!BF55,".")</f>
        <v>27.366404683911778</v>
      </c>
      <c r="P55" s="50">
        <f>IFERROR((d_DL/(Rad_Spec!BA55*d_GSF_s*d_Fam*d_Foffset*acf!F55*d_ET_ow*(1/24)*d_EF_ow*(1/365)))*Rad_Spec!BF55,".")</f>
        <v>9.613585704459048</v>
      </c>
      <c r="Q55" s="50">
        <f>IFERROR((d_DL/(Rad_Spec!BB55*d_GSF_s*d_Fam*d_Foffset*acf!G55*d_ET_ow*(1/24)*d_EF_ow*(1/365)))*Rad_Spec!BF55,".")</f>
        <v>5.9210948316100041</v>
      </c>
      <c r="R55" s="50">
        <f>IFERROR((d_DL/(Rad_Spec!AY55*d_GSF_s*d_Fam*d_Foffset*acf!C55*d_ET_ow*(1/24)*d_EF_ow*(1/365)))*Rad_Spec!BF55,".")</f>
        <v>20.407362854110659</v>
      </c>
    </row>
    <row r="56" spans="1:18">
      <c r="A56" s="48" t="s">
        <v>61</v>
      </c>
      <c r="B56" s="48"/>
      <c r="C56" s="50" t="str">
        <f>IFERROR((d_DL/(Rad_Spec!V56*d_IFD_ow*d_EF_ow))*Rad_Spec!BF56,".")</f>
        <v>.</v>
      </c>
      <c r="D56" s="50" t="str">
        <f>IFERROR((d_DL/(Rad_Spec!AN56*d_IRA_ow*(1/d_PEFm_pp)*d_SLF*d_ET_ow*d_EF_ow))*Rad_Spec!BF56,".")</f>
        <v>.</v>
      </c>
      <c r="E56" s="50" t="str">
        <f>IFERROR((d_DL/(Rad_Spec!AN56*d_IRA_ow*(1/d_PEF)*d_SLF*d_ET_ow*d_EF_ow))*Rad_Spec!BF56,".")</f>
        <v>.</v>
      </c>
      <c r="F56" s="50">
        <f>IFERROR((d_DL/(Rad_Spec!AY56*d_GSF_s*d_Fam*d_Foffset*acf!C56*d_ET_ow*(1/24)*d_EF_ow*(1/365)))*Rad_Spec!BF56,".")</f>
        <v>3043.2805275524902</v>
      </c>
      <c r="G56" s="50">
        <f t="shared" si="4"/>
        <v>3043.2805275524902</v>
      </c>
      <c r="H56" s="50">
        <f t="shared" si="5"/>
        <v>3043.2805275524902</v>
      </c>
      <c r="I56" s="56">
        <f>IFERROR((d_DL/(Rad_Spec!AV56*d_GSF_s*d_Fam*d_Foffset*Fsurf!C56*d_EF_ow*(1/365)*d_ET_ow*(1/24)))*Rad_Spec!BF56,".")</f>
        <v>482.30083662237547</v>
      </c>
      <c r="J56" s="50">
        <f>IFERROR((d_DL/(Rad_Spec!AZ56*d_GSF_s*d_Fam*d_Foffset*Fsurf!C56*d_EF_ow*(1/365)*d_ET_ow*(1/24)))*Rad_Spec!BF56,".")</f>
        <v>2318.2593546982184</v>
      </c>
      <c r="K56" s="50">
        <f>IFERROR((d_DL/(Rad_Spec!BA56*d_GSF_s*d_Fam*d_Foffset*Fsurf!C56*d_EF_ow*(1/365)*d_ET_ow*(1/24)))*Rad_Spec!BF56,".")</f>
        <v>810.58019395042561</v>
      </c>
      <c r="L56" s="50">
        <f>IFERROR((d_DL/(Rad_Spec!BB56*d_GSF_s*d_Fam*d_Foffset*Fsurf!C56*d_EF_ow*(1/365)*d_ET_ow*(1/24)))*Rad_Spec!BF56,".")</f>
        <v>530.08979147062905</v>
      </c>
      <c r="M56" s="50">
        <f>IFERROR((d_DL/(Rad_Spec!AY56*d_GSF_s*d_Fam*d_Foffset*Fsurf!C56*d_EF_ow*(1/365)*d_ET_ow*(1/24)))*Rad_Spec!BF56,".")</f>
        <v>2344.5920859418261</v>
      </c>
      <c r="N56" s="50">
        <f>IFERROR((d_DL/(Rad_Spec!AV56*d_GSF_s*d_Fam*d_Foffset*acf!D56*d_ET_ow*(1/24)*d_EF_ow*(1/365)))*Rad_Spec!BF56,".")</f>
        <v>626.02648593584343</v>
      </c>
      <c r="O56" s="50">
        <f>IFERROR((d_DL/(Rad_Spec!AZ56*d_GSF_s*d_Fam*d_Foffset*acf!E56*d_ET_ow*(1/24)*d_EF_ow*(1/365)))*Rad_Spec!BF56,".")</f>
        <v>3009.1006423982872</v>
      </c>
      <c r="P56" s="50">
        <f>IFERROR((d_DL/(Rad_Spec!BA56*d_GSF_s*d_Fam*d_Foffset*acf!F56*d_ET_ow*(1/24)*d_EF_ow*(1/365)))*Rad_Spec!BF56,".")</f>
        <v>1052.133091747653</v>
      </c>
      <c r="Q56" s="50">
        <f>IFERROR((d_DL/(Rad_Spec!BB56*d_GSF_s*d_Fam*d_Foffset*acf!G56*d_ET_ow*(1/24)*d_EF_ow*(1/365)))*Rad_Spec!BF56,".")</f>
        <v>688.05654932887649</v>
      </c>
      <c r="R56" s="50">
        <f>IFERROR((d_DL/(Rad_Spec!AY56*d_GSF_s*d_Fam*d_Foffset*acf!C56*d_ET_ow*(1/24)*d_EF_ow*(1/365)))*Rad_Spec!BF56,".")</f>
        <v>3043.2805275524902</v>
      </c>
    </row>
    <row r="57" spans="1:18">
      <c r="A57" s="48" t="s">
        <v>62</v>
      </c>
      <c r="B57" s="48"/>
      <c r="C57" s="50" t="str">
        <f>IFERROR((d_DL/(Rad_Spec!V57*d_IFD_ow*d_EF_ow))*Rad_Spec!BF57,".")</f>
        <v>.</v>
      </c>
      <c r="D57" s="50" t="str">
        <f>IFERROR((d_DL/(Rad_Spec!AN57*d_IRA_ow*(1/d_PEFm_pp)*d_SLF*d_ET_ow*d_EF_ow))*Rad_Spec!BF57,".")</f>
        <v>.</v>
      </c>
      <c r="E57" s="50" t="str">
        <f>IFERROR((d_DL/(Rad_Spec!AN57*d_IRA_ow*(1/d_PEF)*d_SLF*d_ET_ow*d_EF_ow))*Rad_Spec!BF57,".")</f>
        <v>.</v>
      </c>
      <c r="F57" s="50">
        <f>IFERROR((d_DL/(Rad_Spec!AY57*d_GSF_s*d_Fam*d_Foffset*acf!C57*d_ET_ow*(1/24)*d_EF_ow*(1/365)))*Rad_Spec!BF57,".")</f>
        <v>79225.273590749639</v>
      </c>
      <c r="G57" s="50">
        <f t="shared" si="4"/>
        <v>79225.273590749639</v>
      </c>
      <c r="H57" s="50">
        <f t="shared" si="5"/>
        <v>79225.273590749639</v>
      </c>
      <c r="I57" s="56" t="str">
        <f>IFERROR((d_DL/(Rad_Spec!AV57*d_GSF_s*d_Fam*d_Foffset*Fsurf!C57*d_EF_ow*(1/365)*d_ET_ow*(1/24)))*Rad_Spec!BF57,".")</f>
        <v>.</v>
      </c>
      <c r="J57" s="50" t="str">
        <f>IFERROR((d_DL/(Rad_Spec!AZ57*d_GSF_s*d_Fam*d_Foffset*Fsurf!C57*d_EF_ow*(1/365)*d_ET_ow*(1/24)))*Rad_Spec!BF57,".")</f>
        <v>.</v>
      </c>
      <c r="K57" s="50" t="str">
        <f>IFERROR((d_DL/(Rad_Spec!BA57*d_GSF_s*d_Fam*d_Foffset*Fsurf!C57*d_EF_ow*(1/365)*d_ET_ow*(1/24)))*Rad_Spec!BF57,".")</f>
        <v>.</v>
      </c>
      <c r="L57" s="50" t="str">
        <f>IFERROR((d_DL/(Rad_Spec!BB57*d_GSF_s*d_Fam*d_Foffset*Fsurf!C57*d_EF_ow*(1/365)*d_ET_ow*(1/24)))*Rad_Spec!BF57,".")</f>
        <v>.</v>
      </c>
      <c r="M57" s="50" t="str">
        <f>IFERROR((d_DL/(Rad_Spec!AY57*d_GSF_s*d_Fam*d_Foffset*Fsurf!C57*d_EF_ow*(1/365)*d_ET_ow*(1/24)))*Rad_Spec!BF57,".")</f>
        <v>.</v>
      </c>
      <c r="N57" s="50">
        <f>IFERROR((d_DL/(Rad_Spec!AV57*d_GSF_s*d_Fam*d_Foffset*acf!D57*d_ET_ow*(1/24)*d_EF_ow*(1/365)))*Rad_Spec!BF57,".")</f>
        <v>15853.882293950899</v>
      </c>
      <c r="O57" s="50">
        <f>IFERROR((d_DL/(Rad_Spec!AZ57*d_GSF_s*d_Fam*d_Foffset*acf!E57*d_ET_ow*(1/24)*d_EF_ow*(1/365)))*Rad_Spec!BF57,".")</f>
        <v>80796.08161657938</v>
      </c>
      <c r="P57" s="50">
        <f>IFERROR((d_DL/(Rad_Spec!BA57*d_GSF_s*d_Fam*d_Foffset*acf!F57*d_ET_ow*(1/24)*d_EF_ow*(1/365)))*Rad_Spec!BF57,".")</f>
        <v>28331.093553865499</v>
      </c>
      <c r="Q57" s="50">
        <f>IFERROR((d_DL/(Rad_Spec!BB57*d_GSF_s*d_Fam*d_Foffset*acf!G57*d_ET_ow*(1/24)*d_EF_ow*(1/365)))*Rad_Spec!BF57,".")</f>
        <v>18088.674988786432</v>
      </c>
      <c r="R57" s="50">
        <f>IFERROR((d_DL/(Rad_Spec!AY57*d_GSF_s*d_Fam*d_Foffset*acf!C57*d_ET_ow*(1/24)*d_EF_ow*(1/365)))*Rad_Spec!BF57,".")</f>
        <v>79225.273590749639</v>
      </c>
    </row>
    <row r="58" spans="1:18">
      <c r="A58" s="48" t="s">
        <v>63</v>
      </c>
      <c r="B58" s="48"/>
      <c r="C58" s="50">
        <f>IFERROR((d_DL/(Rad_Spec!V58*d_IFD_ow*d_EF_ow))*Rad_Spec!BF58,".")</f>
        <v>7.1235076220871019</v>
      </c>
      <c r="D58" s="50">
        <f>IFERROR((d_DL/(Rad_Spec!AN58*d_IRA_ow*(1/d_PEFm_pp)*d_SLF*d_ET_ow*d_EF_ow))*Rad_Spec!BF58,".")</f>
        <v>1.8907524006740672E-2</v>
      </c>
      <c r="E58" s="50">
        <f>IFERROR((d_DL/(Rad_Spec!AN58*d_IRA_ow*(1/d_PEF)*d_SLF*d_ET_ow*d_EF_ow))*Rad_Spec!BF58,".")</f>
        <v>13.823152637512559</v>
      </c>
      <c r="F58" s="50">
        <f>IFERROR((d_DL/(Rad_Spec!AY58*d_GSF_s*d_Fam*d_Foffset*acf!C58*d_ET_ow*(1/24)*d_EF_ow*(1/365)))*Rad_Spec!BF58,".")</f>
        <v>8.9262217787519873</v>
      </c>
      <c r="G58" s="50">
        <f t="shared" si="4"/>
        <v>3.0792712834890739</v>
      </c>
      <c r="H58" s="50">
        <f t="shared" si="5"/>
        <v>1.8817717510403533E-2</v>
      </c>
      <c r="I58" s="56">
        <f>IFERROR((d_DL/(Rad_Spec!AV58*d_GSF_s*d_Fam*d_Foffset*Fsurf!C58*d_EF_ow*(1/365)*d_ET_ow*(1/24)))*Rad_Spec!BF58,".")</f>
        <v>1.7072209297365382</v>
      </c>
      <c r="J58" s="50">
        <f>IFERROR((d_DL/(Rad_Spec!AZ58*d_GSF_s*d_Fam*d_Foffset*Fsurf!C58*d_EF_ow*(1/365)*d_ET_ow*(1/24)))*Rad_Spec!BF58,".")</f>
        <v>7.2454221588475063</v>
      </c>
      <c r="K58" s="50">
        <f>IFERROR((d_DL/(Rad_Spec!BA58*d_GSF_s*d_Fam*d_Foffset*Fsurf!C58*d_EF_ow*(1/365)*d_ET_ow*(1/24)))*Rad_Spec!BF58,".")</f>
        <v>2.619152606490216</v>
      </c>
      <c r="L58" s="50">
        <f>IFERROR((d_DL/(Rad_Spec!BB58*d_GSF_s*d_Fam*d_Foffset*Fsurf!C58*d_EF_ow*(1/365)*d_ET_ow*(1/24)))*Rad_Spec!BF58,".")</f>
        <v>1.8020665369441231</v>
      </c>
      <c r="M58" s="50">
        <f>IFERROR((d_DL/(Rad_Spec!AY58*d_GSF_s*d_Fam*d_Foffset*Fsurf!C58*d_EF_ow*(1/365)*d_ET_ow*(1/24)))*Rad_Spec!BF58,".")</f>
        <v>7.2689102432833783</v>
      </c>
      <c r="N58" s="50">
        <f>IFERROR((d_DL/(Rad_Spec!AV58*d_GSF_s*d_Fam*d_Foffset*acf!D58*d_ET_ow*(1/24)*d_EF_ow*(1/365)))*Rad_Spec!BF58,".")</f>
        <v>2.0964673017164688</v>
      </c>
      <c r="O58" s="50">
        <f>IFERROR((d_DL/(Rad_Spec!AZ58*d_GSF_s*d_Fam*d_Foffset*acf!E58*d_ET_ow*(1/24)*d_EF_ow*(1/365)))*Rad_Spec!BF58,".")</f>
        <v>8.8973784110647376</v>
      </c>
      <c r="P58" s="50">
        <f>IFERROR((d_DL/(Rad_Spec!BA58*d_GSF_s*d_Fam*d_Foffset*acf!F58*d_ET_ow*(1/24)*d_EF_ow*(1/365)))*Rad_Spec!BF58,".")</f>
        <v>3.216319400769986</v>
      </c>
      <c r="Q58" s="50">
        <f>IFERROR((d_DL/(Rad_Spec!BB58*d_GSF_s*d_Fam*d_Foffset*acf!G58*d_ET_ow*(1/24)*d_EF_ow*(1/365)))*Rad_Spec!BF58,".")</f>
        <v>2.212937707367383</v>
      </c>
      <c r="R58" s="50">
        <f>IFERROR((d_DL/(Rad_Spec!AY58*d_GSF_s*d_Fam*d_Foffset*acf!C58*d_ET_ow*(1/24)*d_EF_ow*(1/365)))*Rad_Spec!BF58,".")</f>
        <v>8.9262217787519873</v>
      </c>
    </row>
    <row r="59" spans="1:18">
      <c r="A59" s="48" t="s">
        <v>64</v>
      </c>
      <c r="B59" s="48"/>
      <c r="C59" s="50">
        <f>IFERROR((d_DL/(Rad_Spec!V59*d_IFD_ow*d_EF_ow))*Rad_Spec!BF59,".")</f>
        <v>823.54134469840847</v>
      </c>
      <c r="D59" s="50">
        <f>IFERROR((d_DL/(Rad_Spec!AN59*d_IRA_ow*(1/d_PEFm_pp)*d_SLF*d_ET_ow*d_EF_ow))*Rad_Spec!BF59,".")</f>
        <v>32.397031924621068</v>
      </c>
      <c r="E59" s="50">
        <f>IFERROR((d_DL/(Rad_Spec!AN59*d_IRA_ow*(1/d_PEF)*d_SLF*d_ET_ow*d_EF_ow))*Rad_Spec!BF59,".")</f>
        <v>23685.23330377632</v>
      </c>
      <c r="F59" s="50">
        <f>IFERROR((d_DL/(Rad_Spec!AY59*d_GSF_s*d_Fam*d_Foffset*acf!C59*d_ET_ow*(1/24)*d_EF_ow*(1/365)))*Rad_Spec!BF59,".")</f>
        <v>959.0163615939457</v>
      </c>
      <c r="G59" s="50">
        <f t="shared" si="4"/>
        <v>434.92942651834937</v>
      </c>
      <c r="H59" s="50">
        <f t="shared" si="5"/>
        <v>30.189564771039596</v>
      </c>
      <c r="I59" s="56">
        <f>IFERROR((d_DL/(Rad_Spec!AV59*d_GSF_s*d_Fam*d_Foffset*Fsurf!C59*d_EF_ow*(1/365)*d_ET_ow*(1/24)))*Rad_Spec!BF59,".")</f>
        <v>148.15281961029237</v>
      </c>
      <c r="J59" s="50">
        <f>IFERROR((d_DL/(Rad_Spec!AZ59*d_GSF_s*d_Fam*d_Foffset*Fsurf!C59*d_EF_ow*(1/365)*d_ET_ow*(1/24)))*Rad_Spec!BF59,".")</f>
        <v>808.27443407862381</v>
      </c>
      <c r="K59" s="50">
        <f>IFERROR((d_DL/(Rad_Spec!BA59*d_GSF_s*d_Fam*d_Foffset*Fsurf!C59*d_EF_ow*(1/365)*d_ET_ow*(1/24)))*Rad_Spec!BF59,".")</f>
        <v>280.2717842844059</v>
      </c>
      <c r="L59" s="50">
        <f>IFERROR((d_DL/(Rad_Spec!BB59*d_GSF_s*d_Fam*d_Foffset*Fsurf!C59*d_EF_ow*(1/365)*d_ET_ow*(1/24)))*Rad_Spec!BF59,".")</f>
        <v>174.98049235053449</v>
      </c>
      <c r="M59" s="50">
        <f>IFERROR((d_DL/(Rad_Spec!AY59*d_GSF_s*d_Fam*d_Foffset*Fsurf!C59*d_EF_ow*(1/365)*d_ET_ow*(1/24)))*Rad_Spec!BF59,".")</f>
        <v>821.07565204961134</v>
      </c>
      <c r="N59" s="50">
        <f>IFERROR((d_DL/(Rad_Spec!AV59*d_GSF_s*d_Fam*d_Foffset*acf!D59*d_ET_ow*(1/24)*d_EF_ow*(1/365)))*Rad_Spec!BF59,".")</f>
        <v>173.04249330482151</v>
      </c>
      <c r="O59" s="50">
        <f>IFERROR((d_DL/(Rad_Spec!AZ59*d_GSF_s*d_Fam*d_Foffset*acf!E59*d_ET_ow*(1/24)*d_EF_ow*(1/365)))*Rad_Spec!BF59,".")</f>
        <v>944.06453900383258</v>
      </c>
      <c r="P59" s="50">
        <f>IFERROR((d_DL/(Rad_Spec!BA59*d_GSF_s*d_Fam*d_Foffset*acf!F59*d_ET_ow*(1/24)*d_EF_ow*(1/365)))*Rad_Spec!BF59,".")</f>
        <v>327.35744404418608</v>
      </c>
      <c r="Q59" s="50">
        <f>IFERROR((d_DL/(Rad_Spec!BB59*d_GSF_s*d_Fam*d_Foffset*acf!G59*d_ET_ow*(1/24)*d_EF_ow*(1/365)))*Rad_Spec!BF59,".")</f>
        <v>204.37721506542428</v>
      </c>
      <c r="R59" s="50">
        <f>IFERROR((d_DL/(Rad_Spec!AY59*d_GSF_s*d_Fam*d_Foffset*acf!C59*d_ET_ow*(1/24)*d_EF_ow*(1/365)))*Rad_Spec!BF59,".")</f>
        <v>959.0163615939457</v>
      </c>
    </row>
    <row r="60" spans="1:18">
      <c r="A60" s="48" t="s">
        <v>65</v>
      </c>
      <c r="B60" s="48"/>
      <c r="C60" s="50">
        <f>IFERROR((d_DL/(Rad_Spec!V60*d_IFD_ow*d_EF_ow))*Rad_Spec!BF60,".")</f>
        <v>521789.47581601096</v>
      </c>
      <c r="D60" s="50">
        <f>IFERROR((d_DL/(Rad_Spec!AN60*d_IRA_ow*(1/d_PEFm_pp)*d_SLF*d_ET_ow*d_EF_ow))*Rad_Spec!BF60,".")</f>
        <v>25531.309102343061</v>
      </c>
      <c r="E60" s="50">
        <f>IFERROR((d_DL/(Rad_Spec!AN60*d_IRA_ow*(1/d_PEF)*d_SLF*d_ET_ow*d_EF_ow))*Rad_Spec!BF60,".")</f>
        <v>18665753.518619478</v>
      </c>
      <c r="F60" s="50">
        <f>IFERROR((d_DL/(Rad_Spec!AY60*d_GSF_s*d_Fam*d_Foffset*acf!C60*d_ET_ow*(1/24)*d_EF_ow*(1/365)))*Rad_Spec!BF60,".")</f>
        <v>30674.672017780191</v>
      </c>
      <c r="G60" s="50">
        <f t="shared" si="4"/>
        <v>28926.613205257308</v>
      </c>
      <c r="H60" s="50">
        <f t="shared" si="5"/>
        <v>13571.418852865645</v>
      </c>
      <c r="I60" s="56">
        <f>IFERROR((d_DL/(Rad_Spec!AV60*d_GSF_s*d_Fam*d_Foffset*Fsurf!C60*d_EF_ow*(1/365)*d_ET_ow*(1/24)))*Rad_Spec!BF60,".")</f>
        <v>5802.2719849018258</v>
      </c>
      <c r="J60" s="50">
        <f>IFERROR((d_DL/(Rad_Spec!AZ60*d_GSF_s*d_Fam*d_Foffset*Fsurf!C60*d_EF_ow*(1/365)*d_ET_ow*(1/24)))*Rad_Spec!BF60,".")</f>
        <v>27696.929377767621</v>
      </c>
      <c r="K60" s="50">
        <f>IFERROR((d_DL/(Rad_Spec!BA60*d_GSF_s*d_Fam*d_Foffset*Fsurf!C60*d_EF_ow*(1/365)*d_ET_ow*(1/24)))*Rad_Spec!BF60,".")</f>
        <v>9780.9727745487926</v>
      </c>
      <c r="L60" s="50">
        <f>IFERROR((d_DL/(Rad_Spec!BB60*d_GSF_s*d_Fam*d_Foffset*Fsurf!C60*d_EF_ow*(1/365)*d_ET_ow*(1/24)))*Rad_Spec!BF60,".")</f>
        <v>6386.8292371120842</v>
      </c>
      <c r="M60" s="50">
        <f>IFERROR((d_DL/(Rad_Spec!AY60*d_GSF_s*d_Fam*d_Foffset*Fsurf!C60*d_EF_ow*(1/365)*d_ET_ow*(1/24)))*Rad_Spec!BF60,".")</f>
        <v>25562.226681483491</v>
      </c>
      <c r="N60" s="50">
        <f>IFERROR((d_DL/(Rad_Spec!AV60*d_GSF_s*d_Fam*d_Foffset*acf!D60*d_ET_ow*(1/24)*d_EF_ow*(1/365)))*Rad_Spec!BF60,".")</f>
        <v>6962.7263818821903</v>
      </c>
      <c r="O60" s="50">
        <f>IFERROR((d_DL/(Rad_Spec!AZ60*d_GSF_s*d_Fam*d_Foffset*acf!E60*d_ET_ow*(1/24)*d_EF_ow*(1/365)))*Rad_Spec!BF60,".")</f>
        <v>33236.31525332114</v>
      </c>
      <c r="P60" s="50">
        <f>IFERROR((d_DL/(Rad_Spec!BA60*d_GSF_s*d_Fam*d_Foffset*acf!F60*d_ET_ow*(1/24)*d_EF_ow*(1/365)))*Rad_Spec!BF60,".")</f>
        <v>11737.167329458551</v>
      </c>
      <c r="Q60" s="50">
        <f>IFERROR((d_DL/(Rad_Spec!BB60*d_GSF_s*d_Fam*d_Foffset*acf!G60*d_ET_ow*(1/24)*d_EF_ow*(1/365)))*Rad_Spec!BF60,".")</f>
        <v>7664.1950845345018</v>
      </c>
      <c r="R60" s="50">
        <f>IFERROR((d_DL/(Rad_Spec!AY60*d_GSF_s*d_Fam*d_Foffset*acf!C60*d_ET_ow*(1/24)*d_EF_ow*(1/365)))*Rad_Spec!BF60,".")</f>
        <v>30674.672017780191</v>
      </c>
    </row>
    <row r="61" spans="1:18">
      <c r="A61" s="48" t="s">
        <v>66</v>
      </c>
      <c r="B61" s="48"/>
      <c r="C61" s="50">
        <f>IFERROR((d_DL/(Rad_Spec!V61*d_IFD_ow*d_EF_ow))*Rad_Spec!BF61,".")</f>
        <v>3791342.4679007311</v>
      </c>
      <c r="D61" s="50">
        <f>IFERROR((d_DL/(Rad_Spec!AN61*d_IRA_ow*(1/d_PEFm_pp)*d_SLF*d_ET_ow*d_EF_ow))*Rad_Spec!BF61,".")</f>
        <v>135081.82107682282</v>
      </c>
      <c r="E61" s="50">
        <f>IFERROR((d_DL/(Rad_Spec!AN61*d_IRA_ow*(1/d_PEF)*d_SLF*d_ET_ow*d_EF_ow))*Rad_Spec!BF61,".")</f>
        <v>98757332.299691513</v>
      </c>
      <c r="F61" s="50">
        <f>IFERROR((d_DL/(Rad_Spec!AY61*d_GSF_s*d_Fam*d_Foffset*acf!C61*d_ET_ow*(1/24)*d_EF_ow*(1/365)))*Rad_Spec!BF61,".")</f>
        <v>74135.706293485317</v>
      </c>
      <c r="G61" s="50">
        <f t="shared" si="4"/>
        <v>72660.364356184626</v>
      </c>
      <c r="H61" s="50">
        <f t="shared" si="5"/>
        <v>47269.129308770724</v>
      </c>
      <c r="I61" s="56">
        <f>IFERROR((d_DL/(Rad_Spec!AV61*d_GSF_s*d_Fam*d_Foffset*Fsurf!C61*d_EF_ow*(1/365)*d_ET_ow*(1/24)))*Rad_Spec!BF61,".")</f>
        <v>11757.629749842316</v>
      </c>
      <c r="J61" s="50">
        <f>IFERROR((d_DL/(Rad_Spec!AZ61*d_GSF_s*d_Fam*d_Foffset*Fsurf!C61*d_EF_ow*(1/365)*d_ET_ow*(1/24)))*Rad_Spec!BF61,".")</f>
        <v>64193.955530748288</v>
      </c>
      <c r="K61" s="50">
        <f>IFERROR((d_DL/(Rad_Spec!BA61*d_GSF_s*d_Fam*d_Foffset*Fsurf!C61*d_EF_ow*(1/365)*d_ET_ow*(1/24)))*Rad_Spec!BF61,".")</f>
        <v>22250.494546514343</v>
      </c>
      <c r="L61" s="50">
        <f>IFERROR((d_DL/(Rad_Spec!BB61*d_GSF_s*d_Fam*d_Foffset*Fsurf!C61*d_EF_ow*(1/365)*d_ET_ow*(1/24)))*Rad_Spec!BF61,".")</f>
        <v>13892.721719341049</v>
      </c>
      <c r="M61" s="50">
        <f>IFERROR((d_DL/(Rad_Spec!AY61*d_GSF_s*d_Fam*d_Foffset*Fsurf!C61*d_EF_ow*(1/365)*d_ET_ow*(1/24)))*Rad_Spec!BF61,".")</f>
        <v>63745.233270408695</v>
      </c>
      <c r="N61" s="50">
        <f>IFERROR((d_DL/(Rad_Spec!AV61*d_GSF_s*d_Fam*d_Foffset*acf!D61*d_ET_ow*(1/24)*d_EF_ow*(1/365)))*Rad_Spec!BF61,".")</f>
        <v>13674.123399066615</v>
      </c>
      <c r="O61" s="50">
        <f>IFERROR((d_DL/(Rad_Spec!AZ61*d_GSF_s*d_Fam*d_Foffset*acf!E61*d_ET_ow*(1/24)*d_EF_ow*(1/365)))*Rad_Spec!BF61,".")</f>
        <v>74657.570282260247</v>
      </c>
      <c r="P61" s="50">
        <f>IFERROR((d_DL/(Rad_Spec!BA61*d_GSF_s*d_Fam*d_Foffset*acf!F61*d_ET_ow*(1/24)*d_EF_ow*(1/365)))*Rad_Spec!BF61,".")</f>
        <v>25877.325157596184</v>
      </c>
      <c r="Q61" s="50">
        <f>IFERROR((d_DL/(Rad_Spec!BB61*d_GSF_s*d_Fam*d_Foffset*acf!G61*d_ET_ow*(1/24)*d_EF_ow*(1/365)))*Rad_Spec!BF61,".")</f>
        <v>16157.235359593637</v>
      </c>
      <c r="R61" s="50">
        <f>IFERROR((d_DL/(Rad_Spec!AY61*d_GSF_s*d_Fam*d_Foffset*acf!C61*d_ET_ow*(1/24)*d_EF_ow*(1/365)))*Rad_Spec!BF61,".")</f>
        <v>74135.706293485317</v>
      </c>
    </row>
    <row r="62" spans="1:18">
      <c r="A62" s="48" t="s">
        <v>67</v>
      </c>
      <c r="B62" s="48"/>
      <c r="C62" s="50" t="str">
        <f>IFERROR((d_DL/(Rad_Spec!V62*d_IFD_ow*d_EF_ow))*Rad_Spec!BF62,".")</f>
        <v>.</v>
      </c>
      <c r="D62" s="50" t="str">
        <f>IFERROR((d_DL/(Rad_Spec!AN62*d_IRA_ow*(1/d_PEFm_pp)*d_SLF*d_ET_ow*d_EF_ow))*Rad_Spec!BF62,".")</f>
        <v>.</v>
      </c>
      <c r="E62" s="50" t="str">
        <f>IFERROR((d_DL/(Rad_Spec!AN62*d_IRA_ow*(1/d_PEF)*d_SLF*d_ET_ow*d_EF_ow))*Rad_Spec!BF62,".")</f>
        <v>.</v>
      </c>
      <c r="F62" s="50">
        <f>IFERROR((d_DL/(Rad_Spec!AY62*d_GSF_s*d_Fam*d_Foffset*acf!C62*d_ET_ow*(1/24)*d_EF_ow*(1/365)))*Rad_Spec!BF62,".")</f>
        <v>164152.93186638082</v>
      </c>
      <c r="G62" s="50">
        <f t="shared" si="4"/>
        <v>164152.93186638082</v>
      </c>
      <c r="H62" s="50">
        <f t="shared" si="5"/>
        <v>164152.93186638082</v>
      </c>
      <c r="I62" s="56">
        <f>IFERROR((d_DL/(Rad_Spec!AV62*d_GSF_s*d_Fam*d_Foffset*Fsurf!C62*d_EF_ow*(1/365)*d_ET_ow*(1/24)))*Rad_Spec!BF62,".")</f>
        <v>26452.304693837414</v>
      </c>
      <c r="J62" s="50">
        <f>IFERROR((d_DL/(Rad_Spec!AZ62*d_GSF_s*d_Fam*d_Foffset*Fsurf!C62*d_EF_ow*(1/365)*d_ET_ow*(1/24)))*Rad_Spec!BF62,".")</f>
        <v>127378.67428814166</v>
      </c>
      <c r="K62" s="50">
        <f>IFERROR((d_DL/(Rad_Spec!BA62*d_GSF_s*d_Fam*d_Foffset*Fsurf!C62*d_EF_ow*(1/365)*d_ET_ow*(1/24)))*Rad_Spec!BF62,".")</f>
        <v>44834.414735317645</v>
      </c>
      <c r="L62" s="50">
        <f>IFERROR((d_DL/(Rad_Spec!BB62*d_GSF_s*d_Fam*d_Foffset*Fsurf!C62*d_EF_ow*(1/365)*d_ET_ow*(1/24)))*Rad_Spec!BF62,".")</f>
        <v>29175.336059379501</v>
      </c>
      <c r="M62" s="50">
        <f>IFERROR((d_DL/(Rad_Spec!AY62*d_GSF_s*d_Fam*d_Foffset*Fsurf!C62*d_EF_ow*(1/365)*d_ET_ow*(1/24)))*Rad_Spec!BF62,".")</f>
        <v>123114.69889978565</v>
      </c>
      <c r="N62" s="50">
        <f>IFERROR((d_DL/(Rad_Spec!AV62*d_GSF_s*d_Fam*d_Foffset*acf!D62*d_ET_ow*(1/24)*d_EF_ow*(1/365)))*Rad_Spec!BF62,".")</f>
        <v>35269.739591783218</v>
      </c>
      <c r="O62" s="50">
        <f>IFERROR((d_DL/(Rad_Spec!AZ62*d_GSF_s*d_Fam*d_Foffset*acf!E62*d_ET_ow*(1/24)*d_EF_ow*(1/365)))*Rad_Spec!BF62,".")</f>
        <v>169838.23238418883</v>
      </c>
      <c r="P62" s="50">
        <f>IFERROR((d_DL/(Rad_Spec!BA62*d_GSF_s*d_Fam*d_Foffset*acf!F62*d_ET_ow*(1/24)*d_EF_ow*(1/365)))*Rad_Spec!BF62,".")</f>
        <v>59779.219647090191</v>
      </c>
      <c r="Q62" s="50">
        <f>IFERROR((d_DL/(Rad_Spec!BB62*d_GSF_s*d_Fam*d_Foffset*acf!G62*d_ET_ow*(1/24)*d_EF_ow*(1/365)))*Rad_Spec!BF62,".")</f>
        <v>38900.448079172667</v>
      </c>
      <c r="R62" s="50">
        <f>IFERROR((d_DL/(Rad_Spec!AY62*d_GSF_s*d_Fam*d_Foffset*acf!C62*d_ET_ow*(1/24)*d_EF_ow*(1/365)))*Rad_Spec!BF62,".")</f>
        <v>164152.93186638082</v>
      </c>
    </row>
    <row r="63" spans="1:18">
      <c r="A63" s="48" t="s">
        <v>68</v>
      </c>
      <c r="B63" s="48"/>
      <c r="C63" s="50">
        <f>IFERROR((d_DL/(Rad_Spec!V63*d_IFD_ow*d_EF_ow))*Rad_Spec!BF63,".")</f>
        <v>5730.6612274215022</v>
      </c>
      <c r="D63" s="50">
        <f>IFERROR((d_DL/(Rad_Spec!AN63*d_IRA_ow*(1/d_PEFm_pp)*d_SLF*d_ET_ow*d_EF_ow))*Rad_Spec!BF63,".")</f>
        <v>116.54220610723348</v>
      </c>
      <c r="E63" s="50">
        <f>IFERROR((d_DL/(Rad_Spec!AN63*d_IRA_ow*(1/d_PEF)*d_SLF*d_ET_ow*d_EF_ow))*Rad_Spec!BF63,".")</f>
        <v>85203.155270801755</v>
      </c>
      <c r="F63" s="50">
        <f>IFERROR((d_DL/(Rad_Spec!AY63*d_GSF_s*d_Fam*d_Foffset*acf!C63*d_ET_ow*(1/24)*d_EF_ow*(1/365)))*Rad_Spec!BF63,".")</f>
        <v>470.60595666128307</v>
      </c>
      <c r="G63" s="50">
        <f t="shared" si="4"/>
        <v>432.68379739960773</v>
      </c>
      <c r="H63" s="50">
        <f t="shared" si="5"/>
        <v>91.911745353907548</v>
      </c>
      <c r="I63" s="56">
        <f>IFERROR((d_DL/(Rad_Spec!AV63*d_GSF_s*d_Fam*d_Foffset*Fsurf!C63*d_EF_ow*(1/365)*d_ET_ow*(1/24)))*Rad_Spec!BF63,".")</f>
        <v>64.599780062732535</v>
      </c>
      <c r="J63" s="50">
        <f>IFERROR((d_DL/(Rad_Spec!AZ63*d_GSF_s*d_Fam*d_Foffset*Fsurf!C63*d_EF_ow*(1/365)*d_ET_ow*(1/24)))*Rad_Spec!BF63,".")</f>
        <v>408.29298221467309</v>
      </c>
      <c r="K63" s="50">
        <f>IFERROR((d_DL/(Rad_Spec!BA63*d_GSF_s*d_Fam*d_Foffset*Fsurf!C63*d_EF_ow*(1/365)*d_ET_ow*(1/24)))*Rad_Spec!BF63,".")</f>
        <v>138.90379807303316</v>
      </c>
      <c r="L63" s="50">
        <f>IFERROR((d_DL/(Rad_Spec!BB63*d_GSF_s*d_Fam*d_Foffset*Fsurf!C63*d_EF_ow*(1/365)*d_ET_ow*(1/24)))*Rad_Spec!BF63,".")</f>
        <v>82.733051659289032</v>
      </c>
      <c r="M63" s="50">
        <f>IFERROR((d_DL/(Rad_Spec!AY63*d_GSF_s*d_Fam*d_Foffset*Fsurf!C63*d_EF_ow*(1/365)*d_ET_ow*(1/24)))*Rad_Spec!BF63,".")</f>
        <v>419.8090603579688</v>
      </c>
      <c r="N63" s="50">
        <f>IFERROR((d_DL/(Rad_Spec!AV63*d_GSF_s*d_Fam*d_Foffset*acf!D63*d_ET_ow*(1/24)*d_EF_ow*(1/365)))*Rad_Spec!BF63,".")</f>
        <v>72.416353450323172</v>
      </c>
      <c r="O63" s="50">
        <f>IFERROR((d_DL/(Rad_Spec!AZ63*d_GSF_s*d_Fam*d_Foffset*acf!E63*d_ET_ow*(1/24)*d_EF_ow*(1/365)))*Rad_Spec!BF63,".")</f>
        <v>457.69643306264862</v>
      </c>
      <c r="P63" s="50">
        <f>IFERROR((d_DL/(Rad_Spec!BA63*d_GSF_s*d_Fam*d_Foffset*acf!F63*d_ET_ow*(1/24)*d_EF_ow*(1/365)))*Rad_Spec!BF63,".")</f>
        <v>155.71115763987015</v>
      </c>
      <c r="Q63" s="50">
        <f>IFERROR((d_DL/(Rad_Spec!BB63*d_GSF_s*d_Fam*d_Foffset*acf!G63*d_ET_ow*(1/24)*d_EF_ow*(1/365)))*Rad_Spec!BF63,".")</f>
        <v>92.743750910063014</v>
      </c>
      <c r="R63" s="50">
        <f>IFERROR((d_DL/(Rad_Spec!AY63*d_GSF_s*d_Fam*d_Foffset*acf!C63*d_ET_ow*(1/24)*d_EF_ow*(1/365)))*Rad_Spec!BF63,".")</f>
        <v>470.60595666128307</v>
      </c>
    </row>
    <row r="64" spans="1:18">
      <c r="A64" s="48" t="s">
        <v>69</v>
      </c>
      <c r="B64" s="48"/>
      <c r="C64" s="50">
        <f>IFERROR((d_DL/(Rad_Spec!V64*d_IFD_ow*d_EF_ow))*Rad_Spec!BF64,".")</f>
        <v>2138197.3106111041</v>
      </c>
      <c r="D64" s="50">
        <f>IFERROR((d_DL/(Rad_Spec!AN64*d_IRA_ow*(1/d_PEFm_pp)*d_SLF*d_ET_ow*d_EF_ow))*Rad_Spec!BF64,".")</f>
        <v>114596.54804718688</v>
      </c>
      <c r="E64" s="50">
        <f>IFERROR((d_DL/(Rad_Spec!AN64*d_IRA_ow*(1/d_PEF)*d_SLF*d_ET_ow*d_EF_ow))*Rad_Spec!BF64,".")</f>
        <v>83780698.880697876</v>
      </c>
      <c r="F64" s="50">
        <f>IFERROR((d_DL/(Rad_Spec!AY64*d_GSF_s*d_Fam*d_Foffset*acf!C64*d_ET_ow*(1/24)*d_EF_ow*(1/365)))*Rad_Spec!BF64,".")</f>
        <v>25444.613416007156</v>
      </c>
      <c r="G64" s="50">
        <f t="shared" si="4"/>
        <v>25137.837890069532</v>
      </c>
      <c r="H64" s="50">
        <f t="shared" si="5"/>
        <v>20620.682935734778</v>
      </c>
      <c r="I64" s="56">
        <f>IFERROR((d_DL/(Rad_Spec!AV64*d_GSF_s*d_Fam*d_Foffset*Fsurf!C64*d_EF_ow*(1/365)*d_ET_ow*(1/24)))*Rad_Spec!BF64,".")</f>
        <v>4212.3003816426526</v>
      </c>
      <c r="J64" s="50">
        <f>IFERROR((d_DL/(Rad_Spec!AZ64*d_GSF_s*d_Fam*d_Foffset*Fsurf!C64*d_EF_ow*(1/365)*d_ET_ow*(1/24)))*Rad_Spec!BF64,".")</f>
        <v>21639.660784125001</v>
      </c>
      <c r="K64" s="50">
        <f>IFERROR((d_DL/(Rad_Spec!BA64*d_GSF_s*d_Fam*d_Foffset*Fsurf!C64*d_EF_ow*(1/365)*d_ET_ow*(1/24)))*Rad_Spec!BF64,".")</f>
        <v>7579.8262361976322</v>
      </c>
      <c r="L64" s="50">
        <f>IFERROR((d_DL/(Rad_Spec!BB64*d_GSF_s*d_Fam*d_Foffset*Fsurf!C64*d_EF_ow*(1/365)*d_ET_ow*(1/24)))*Rad_Spec!BF64,".")</f>
        <v>4840.4504385542768</v>
      </c>
      <c r="M64" s="50">
        <f>IFERROR((d_DL/(Rad_Spec!AY64*d_GSF_s*d_Fam*d_Foffset*Fsurf!C64*d_EF_ow*(1/365)*d_ET_ow*(1/24)))*Rad_Spec!BF64,".")</f>
        <v>21454.142846549035</v>
      </c>
      <c r="N64" s="50">
        <f>IFERROR((d_DL/(Rad_Spec!AV64*d_GSF_s*d_Fam*d_Foffset*acf!D64*d_ET_ow*(1/24)*d_EF_ow*(1/365)))*Rad_Spec!BF64,".")</f>
        <v>4995.7882526281865</v>
      </c>
      <c r="O64" s="50">
        <f>IFERROR((d_DL/(Rad_Spec!AZ64*d_GSF_s*d_Fam*d_Foffset*acf!E64*d_ET_ow*(1/24)*d_EF_ow*(1/365)))*Rad_Spec!BF64,".")</f>
        <v>25664.637689972249</v>
      </c>
      <c r="P64" s="50">
        <f>IFERROR((d_DL/(Rad_Spec!BA64*d_GSF_s*d_Fam*d_Foffset*acf!F64*d_ET_ow*(1/24)*d_EF_ow*(1/365)))*Rad_Spec!BF64,".")</f>
        <v>8989.6739161303922</v>
      </c>
      <c r="Q64" s="50">
        <f>IFERROR((d_DL/(Rad_Spec!BB64*d_GSF_s*d_Fam*d_Foffset*acf!G64*d_ET_ow*(1/24)*d_EF_ow*(1/365)))*Rad_Spec!BF64,".")</f>
        <v>5740.7742201253732</v>
      </c>
      <c r="R64" s="50">
        <f>IFERROR((d_DL/(Rad_Spec!AY64*d_GSF_s*d_Fam*d_Foffset*acf!C64*d_ET_ow*(1/24)*d_EF_ow*(1/365)))*Rad_Spec!BF64,".")</f>
        <v>25444.613416007156</v>
      </c>
    </row>
    <row r="65" spans="1:18">
      <c r="A65" s="48" t="s">
        <v>70</v>
      </c>
      <c r="B65" s="48"/>
      <c r="C65" s="50" t="str">
        <f>IFERROR((d_DL/(Rad_Spec!V65*d_IFD_ow*d_EF_ow))*Rad_Spec!BF65,".")</f>
        <v>.</v>
      </c>
      <c r="D65" s="50" t="str">
        <f>IFERROR((d_DL/(Rad_Spec!AN65*d_IRA_ow*(1/d_PEFm_pp)*d_SLF*d_ET_ow*d_EF_ow))*Rad_Spec!BF65,".")</f>
        <v>.</v>
      </c>
      <c r="E65" s="50" t="str">
        <f>IFERROR((d_DL/(Rad_Spec!AN65*d_IRA_ow*(1/d_PEF)*d_SLF*d_ET_ow*d_EF_ow))*Rad_Spec!BF65,".")</f>
        <v>.</v>
      </c>
      <c r="F65" s="50">
        <f>IFERROR((d_DL/(Rad_Spec!AY65*d_GSF_s*d_Fam*d_Foffset*acf!C65*d_ET_ow*(1/24)*d_EF_ow*(1/365)))*Rad_Spec!BF65,".")</f>
        <v>339803.1902581391</v>
      </c>
      <c r="G65" s="50">
        <f t="shared" si="4"/>
        <v>339803.1902581391</v>
      </c>
      <c r="H65" s="50">
        <f t="shared" si="5"/>
        <v>339803.1902581391</v>
      </c>
      <c r="I65" s="56" t="str">
        <f>IFERROR((d_DL/(Rad_Spec!AV65*d_GSF_s*d_Fam*d_Foffset*Fsurf!C65*d_EF_ow*(1/365)*d_ET_ow*(1/24)))*Rad_Spec!BF65,".")</f>
        <v>.</v>
      </c>
      <c r="J65" s="50" t="str">
        <f>IFERROR((d_DL/(Rad_Spec!AZ65*d_GSF_s*d_Fam*d_Foffset*Fsurf!C65*d_EF_ow*(1/365)*d_ET_ow*(1/24)))*Rad_Spec!BF65,".")</f>
        <v>.</v>
      </c>
      <c r="K65" s="50" t="str">
        <f>IFERROR((d_DL/(Rad_Spec!BA65*d_GSF_s*d_Fam*d_Foffset*Fsurf!C65*d_EF_ow*(1/365)*d_ET_ow*(1/24)))*Rad_Spec!BF65,".")</f>
        <v>.</v>
      </c>
      <c r="L65" s="50" t="str">
        <f>IFERROR((d_DL/(Rad_Spec!BB65*d_GSF_s*d_Fam*d_Foffset*Fsurf!C65*d_EF_ow*(1/365)*d_ET_ow*(1/24)))*Rad_Spec!BF65,".")</f>
        <v>.</v>
      </c>
      <c r="M65" s="50" t="str">
        <f>IFERROR((d_DL/(Rad_Spec!AY65*d_GSF_s*d_Fam*d_Foffset*Fsurf!C65*d_EF_ow*(1/365)*d_ET_ow*(1/24)))*Rad_Spec!BF65,".")</f>
        <v>.</v>
      </c>
      <c r="N65" s="50">
        <f>IFERROR((d_DL/(Rad_Spec!AV65*d_GSF_s*d_Fam*d_Foffset*acf!D65*d_ET_ow*(1/24)*d_EF_ow*(1/365)))*Rad_Spec!BF65,".")</f>
        <v>78070.751014950525</v>
      </c>
      <c r="O65" s="50">
        <f>IFERROR((d_DL/(Rad_Spec!AZ65*d_GSF_s*d_Fam*d_Foffset*acf!E65*d_ET_ow*(1/24)*d_EF_ow*(1/365)))*Rad_Spec!BF65,".")</f>
        <v>353294.85427651659</v>
      </c>
      <c r="P65" s="50">
        <f>IFERROR((d_DL/(Rad_Spec!BA65*d_GSF_s*d_Fam*d_Foffset*acf!F65*d_ET_ow*(1/24)*d_EF_ow*(1/365)))*Rad_Spec!BF65,".")</f>
        <v>126864.97039929462</v>
      </c>
      <c r="Q65" s="50">
        <f>IFERROR((d_DL/(Rad_Spec!BB65*d_GSF_s*d_Fam*d_Foffset*acf!G65*d_ET_ow*(1/24)*d_EF_ow*(1/365)))*Rad_Spec!BF65,".")</f>
        <v>84576.646932863063</v>
      </c>
      <c r="R65" s="50">
        <f>IFERROR((d_DL/(Rad_Spec!AY65*d_GSF_s*d_Fam*d_Foffset*acf!C65*d_ET_ow*(1/24)*d_EF_ow*(1/365)))*Rad_Spec!BF65,".")</f>
        <v>339803.1902581391</v>
      </c>
    </row>
    <row r="66" spans="1:18">
      <c r="A66" s="48" t="s">
        <v>71</v>
      </c>
      <c r="B66" s="48"/>
      <c r="C66" s="50" t="str">
        <f>IFERROR((d_DL/(Rad_Spec!V66*d_IFD_ow*d_EF_ow))*Rad_Spec!BF66,".")</f>
        <v>.</v>
      </c>
      <c r="D66" s="50" t="str">
        <f>IFERROR((d_DL/(Rad_Spec!AN66*d_IRA_ow*(1/d_PEFm_pp)*d_SLF*d_ET_ow*d_EF_ow))*Rad_Spec!BF66,".")</f>
        <v>.</v>
      </c>
      <c r="E66" s="50" t="str">
        <f>IFERROR((d_DL/(Rad_Spec!AN66*d_IRA_ow*(1/d_PEF)*d_SLF*d_ET_ow*d_EF_ow))*Rad_Spec!BF66,".")</f>
        <v>.</v>
      </c>
      <c r="F66" s="50">
        <f>IFERROR((d_DL/(Rad_Spec!AY66*d_GSF_s*d_Fam*d_Foffset*acf!C66*d_ET_ow*(1/24)*d_EF_ow*(1/365)))*Rad_Spec!BF66,".")</f>
        <v>729480.79882953118</v>
      </c>
      <c r="G66" s="50">
        <f t="shared" si="4"/>
        <v>729480.79882953118</v>
      </c>
      <c r="H66" s="50">
        <f t="shared" si="5"/>
        <v>729480.79882953118</v>
      </c>
      <c r="I66" s="56" t="str">
        <f>IFERROR((d_DL/(Rad_Spec!AV66*d_GSF_s*d_Fam*d_Foffset*Fsurf!C66*d_EF_ow*(1/365)*d_ET_ow*(1/24)))*Rad_Spec!BF66,".")</f>
        <v>.</v>
      </c>
      <c r="J66" s="50" t="str">
        <f>IFERROR((d_DL/(Rad_Spec!AZ66*d_GSF_s*d_Fam*d_Foffset*Fsurf!C66*d_EF_ow*(1/365)*d_ET_ow*(1/24)))*Rad_Spec!BF66,".")</f>
        <v>.</v>
      </c>
      <c r="K66" s="50" t="str">
        <f>IFERROR((d_DL/(Rad_Spec!BA66*d_GSF_s*d_Fam*d_Foffset*Fsurf!C66*d_EF_ow*(1/365)*d_ET_ow*(1/24)))*Rad_Spec!BF66,".")</f>
        <v>.</v>
      </c>
      <c r="L66" s="50" t="str">
        <f>IFERROR((d_DL/(Rad_Spec!BB66*d_GSF_s*d_Fam*d_Foffset*Fsurf!C66*d_EF_ow*(1/365)*d_ET_ow*(1/24)))*Rad_Spec!BF66,".")</f>
        <v>.</v>
      </c>
      <c r="M66" s="50" t="str">
        <f>IFERROR((d_DL/(Rad_Spec!AY66*d_GSF_s*d_Fam*d_Foffset*Fsurf!C66*d_EF_ow*(1/365)*d_ET_ow*(1/24)))*Rad_Spec!BF66,".")</f>
        <v>.</v>
      </c>
      <c r="N66" s="50">
        <f>IFERROR((d_DL/(Rad_Spec!AV66*d_GSF_s*d_Fam*d_Foffset*acf!D66*d_ET_ow*(1/24)*d_EF_ow*(1/365)))*Rad_Spec!BF66,".")</f>
        <v>174381.63449349921</v>
      </c>
      <c r="O66" s="50">
        <f>IFERROR((d_DL/(Rad_Spec!AZ66*d_GSF_s*d_Fam*d_Foffset*acf!E66*d_ET_ow*(1/24)*d_EF_ow*(1/365)))*Rad_Spec!BF66,".")</f>
        <v>830634.41282406438</v>
      </c>
      <c r="P66" s="50">
        <f>IFERROR((d_DL/(Rad_Spec!BA66*d_GSF_s*d_Fam*d_Foffset*acf!F66*d_ET_ow*(1/24)*d_EF_ow*(1/365)))*Rad_Spec!BF66,".")</f>
        <v>295530.98056266713</v>
      </c>
      <c r="Q66" s="50">
        <f>IFERROR((d_DL/(Rad_Spec!BB66*d_GSF_s*d_Fam*d_Foffset*acf!G66*d_ET_ow*(1/24)*d_EF_ow*(1/365)))*Rad_Spec!BF66,".")</f>
        <v>192297.55584557104</v>
      </c>
      <c r="R66" s="50">
        <f>IFERROR((d_DL/(Rad_Spec!AY66*d_GSF_s*d_Fam*d_Foffset*acf!C66*d_ET_ow*(1/24)*d_EF_ow*(1/365)))*Rad_Spec!BF66,".")</f>
        <v>729480.79882953118</v>
      </c>
    </row>
    <row r="67" spans="1:18">
      <c r="A67" s="48" t="s">
        <v>72</v>
      </c>
      <c r="B67" s="48"/>
      <c r="C67" s="50">
        <f>IFERROR((d_DL/(Rad_Spec!V67*d_IFD_ow*d_EF_ow))*Rad_Spec!BF67,".")</f>
        <v>292.96878384772219</v>
      </c>
      <c r="D67" s="50">
        <f>IFERROR((d_DL/(Rad_Spec!AN67*d_IRA_ow*(1/d_PEFm_pp)*d_SLF*d_ET_ow*d_EF_ow))*Rad_Spec!BF67,".")</f>
        <v>4.7746767201043552</v>
      </c>
      <c r="E67" s="50">
        <f>IFERROR((d_DL/(Rad_Spec!AN67*d_IRA_ow*(1/d_PEF)*d_SLF*d_ET_ow*d_EF_ow))*Rad_Spec!BF67,".")</f>
        <v>3490.7312598545668</v>
      </c>
      <c r="F67" s="50">
        <f>IFERROR((d_DL/(Rad_Spec!AY67*d_GSF_s*d_Fam*d_Foffset*acf!C67*d_ET_ow*(1/24)*d_EF_ow*(1/365)))*Rad_Spec!BF67,".")</f>
        <v>107.66412883916998</v>
      </c>
      <c r="G67" s="50">
        <f t="shared" si="4"/>
        <v>76.994441919586592</v>
      </c>
      <c r="H67" s="50">
        <f t="shared" si="5"/>
        <v>4.5016708679247079</v>
      </c>
      <c r="I67" s="56">
        <f>IFERROR((d_DL/(Rad_Spec!AV67*d_GSF_s*d_Fam*d_Foffset*Fsurf!C67*d_EF_ow*(1/365)*d_ET_ow*(1/24)))*Rad_Spec!BF67,".")</f>
        <v>17.652876615783637</v>
      </c>
      <c r="J67" s="50">
        <f>IFERROR((d_DL/(Rad_Spec!AZ67*d_GSF_s*d_Fam*d_Foffset*Fsurf!C67*d_EF_ow*(1/365)*d_ET_ow*(1/24)))*Rad_Spec!BF67,".")</f>
        <v>88.949931685356376</v>
      </c>
      <c r="K67" s="50">
        <f>IFERROR((d_DL/(Rad_Spec!BA67*d_GSF_s*d_Fam*d_Foffset*Fsurf!C67*d_EF_ow*(1/365)*d_ET_ow*(1/24)))*Rad_Spec!BF67,".")</f>
        <v>31.162731168679269</v>
      </c>
      <c r="L67" s="50">
        <f>IFERROR((d_DL/(Rad_Spec!BB67*d_GSF_s*d_Fam*d_Foffset*Fsurf!C67*d_EF_ow*(1/365)*d_ET_ow*(1/24)))*Rad_Spec!BF67,".")</f>
        <v>20.004023937973162</v>
      </c>
      <c r="M67" s="50">
        <f>IFERROR((d_DL/(Rad_Spec!AY67*d_GSF_s*d_Fam*d_Foffset*Fsurf!C67*d_EF_ow*(1/365)*d_ET_ow*(1/24)))*Rad_Spec!BF67,".")</f>
        <v>90.93254124929895</v>
      </c>
      <c r="N67" s="50">
        <f>IFERROR((d_DL/(Rad_Spec!AV67*d_GSF_s*d_Fam*d_Foffset*acf!D67*d_ET_ow*(1/24)*d_EF_ow*(1/365)))*Rad_Spec!BF67,".")</f>
        <v>20.901005913087822</v>
      </c>
      <c r="O67" s="50">
        <f>IFERROR((d_DL/(Rad_Spec!AZ67*d_GSF_s*d_Fam*d_Foffset*acf!E67*d_ET_ow*(1/24)*d_EF_ow*(1/365)))*Rad_Spec!BF67,".")</f>
        <v>105.31671911546195</v>
      </c>
      <c r="P67" s="50">
        <f>IFERROR((d_DL/(Rad_Spec!BA67*d_GSF_s*d_Fam*d_Foffset*acf!F67*d_ET_ow*(1/24)*d_EF_ow*(1/365)))*Rad_Spec!BF67,".")</f>
        <v>36.89667370371626</v>
      </c>
      <c r="Q67" s="50">
        <f>IFERROR((d_DL/(Rad_Spec!BB67*d_GSF_s*d_Fam*d_Foffset*acf!G67*d_ET_ow*(1/24)*d_EF_ow*(1/365)))*Rad_Spec!BF67,".")</f>
        <v>23.684764342560218</v>
      </c>
      <c r="R67" s="50">
        <f>IFERROR((d_DL/(Rad_Spec!AY67*d_GSF_s*d_Fam*d_Foffset*acf!C67*d_ET_ow*(1/24)*d_EF_ow*(1/365)))*Rad_Spec!BF67,".")</f>
        <v>107.66412883916998</v>
      </c>
    </row>
    <row r="68" spans="1:18">
      <c r="A68" s="48" t="s">
        <v>73</v>
      </c>
      <c r="B68" s="48"/>
      <c r="C68" s="50">
        <f>IFERROR((d_DL/(Rad_Spec!V68*d_IFD_ow*d_EF_ow))*Rad_Spec!BF68,".")</f>
        <v>545.38173733220162</v>
      </c>
      <c r="D68" s="50">
        <f>IFERROR((d_DL/(Rad_Spec!AN68*d_IRA_ow*(1/d_PEFm_pp)*d_SLF*d_ET_ow*d_EF_ow))*Rad_Spec!BF68,".")</f>
        <v>18.057732888011941</v>
      </c>
      <c r="E68" s="50">
        <f>IFERROR((d_DL/(Rad_Spec!AN68*d_IRA_ow*(1/d_PEF)*d_SLF*d_ET_ow*d_EF_ow))*Rad_Spec!BF68,".")</f>
        <v>13201.876560327524</v>
      </c>
      <c r="F68" s="50">
        <f>IFERROR((d_DL/(Rad_Spec!AY68*d_GSF_s*d_Fam*d_Foffset*acf!C68*d_ET_ow*(1/24)*d_EF_ow*(1/365)))*Rad_Spec!BF68,".")</f>
        <v>239.56591321860785</v>
      </c>
      <c r="G68" s="50">
        <f t="shared" si="4"/>
        <v>164.37793837489602</v>
      </c>
      <c r="H68" s="50">
        <f t="shared" si="5"/>
        <v>16.290430498990759</v>
      </c>
      <c r="I68" s="56">
        <f>IFERROR((d_DL/(Rad_Spec!AV68*d_GSF_s*d_Fam*d_Foffset*Fsurf!C68*d_EF_ow*(1/365)*d_ET_ow*(1/24)))*Rad_Spec!BF68,".")</f>
        <v>35.674066200355945</v>
      </c>
      <c r="J68" s="50">
        <f>IFERROR((d_DL/(Rad_Spec!AZ68*d_GSF_s*d_Fam*d_Foffset*Fsurf!C68*d_EF_ow*(1/365)*d_ET_ow*(1/24)))*Rad_Spec!BF68,".")</f>
        <v>199.30581586114354</v>
      </c>
      <c r="K68" s="50">
        <f>IFERROR((d_DL/(Rad_Spec!BA68*d_GSF_s*d_Fam*d_Foffset*Fsurf!C68*d_EF_ow*(1/365)*d_ET_ow*(1/24)))*Rad_Spec!BF68,".")</f>
        <v>69.215443660473213</v>
      </c>
      <c r="L68" s="50">
        <f>IFERROR((d_DL/(Rad_Spec!BB68*d_GSF_s*d_Fam*d_Foffset*Fsurf!C68*d_EF_ow*(1/365)*d_ET_ow*(1/24)))*Rad_Spec!BF68,".")</f>
        <v>42.880948261033915</v>
      </c>
      <c r="M68" s="50">
        <f>IFERROR((d_DL/(Rad_Spec!AY68*d_GSF_s*d_Fam*d_Foffset*Fsurf!C68*d_EF_ow*(1/365)*d_ET_ow*(1/24)))*Rad_Spec!BF68,".")</f>
        <v>203.71251124031281</v>
      </c>
      <c r="N68" s="50">
        <f>IFERROR((d_DL/(Rad_Spec!AV68*d_GSF_s*d_Fam*d_Foffset*acf!D68*d_ET_ow*(1/24)*d_EF_ow*(1/365)))*Rad_Spec!BF68,".")</f>
        <v>41.952701851618592</v>
      </c>
      <c r="O68" s="50">
        <f>IFERROR((d_DL/(Rad_Spec!AZ68*d_GSF_s*d_Fam*d_Foffset*acf!E68*d_ET_ow*(1/24)*d_EF_ow*(1/365)))*Rad_Spec!BF68,".")</f>
        <v>234.38363945270481</v>
      </c>
      <c r="P68" s="50">
        <f>IFERROR((d_DL/(Rad_Spec!BA68*d_GSF_s*d_Fam*d_Foffset*acf!F68*d_ET_ow*(1/24)*d_EF_ow*(1/365)))*Rad_Spec!BF68,".")</f>
        <v>81.397361744716505</v>
      </c>
      <c r="Q68" s="50">
        <f>IFERROR((d_DL/(Rad_Spec!BB68*d_GSF_s*d_Fam*d_Foffset*acf!G68*d_ET_ow*(1/24)*d_EF_ow*(1/365)))*Rad_Spec!BF68,".")</f>
        <v>50.427995154975882</v>
      </c>
      <c r="R68" s="50">
        <f>IFERROR((d_DL/(Rad_Spec!AY68*d_GSF_s*d_Fam*d_Foffset*acf!C68*d_ET_ow*(1/24)*d_EF_ow*(1/365)))*Rad_Spec!BF68,".")</f>
        <v>239.56591321860785</v>
      </c>
    </row>
    <row r="69" spans="1:18">
      <c r="A69" s="51" t="s">
        <v>74</v>
      </c>
      <c r="B69" s="48" t="s">
        <v>7</v>
      </c>
      <c r="C69" s="50">
        <f>IFERROR((d_DL/(Rad_Spec!V69*d_IFD_ow*d_EF_ow))*Rad_Spec!BF69,".")</f>
        <v>5.727643502169303E-2</v>
      </c>
      <c r="D69" s="50">
        <f>IFERROR((d_DL/(Rad_Spec!AN69*d_IRA_ow*(1/d_PEFm_pp)*d_SLF*d_ET_ow*d_EF_ow))*Rad_Spec!BF69,".")</f>
        <v>1.3287599698140037E-5</v>
      </c>
      <c r="E69" s="50">
        <f>IFERROR((d_DL/(Rad_Spec!AN69*d_IRA_ow*(1/d_PEF)*d_SLF*d_ET_ow*d_EF_ow))*Rad_Spec!BF69,".")</f>
        <v>9.7144670422247541E-3</v>
      </c>
      <c r="F69" s="50">
        <f>IFERROR((d_DL/(Rad_Spec!AY69*d_GSF_s*d_Fam*d_Foffset*acf!C69*d_ET_ow*(1/24)*d_EF_ow*(1/365)))*Rad_Spec!BF69,".")</f>
        <v>170.61897702100876</v>
      </c>
      <c r="G69" s="50">
        <f t="shared" si="4"/>
        <v>8.3053510010147429E-3</v>
      </c>
      <c r="H69" s="50">
        <f t="shared" si="5"/>
        <v>1.3284516779340097E-5</v>
      </c>
      <c r="I69" s="56">
        <f>IFERROR((d_DL/(Rad_Spec!AV69*d_GSF_s*d_Fam*d_Foffset*Fsurf!C69*d_EF_ow*(1/365)*d_ET_ow*(1/24)))*Rad_Spec!BF69,".")</f>
        <v>51.91025704042751</v>
      </c>
      <c r="J69" s="50">
        <f>IFERROR((d_DL/(Rad_Spec!AZ69*d_GSF_s*d_Fam*d_Foffset*Fsurf!C69*d_EF_ow*(1/365)*d_ET_ow*(1/24)))*Rad_Spec!BF69,".")</f>
        <v>155.29818564594561</v>
      </c>
      <c r="K69" s="50">
        <f>IFERROR((d_DL/(Rad_Spec!BA69*d_GSF_s*d_Fam*d_Foffset*Fsurf!C69*d_EF_ow*(1/365)*d_ET_ow*(1/24)))*Rad_Spec!BF69,".")</f>
        <v>65.160077893403766</v>
      </c>
      <c r="L69" s="50">
        <f>IFERROR((d_DL/(Rad_Spec!BB69*d_GSF_s*d_Fam*d_Foffset*Fsurf!C69*d_EF_ow*(1/365)*d_ET_ow*(1/24)))*Rad_Spec!BF69,".")</f>
        <v>52.055257758417525</v>
      </c>
      <c r="M69" s="50">
        <f>IFERROR((d_DL/(Rad_Spec!AY69*d_GSF_s*d_Fam*d_Foffset*Fsurf!C69*d_EF_ow*(1/365)*d_ET_ow*(1/24)))*Rad_Spec!BF69,".")</f>
        <v>122.04504794063574</v>
      </c>
      <c r="N69" s="50">
        <f>IFERROR((d_DL/(Rad_Spec!AV69*d_GSF_s*d_Fam*d_Foffset*acf!D69*d_ET_ow*(1/24)*d_EF_ow*(1/365)))*Rad_Spec!BF69,".")</f>
        <v>72.570539342517662</v>
      </c>
      <c r="O69" s="50">
        <f>IFERROR((d_DL/(Rad_Spec!AZ69*d_GSF_s*d_Fam*d_Foffset*acf!E69*d_ET_ow*(1/24)*d_EF_ow*(1/365)))*Rad_Spec!BF69,".")</f>
        <v>217.10686353303197</v>
      </c>
      <c r="P69" s="50">
        <f>IFERROR((d_DL/(Rad_Spec!BA69*d_GSF_s*d_Fam*d_Foffset*acf!F69*d_ET_ow*(1/24)*d_EF_ow*(1/365)))*Rad_Spec!BF69,".")</f>
        <v>91.093788894978459</v>
      </c>
      <c r="Q69" s="50">
        <f>IFERROR((d_DL/(Rad_Spec!BB69*d_GSF_s*d_Fam*d_Foffset*acf!G69*d_ET_ow*(1/24)*d_EF_ow*(1/365)))*Rad_Spec!BF69,".")</f>
        <v>72.773250346267702</v>
      </c>
      <c r="R69" s="50">
        <f>IFERROR((d_DL/(Rad_Spec!AY69*d_GSF_s*d_Fam*d_Foffset*acf!C69*d_ET_ow*(1/24)*d_EF_ow*(1/365)))*Rad_Spec!BF69,".")</f>
        <v>170.61897702100876</v>
      </c>
    </row>
    <row r="70" spans="1:18">
      <c r="A70" s="48" t="s">
        <v>75</v>
      </c>
      <c r="B70" s="48"/>
      <c r="C70" s="50" t="str">
        <f>IFERROR((d_DL/(Rad_Spec!V70*d_IFD_ow*d_EF_ow))*Rad_Spec!BF70,".")</f>
        <v>.</v>
      </c>
      <c r="D70" s="50" t="str">
        <f>IFERROR((d_DL/(Rad_Spec!AN70*d_IRA_ow*(1/d_PEFm_pp)*d_SLF*d_ET_ow*d_EF_ow))*Rad_Spec!BF70,".")</f>
        <v>.</v>
      </c>
      <c r="E70" s="50" t="str">
        <f>IFERROR((d_DL/(Rad_Spec!AN70*d_IRA_ow*(1/d_PEF)*d_SLF*d_ET_ow*d_EF_ow))*Rad_Spec!BF70,".")</f>
        <v>.</v>
      </c>
      <c r="F70" s="50">
        <f>IFERROR((d_DL/(Rad_Spec!AY70*d_GSF_s*d_Fam*d_Foffset*acf!C70*d_ET_ow*(1/24)*d_EF_ow*(1/365)))*Rad_Spec!BF70,".")</f>
        <v>772889.31458412099</v>
      </c>
      <c r="G70" s="50">
        <f t="shared" si="4"/>
        <v>772889.31458412099</v>
      </c>
      <c r="H70" s="50">
        <f t="shared" si="5"/>
        <v>772889.31458412099</v>
      </c>
      <c r="I70" s="56">
        <f>IFERROR((d_DL/(Rad_Spec!AV70*d_GSF_s*d_Fam*d_Foffset*Fsurf!C70*d_EF_ow*(1/365)*d_ET_ow*(1/24)))*Rad_Spec!BF70,".")</f>
        <v>128953.60504615988</v>
      </c>
      <c r="J70" s="50">
        <f>IFERROR((d_DL/(Rad_Spec!AZ70*d_GSF_s*d_Fam*d_Foffset*Fsurf!C70*d_EF_ow*(1/365)*d_ET_ow*(1/24)))*Rad_Spec!BF70,".")</f>
        <v>618073.8076257027</v>
      </c>
      <c r="K70" s="50">
        <f>IFERROR((d_DL/(Rad_Spec!BA70*d_GSF_s*d_Fam*d_Foffset*Fsurf!C70*d_EF_ow*(1/365)*d_ET_ow*(1/24)))*Rad_Spec!BF70,".")</f>
        <v>218061.99504996696</v>
      </c>
      <c r="L70" s="50">
        <f>IFERROR((d_DL/(Rad_Spec!BB70*d_GSF_s*d_Fam*d_Foffset*Fsurf!C70*d_EF_ow*(1/365)*d_ET_ow*(1/24)))*Rad_Spec!BF70,".")</f>
        <v>142179.61582012501</v>
      </c>
      <c r="M70" s="50">
        <f>IFERROR((d_DL/(Rad_Spec!AY70*d_GSF_s*d_Fam*d_Foffset*Fsurf!C70*d_EF_ow*(1/365)*d_ET_ow*(1/24)))*Rad_Spec!BF70,".")</f>
        <v>579666.98593809071</v>
      </c>
      <c r="N70" s="50">
        <f>IFERROR((d_DL/(Rad_Spec!AV70*d_GSF_s*d_Fam*d_Foffset*acf!D70*d_ET_ow*(1/24)*d_EF_ow*(1/365)))*Rad_Spec!BF70,".")</f>
        <v>171938.1400615465</v>
      </c>
      <c r="O70" s="50">
        <f>IFERROR((d_DL/(Rad_Spec!AZ70*d_GSF_s*d_Fam*d_Foffset*acf!E70*d_ET_ow*(1/24)*d_EF_ow*(1/365)))*Rad_Spec!BF70,".")</f>
        <v>824098.41016760352</v>
      </c>
      <c r="P70" s="50">
        <f>IFERROR((d_DL/(Rad_Spec!BA70*d_GSF_s*d_Fam*d_Foffset*acf!F70*d_ET_ow*(1/24)*d_EF_ow*(1/365)))*Rad_Spec!BF70,".")</f>
        <v>290749.32673328929</v>
      </c>
      <c r="Q70" s="50">
        <f>IFERROR((d_DL/(Rad_Spec!BB70*d_GSF_s*d_Fam*d_Foffset*acf!G70*d_ET_ow*(1/24)*d_EF_ow*(1/365)))*Rad_Spec!BF70,".")</f>
        <v>189572.82109350001</v>
      </c>
      <c r="R70" s="50">
        <f>IFERROR((d_DL/(Rad_Spec!AY70*d_GSF_s*d_Fam*d_Foffset*acf!C70*d_ET_ow*(1/24)*d_EF_ow*(1/365)))*Rad_Spec!BF70,".")</f>
        <v>772889.31458412099</v>
      </c>
    </row>
    <row r="71" spans="1:18">
      <c r="A71" s="48" t="s">
        <v>76</v>
      </c>
      <c r="B71" s="48"/>
      <c r="C71" s="50">
        <f>IFERROR((d_DL/(Rad_Spec!V71*d_IFD_ow*d_EF_ow))*Rad_Spec!BF71,".")</f>
        <v>5582090.5033207992</v>
      </c>
      <c r="D71" s="50">
        <f>IFERROR((d_DL/(Rad_Spec!AN71*d_IRA_ow*(1/d_PEFm_pp)*d_SLF*d_ET_ow*d_EF_ow))*Rad_Spec!BF71,".")</f>
        <v>160248.46417897873</v>
      </c>
      <c r="E71" s="50">
        <f>IFERROR((d_DL/(Rad_Spec!AN71*d_IRA_ow*(1/d_PEF)*d_SLF*d_ET_ow*d_EF_ow))*Rad_Spec!BF71,".")</f>
        <v>117156481.17031474</v>
      </c>
      <c r="F71" s="50">
        <f>IFERROR((d_DL/(Rad_Spec!AY71*d_GSF_s*d_Fam*d_Foffset*acf!C71*d_ET_ow*(1/24)*d_EF_ow*(1/365)))*Rad_Spec!BF71,".")</f>
        <v>629722.48194640491</v>
      </c>
      <c r="G71" s="50">
        <f t="shared" ref="G71:G134" si="6">(IF(AND(C71&lt;&gt;".",E71&lt;&gt;".",F71&lt;&gt;"."),1/((1/C71)+(1/E71)+(1/F71)),IF(AND(C71&lt;&gt;".",E71&lt;&gt;".",F71="."), 1/((1/C71)+(1/E71)),IF(AND(C71&lt;&gt;".",E71=".",F71&lt;&gt;"."),1/((1/C71)+(1/F71)),IF(AND(C71=".",E71&lt;&gt;".",F71&lt;&gt;"."),1/((1/E71)+(1/F71)),IF(AND(C71&lt;&gt;".",E71=".",F71="."),1/(1/C71),IF(AND(C71=".",E71&lt;&gt;".",F71="."),1/(1/E71),IF(AND(C71=".",E71=".",F71&lt;&gt;"."),1/(1/F71),IF(AND(C71=".",E71=".",F71="."),".")))))))))</f>
        <v>563164.19903103961</v>
      </c>
      <c r="H71" s="50">
        <f t="shared" ref="H71:H134" si="7">(IF(AND(C71&lt;&gt;".",D71&lt;&gt;".",F71&lt;&gt;"."),1/((1/C71)+(1/D71)+(1/F71)),IF(AND(C71&lt;&gt;".",D71&lt;&gt;".",F71="."), 1/((1/C71)+(1/D71)),IF(AND(C71&lt;&gt;".",D71=".",F71&lt;&gt;"."),1/((1/C71)+(1/F71)),IF(AND(C71=".",D71&lt;&gt;".",F71&lt;&gt;"."),1/((1/D71)+(1/F71)),IF(AND(C71&lt;&gt;".",D71=".",F71="."),1/(1/C71),IF(AND(C71=".",D71&lt;&gt;".",F71="."),1/(1/D71),IF(AND(C71=".",D71=".",F71&lt;&gt;"."),1/(1/F71),IF(AND(C71=".",D71=".",F71="."),".")))))))))</f>
        <v>124883.62593625158</v>
      </c>
      <c r="I71" s="56">
        <f>IFERROR((d_DL/(Rad_Spec!AV71*d_GSF_s*d_Fam*d_Foffset*Fsurf!C71*d_EF_ow*(1/365)*d_ET_ow*(1/24)))*Rad_Spec!BF71,".")</f>
        <v>128222.34448021975</v>
      </c>
      <c r="J71" s="50">
        <f>IFERROR((d_DL/(Rad_Spec!AZ71*d_GSF_s*d_Fam*d_Foffset*Fsurf!C71*d_EF_ow*(1/365)*d_ET_ow*(1/24)))*Rad_Spec!BF71,".")</f>
        <v>491485.95720393339</v>
      </c>
      <c r="K71" s="50">
        <f>IFERROR((d_DL/(Rad_Spec!BA71*d_GSF_s*d_Fam*d_Foffset*Fsurf!C71*d_EF_ow*(1/365)*d_ET_ow*(1/24)))*Rad_Spec!BF71,".")</f>
        <v>195086.75724597852</v>
      </c>
      <c r="L71" s="50">
        <f>IFERROR((d_DL/(Rad_Spec!BB71*d_GSF_s*d_Fam*d_Foffset*Fsurf!C71*d_EF_ow*(1/365)*d_ET_ow*(1/24)))*Rad_Spec!BF71,".")</f>
        <v>138257.13665693253</v>
      </c>
      <c r="M71" s="50">
        <f>IFERROR((d_DL/(Rad_Spec!AY71*d_GSF_s*d_Fam*d_Foffset*Fsurf!C71*d_EF_ow*(1/365)*d_ET_ow*(1/24)))*Rad_Spec!BF71,".")</f>
        <v>453690.54895274132</v>
      </c>
      <c r="N71" s="50">
        <f>IFERROR((d_DL/(Rad_Spec!AV71*d_GSF_s*d_Fam*d_Foffset*acf!D71*d_ET_ow*(1/24)*d_EF_ow*(1/365)))*Rad_Spec!BF71,".")</f>
        <v>177972.61413854497</v>
      </c>
      <c r="O71" s="50">
        <f>IFERROR((d_DL/(Rad_Spec!AZ71*d_GSF_s*d_Fam*d_Foffset*acf!E71*d_ET_ow*(1/24)*d_EF_ow*(1/365)))*Rad_Spec!BF71,".")</f>
        <v>682182.50859905942</v>
      </c>
      <c r="P71" s="50">
        <f>IFERROR((d_DL/(Rad_Spec!BA71*d_GSF_s*d_Fam*d_Foffset*acf!F71*d_ET_ow*(1/24)*d_EF_ow*(1/365)))*Rad_Spec!BF71,".")</f>
        <v>270780.41905741813</v>
      </c>
      <c r="Q71" s="50">
        <f>IFERROR((d_DL/(Rad_Spec!BB71*d_GSF_s*d_Fam*d_Foffset*acf!G71*d_ET_ow*(1/24)*d_EF_ow*(1/365)))*Rad_Spec!BF71,".")</f>
        <v>191900.9056798224</v>
      </c>
      <c r="R71" s="50">
        <f>IFERROR((d_DL/(Rad_Spec!AY71*d_GSF_s*d_Fam*d_Foffset*acf!C71*d_ET_ow*(1/24)*d_EF_ow*(1/365)))*Rad_Spec!BF71,".")</f>
        <v>629722.48194640491</v>
      </c>
    </row>
    <row r="72" spans="1:18">
      <c r="A72" s="48" t="s">
        <v>77</v>
      </c>
      <c r="B72" s="48"/>
      <c r="C72" s="50">
        <f>IFERROR((d_DL/(Rad_Spec!V72*d_IFD_ow*d_EF_ow))*Rad_Spec!BF72,".")</f>
        <v>249.70840766064597</v>
      </c>
      <c r="D72" s="50">
        <f>IFERROR((d_DL/(Rad_Spec!AN72*d_IRA_ow*(1/d_PEFm_pp)*d_SLF*d_ET_ow*d_EF_ow))*Rad_Spec!BF72,".")</f>
        <v>0.85270832464655522</v>
      </c>
      <c r="E72" s="50">
        <f>IFERROR((d_DL/(Rad_Spec!AN72*d_IRA_ow*(1/d_PEF)*d_SLF*d_ET_ow*d_EF_ow))*Rad_Spec!BF72,".")</f>
        <v>623.40882511452855</v>
      </c>
      <c r="F72" s="50">
        <f>IFERROR((d_DL/(Rad_Spec!AY72*d_GSF_s*d_Fam*d_Foffset*acf!C72*d_ET_ow*(1/24)*d_EF_ow*(1/365)))*Rad_Spec!BF72,".")</f>
        <v>1268565.1023137893</v>
      </c>
      <c r="G72" s="50">
        <f t="shared" si="6"/>
        <v>178.26764070308317</v>
      </c>
      <c r="H72" s="50">
        <f t="shared" si="7"/>
        <v>0.84980582270077087</v>
      </c>
      <c r="I72" s="56">
        <f>IFERROR((d_DL/(Rad_Spec!AV72*d_GSF_s*d_Fam*d_Foffset*Fsurf!C72*d_EF_ow*(1/365)*d_ET_ow*(1/24)))*Rad_Spec!BF72,".")</f>
        <v>770982.42085296789</v>
      </c>
      <c r="J72" s="50">
        <f>IFERROR((d_DL/(Rad_Spec!AZ72*d_GSF_s*d_Fam*d_Foffset*Fsurf!C72*d_EF_ow*(1/365)*d_ET_ow*(1/24)))*Rad_Spec!BF72,".")</f>
        <v>1633025.7575547118</v>
      </c>
      <c r="K72" s="50">
        <f>IFERROR((d_DL/(Rad_Spec!BA72*d_GSF_s*d_Fam*d_Foffset*Fsurf!C72*d_EF_ow*(1/365)*d_ET_ow*(1/24)))*Rad_Spec!BF72,".")</f>
        <v>878789.28478579817</v>
      </c>
      <c r="L72" s="50">
        <f>IFERROR((d_DL/(Rad_Spec!BB72*d_GSF_s*d_Fam*d_Foffset*Fsurf!C72*d_EF_ow*(1/365)*d_ET_ow*(1/24)))*Rad_Spec!BF72,".")</f>
        <v>773859.22093077761</v>
      </c>
      <c r="M72" s="50">
        <f>IFERROR((d_DL/(Rad_Spec!AY72*d_GSF_s*d_Fam*d_Foffset*Fsurf!C72*d_EF_ow*(1/365)*d_ET_ow*(1/24)))*Rad_Spec!BF72,".")</f>
        <v>910453.42271324585</v>
      </c>
      <c r="N72" s="50">
        <f>IFERROR((d_DL/(Rad_Spec!AV72*d_GSF_s*d_Fam*d_Foffset*acf!D72*d_ET_ow*(1/24)*d_EF_ow*(1/365)))*Rad_Spec!BF72,".")</f>
        <v>1074235.5063884687</v>
      </c>
      <c r="O72" s="50">
        <f>IFERROR((d_DL/(Rad_Spec!AZ72*d_GSF_s*d_Fam*d_Foffset*acf!E72*d_ET_ow*(1/24)*d_EF_ow*(1/365)))*Rad_Spec!BF72,".")</f>
        <v>2275349.2221928979</v>
      </c>
      <c r="P72" s="50">
        <f>IFERROR((d_DL/(Rad_Spec!BA72*d_GSF_s*d_Fam*d_Foffset*acf!F72*d_ET_ow*(1/24)*d_EF_ow*(1/365)))*Rad_Spec!BF72,".")</f>
        <v>1224446.4034682121</v>
      </c>
      <c r="Q72" s="50">
        <f>IFERROR((d_DL/(Rad_Spec!BB72*d_GSF_s*d_Fam*d_Foffset*acf!G72*d_ET_ow*(1/24)*d_EF_ow*(1/365)))*Rad_Spec!BF72,".")</f>
        <v>1078243.8478302166</v>
      </c>
      <c r="R72" s="50">
        <f>IFERROR((d_DL/(Rad_Spec!AY72*d_GSF_s*d_Fam*d_Foffset*acf!C72*d_ET_ow*(1/24)*d_EF_ow*(1/365)))*Rad_Spec!BF72,".")</f>
        <v>1268565.1023137893</v>
      </c>
    </row>
    <row r="73" spans="1:18">
      <c r="A73" s="51" t="s">
        <v>78</v>
      </c>
      <c r="B73" s="48" t="s">
        <v>7</v>
      </c>
      <c r="C73" s="50">
        <f>IFERROR((d_DL/(Rad_Spec!V73*d_IFD_ow*d_EF_ow))*Rad_Spec!BF73,".")</f>
        <v>59.513115393001947</v>
      </c>
      <c r="D73" s="50">
        <f>IFERROR((d_DL/(Rad_Spec!AN73*d_IRA_ow*(1/d_PEFm_pp)*d_SLF*d_ET_ow*d_EF_ow))*Rad_Spec!BF73,".")</f>
        <v>0.34441518716573771</v>
      </c>
      <c r="E73" s="50">
        <f>IFERROR((d_DL/(Rad_Spec!AN73*d_IRA_ow*(1/d_PEF)*d_SLF*d_ET_ow*d_EF_ow))*Rad_Spec!BF73,".")</f>
        <v>251.79942657601032</v>
      </c>
      <c r="F73" s="50">
        <f>IFERROR((d_DL/(Rad_Spec!AY73*d_GSF_s*d_Fam*d_Foffset*acf!C73*d_ET_ow*(1/24)*d_EF_ow*(1/365)))*Rad_Spec!BF73,".")</f>
        <v>193.32848413988521</v>
      </c>
      <c r="G73" s="50">
        <f t="shared" si="6"/>
        <v>38.540134682414752</v>
      </c>
      <c r="H73" s="50">
        <f t="shared" si="7"/>
        <v>0.34182798771641143</v>
      </c>
      <c r="I73" s="56">
        <f>IFERROR((d_DL/(Rad_Spec!AV73*d_GSF_s*d_Fam*d_Foffset*Fsurf!C73*d_EF_ow*(1/365)*d_ET_ow*(1/24)))*Rad_Spec!BF73,".")</f>
        <v>34.707700285646354</v>
      </c>
      <c r="J73" s="50">
        <f>IFERROR((d_DL/(Rad_Spec!AZ73*d_GSF_s*d_Fam*d_Foffset*Fsurf!C73*d_EF_ow*(1/365)*d_ET_ow*(1/24)))*Rad_Spec!BF73,".")</f>
        <v>148.94249335178944</v>
      </c>
      <c r="K73" s="50">
        <f>IFERROR((d_DL/(Rad_Spec!BA73*d_GSF_s*d_Fam*d_Foffset*Fsurf!C73*d_EF_ow*(1/365)*d_ET_ow*(1/24)))*Rad_Spec!BF73,".")</f>
        <v>53.585542933929915</v>
      </c>
      <c r="L73" s="50">
        <f>IFERROR((d_DL/(Rad_Spec!BB73*d_GSF_s*d_Fam*d_Foffset*Fsurf!C73*d_EF_ow*(1/365)*d_ET_ow*(1/24)))*Rad_Spec!BF73,".")</f>
        <v>36.658326852087718</v>
      </c>
      <c r="M73" s="50">
        <f>IFERROR((d_DL/(Rad_Spec!AY73*d_GSF_s*d_Fam*d_Foffset*Fsurf!C73*d_EF_ow*(1/365)*d_ET_ow*(1/24)))*Rad_Spec!BF73,".")</f>
        <v>149.63504964387403</v>
      </c>
      <c r="N73" s="50">
        <f>IFERROR((d_DL/(Rad_Spec!AV73*d_GSF_s*d_Fam*d_Foffset*acf!D73*d_ET_ow*(1/24)*d_EF_ow*(1/365)))*Rad_Spec!BF73,".")</f>
        <v>44.842348769055079</v>
      </c>
      <c r="O73" s="50">
        <f>IFERROR((d_DL/(Rad_Spec!AZ73*d_GSF_s*d_Fam*d_Foffset*acf!E73*d_ET_ow*(1/24)*d_EF_ow*(1/365)))*Rad_Spec!BF73,".")</f>
        <v>192.43370141051196</v>
      </c>
      <c r="P73" s="50">
        <f>IFERROR((d_DL/(Rad_Spec!BA73*d_GSF_s*d_Fam*d_Foffset*acf!F73*d_ET_ow*(1/24)*d_EF_ow*(1/365)))*Rad_Spec!BF73,".")</f>
        <v>69.232521470637451</v>
      </c>
      <c r="Q73" s="50">
        <f>IFERROR((d_DL/(Rad_Spec!BB73*d_GSF_s*d_Fam*d_Foffset*acf!G73*d_ET_ow*(1/24)*d_EF_ow*(1/365)))*Rad_Spec!BF73,".")</f>
        <v>47.362558292897326</v>
      </c>
      <c r="R73" s="50">
        <f>IFERROR((d_DL/(Rad_Spec!AY73*d_GSF_s*d_Fam*d_Foffset*acf!C73*d_ET_ow*(1/24)*d_EF_ow*(1/365)))*Rad_Spec!BF73,".")</f>
        <v>193.32848413988521</v>
      </c>
    </row>
    <row r="74" spans="1:18">
      <c r="A74" s="48" t="s">
        <v>79</v>
      </c>
      <c r="B74" s="48"/>
      <c r="C74" s="50" t="str">
        <f>IFERROR((d_DL/(Rad_Spec!V74*d_IFD_ow*d_EF_ow))*Rad_Spec!BF74,".")</f>
        <v>.</v>
      </c>
      <c r="D74" s="50" t="str">
        <f>IFERROR((d_DL/(Rad_Spec!AN74*d_IRA_ow*(1/d_PEFm_pp)*d_SLF*d_ET_ow*d_EF_ow))*Rad_Spec!BF74,".")</f>
        <v>.</v>
      </c>
      <c r="E74" s="50" t="str">
        <f>IFERROR((d_DL/(Rad_Spec!AN74*d_IRA_ow*(1/d_PEF)*d_SLF*d_ET_ow*d_EF_ow))*Rad_Spec!BF74,".")</f>
        <v>.</v>
      </c>
      <c r="F74" s="50">
        <f>IFERROR((d_DL/(Rad_Spec!AY74*d_GSF_s*d_Fam*d_Foffset*acf!C74*d_ET_ow*(1/24)*d_EF_ow*(1/365)))*Rad_Spec!BF74,".")</f>
        <v>181124.19213174208</v>
      </c>
      <c r="G74" s="50">
        <f t="shared" si="6"/>
        <v>181124.19213174208</v>
      </c>
      <c r="H74" s="50">
        <f t="shared" si="7"/>
        <v>181124.19213174208</v>
      </c>
      <c r="I74" s="56" t="str">
        <f>IFERROR((d_DL/(Rad_Spec!AV74*d_GSF_s*d_Fam*d_Foffset*Fsurf!C74*d_EF_ow*(1/365)*d_ET_ow*(1/24)))*Rad_Spec!BF74,".")</f>
        <v>.</v>
      </c>
      <c r="J74" s="50" t="str">
        <f>IFERROR((d_DL/(Rad_Spec!AZ74*d_GSF_s*d_Fam*d_Foffset*Fsurf!C74*d_EF_ow*(1/365)*d_ET_ow*(1/24)))*Rad_Spec!BF74,".")</f>
        <v>.</v>
      </c>
      <c r="K74" s="50" t="str">
        <f>IFERROR((d_DL/(Rad_Spec!BA74*d_GSF_s*d_Fam*d_Foffset*Fsurf!C74*d_EF_ow*(1/365)*d_ET_ow*(1/24)))*Rad_Spec!BF74,".")</f>
        <v>.</v>
      </c>
      <c r="L74" s="50" t="str">
        <f>IFERROR((d_DL/(Rad_Spec!BB74*d_GSF_s*d_Fam*d_Foffset*Fsurf!C74*d_EF_ow*(1/365)*d_ET_ow*(1/24)))*Rad_Spec!BF74,".")</f>
        <v>.</v>
      </c>
      <c r="M74" s="50" t="str">
        <f>IFERROR((d_DL/(Rad_Spec!AY74*d_GSF_s*d_Fam*d_Foffset*Fsurf!C74*d_EF_ow*(1/365)*d_ET_ow*(1/24)))*Rad_Spec!BF74,".")</f>
        <v>.</v>
      </c>
      <c r="N74" s="50">
        <f>IFERROR((d_DL/(Rad_Spec!AV74*d_GSF_s*d_Fam*d_Foffset*acf!D74*d_ET_ow*(1/24)*d_EF_ow*(1/365)))*Rad_Spec!BF74,".")</f>
        <v>35229.803184835277</v>
      </c>
      <c r="O74" s="50">
        <f>IFERROR((d_DL/(Rad_Spec!AZ74*d_GSF_s*d_Fam*d_Foffset*acf!E74*d_ET_ow*(1/24)*d_EF_ow*(1/365)))*Rad_Spec!BF74,".")</f>
        <v>192044.59931328252</v>
      </c>
      <c r="P74" s="50">
        <f>IFERROR((d_DL/(Rad_Spec!BA74*d_GSF_s*d_Fam*d_Foffset*acf!F74*d_ET_ow*(1/24)*d_EF_ow*(1/365)))*Rad_Spec!BF74,".")</f>
        <v>66846.293222507957</v>
      </c>
      <c r="Q74" s="50">
        <f>IFERROR((d_DL/(Rad_Spec!BB74*d_GSF_s*d_Fam*d_Foffset*acf!G74*d_ET_ow*(1/24)*d_EF_ow*(1/365)))*Rad_Spec!BF74,".")</f>
        <v>41712.086970844961</v>
      </c>
      <c r="R74" s="50">
        <f>IFERROR((d_DL/(Rad_Spec!AY74*d_GSF_s*d_Fam*d_Foffset*acf!C74*d_ET_ow*(1/24)*d_EF_ow*(1/365)))*Rad_Spec!BF74,".")</f>
        <v>181124.19213174208</v>
      </c>
    </row>
    <row r="75" spans="1:18">
      <c r="A75" s="51" t="s">
        <v>80</v>
      </c>
      <c r="B75" s="48" t="s">
        <v>7</v>
      </c>
      <c r="C75" s="50">
        <f>IFERROR((d_DL/(Rad_Spec!V75*d_IFD_ow*d_EF_ow))*Rad_Spec!BF75,".")</f>
        <v>201711.1498469369</v>
      </c>
      <c r="D75" s="50">
        <f>IFERROR((d_DL/(Rad_Spec!AN75*d_IRA_ow*(1/d_PEFm_pp)*d_SLF*d_ET_ow*d_EF_ow))*Rad_Spec!BF75,".")</f>
        <v>4476.2554822886714</v>
      </c>
      <c r="E75" s="50">
        <f>IFERROR((d_DL/(Rad_Spec!AN75*d_IRA_ow*(1/d_PEF)*d_SLF*d_ET_ow*d_EF_ow))*Rad_Spec!BF75,".")</f>
        <v>3272557.673554691</v>
      </c>
      <c r="F75" s="50">
        <f>IFERROR((d_DL/(Rad_Spec!AY75*d_GSF_s*d_Fam*d_Foffset*acf!C75*d_ET_ow*(1/24)*d_EF_ow*(1/365)))*Rad_Spec!BF75,".")</f>
        <v>2706058.4619581806</v>
      </c>
      <c r="G75" s="50">
        <f t="shared" si="6"/>
        <v>177534.85611446973</v>
      </c>
      <c r="H75" s="50">
        <f t="shared" si="7"/>
        <v>4372.0025718019879</v>
      </c>
      <c r="I75" s="56">
        <f>IFERROR((d_DL/(Rad_Spec!AV75*d_GSF_s*d_Fam*d_Foffset*Fsurf!C75*d_EF_ow*(1/365)*d_ET_ow*(1/24)))*Rad_Spec!BF75,".")</f>
        <v>9620672.346549591</v>
      </c>
      <c r="J75" s="50">
        <f>IFERROR((d_DL/(Rad_Spec!AZ75*d_GSF_s*d_Fam*d_Foffset*Fsurf!C75*d_EF_ow*(1/365)*d_ET_ow*(1/24)))*Rad_Spec!BF75,".")</f>
        <v>24538803.51683218</v>
      </c>
      <c r="K75" s="50">
        <f>IFERROR((d_DL/(Rad_Spec!BA75*d_GSF_s*d_Fam*d_Foffset*Fsurf!C75*d_EF_ow*(1/365)*d_ET_ow*(1/24)))*Rad_Spec!BF75,".")</f>
        <v>12154015.534982711</v>
      </c>
      <c r="L75" s="50">
        <f>IFERROR((d_DL/(Rad_Spec!BB75*d_GSF_s*d_Fam*d_Foffset*Fsurf!C75*d_EF_ow*(1/365)*d_ET_ow*(1/24)))*Rad_Spec!BF75,".")</f>
        <v>9766072.9361699857</v>
      </c>
      <c r="M75" s="50">
        <f>IFERROR((d_DL/(Rad_Spec!AY75*d_GSF_s*d_Fam*d_Foffset*Fsurf!C75*d_EF_ow*(1/365)*d_ET_ow*(1/24)))*Rad_Spec!BF75,".")</f>
        <v>1942147.2215010866</v>
      </c>
      <c r="N75" s="50">
        <f>IFERROR((d_DL/(Rad_Spec!AV75*d_GSF_s*d_Fam*d_Foffset*acf!D75*d_ET_ow*(1/24)*d_EF_ow*(1/365)))*Rad_Spec!BF75,".")</f>
        <v>13404803.46952576</v>
      </c>
      <c r="O75" s="50">
        <f>IFERROR((d_DL/(Rad_Spec!AZ75*d_GSF_s*d_Fam*d_Foffset*acf!E75*d_ET_ow*(1/24)*d_EF_ow*(1/365)))*Rad_Spec!BF75,".")</f>
        <v>34190732.900119513</v>
      </c>
      <c r="P75" s="50">
        <f>IFERROR((d_DL/(Rad_Spec!BA75*d_GSF_s*d_Fam*d_Foffset*acf!F75*d_ET_ow*(1/24)*d_EF_ow*(1/365)))*Rad_Spec!BF75,".")</f>
        <v>16934594.978742573</v>
      </c>
      <c r="Q75" s="50">
        <f>IFERROR((d_DL/(Rad_Spec!BB75*d_GSF_s*d_Fam*d_Foffset*acf!G75*d_ET_ow*(1/24)*d_EF_ow*(1/365)))*Rad_Spec!BF75,".")</f>
        <v>13607394.95773018</v>
      </c>
      <c r="R75" s="50">
        <f>IFERROR((d_DL/(Rad_Spec!AY75*d_GSF_s*d_Fam*d_Foffset*acf!C75*d_ET_ow*(1/24)*d_EF_ow*(1/365)))*Rad_Spec!BF75,".")</f>
        <v>2706058.4619581806</v>
      </c>
    </row>
    <row r="76" spans="1:18">
      <c r="A76" s="52" t="s">
        <v>81</v>
      </c>
      <c r="B76" s="53" t="s">
        <v>7</v>
      </c>
      <c r="C76" s="50">
        <f>IFERROR((d_DL/(Rad_Spec!V76*d_IFD_ow*d_EF_ow))*Rad_Spec!BF76,".")</f>
        <v>8.9435786167549169E-3</v>
      </c>
      <c r="D76" s="50">
        <f>IFERROR((d_DL/(Rad_Spec!AN76*d_IRA_ow*(1/d_PEFm_pp)*d_SLF*d_ET_ow*d_EF_ow))*Rad_Spec!BF76,".")</f>
        <v>2.82007449626152E-5</v>
      </c>
      <c r="E76" s="50">
        <f>IFERROR((d_DL/(Rad_Spec!AN76*d_IRA_ow*(1/d_PEF)*d_SLF*d_ET_ow*d_EF_ow))*Rad_Spec!BF76,".")</f>
        <v>2.0617358569573602E-2</v>
      </c>
      <c r="F76" s="50">
        <f>IFERROR((d_DL/(Rad_Spec!AY76*d_GSF_s*d_Fam*d_Foffset*acf!C76*d_ET_ow*(1/24)*d_EF_ow*(1/365)))*Rad_Spec!BF76,".")</f>
        <v>1948.5799884863557</v>
      </c>
      <c r="G76" s="50">
        <f t="shared" si="6"/>
        <v>6.2377040282693618E-3</v>
      </c>
      <c r="H76" s="50">
        <f t="shared" si="7"/>
        <v>2.8112101938406861E-5</v>
      </c>
      <c r="I76" s="56">
        <f>IFERROR((d_DL/(Rad_Spec!AV76*d_GSF_s*d_Fam*d_Foffset*Fsurf!C76*d_EF_ow*(1/365)*d_ET_ow*(1/24)))*Rad_Spec!BF76,".")</f>
        <v>1576.1442273693938</v>
      </c>
      <c r="J76" s="50">
        <f>IFERROR((d_DL/(Rad_Spec!AZ76*d_GSF_s*d_Fam*d_Foffset*Fsurf!C76*d_EF_ow*(1/365)*d_ET_ow*(1/24)))*Rad_Spec!BF76,".")</f>
        <v>2479.3279981091582</v>
      </c>
      <c r="K76" s="50">
        <f>IFERROR((d_DL/(Rad_Spec!BA76*d_GSF_s*d_Fam*d_Foffset*Fsurf!C76*d_EF_ow*(1/365)*d_ET_ow*(1/24)))*Rad_Spec!BF76,".")</f>
        <v>1604.8013951397465</v>
      </c>
      <c r="L76" s="50">
        <f>IFERROR((d_DL/(Rad_Spec!BB76*d_GSF_s*d_Fam*d_Foffset*Fsurf!C76*d_EF_ow*(1/365)*d_ET_ow*(1/24)))*Rad_Spec!BF76,".")</f>
        <v>1576.1442273693938</v>
      </c>
      <c r="M76" s="50">
        <f>IFERROR((d_DL/(Rad_Spec!AY76*d_GSF_s*d_Fam*d_Foffset*Fsurf!C76*d_EF_ow*(1/365)*d_ET_ow*(1/24)))*Rad_Spec!BF76,".")</f>
        <v>1299.9199389502039</v>
      </c>
      <c r="N76" s="50">
        <f>IFERROR((d_DL/(Rad_Spec!AV76*d_GSF_s*d_Fam*d_Foffset*acf!D76*d_ET_ow*(1/24)*d_EF_ow*(1/365)))*Rad_Spec!BF76,".")</f>
        <v>2362.640196826721</v>
      </c>
      <c r="O76" s="50">
        <f>IFERROR((d_DL/(Rad_Spec!AZ76*d_GSF_s*d_Fam*d_Foffset*acf!E76*d_ET_ow*(1/24)*d_EF_ow*(1/365)))*Rad_Spec!BF76,".")</f>
        <v>3716.5126691656287</v>
      </c>
      <c r="P76" s="50">
        <f>IFERROR((d_DL/(Rad_Spec!BA76*d_GSF_s*d_Fam*d_Foffset*acf!F76*d_ET_ow*(1/24)*d_EF_ow*(1/365)))*Rad_Spec!BF76,".")</f>
        <v>2405.5972913144801</v>
      </c>
      <c r="Q76" s="50">
        <f>IFERROR((d_DL/(Rad_Spec!BB76*d_GSF_s*d_Fam*d_Foffset*acf!G76*d_ET_ow*(1/24)*d_EF_ow*(1/365)))*Rad_Spec!BF76,".")</f>
        <v>2362.640196826721</v>
      </c>
      <c r="R76" s="50">
        <f>IFERROR((d_DL/(Rad_Spec!AY76*d_GSF_s*d_Fam*d_Foffset*acf!C76*d_ET_ow*(1/24)*d_EF_ow*(1/365)))*Rad_Spec!BF76,".")</f>
        <v>1948.5799884863557</v>
      </c>
    </row>
    <row r="77" spans="1:18">
      <c r="A77" s="51" t="s">
        <v>82</v>
      </c>
      <c r="B77" s="53" t="s">
        <v>7</v>
      </c>
      <c r="C77" s="50">
        <f>IFERROR((d_DL/(Rad_Spec!V77*d_IFD_ow*d_EF_ow))*Rad_Spec!BF77,".")</f>
        <v>599237.08586867736</v>
      </c>
      <c r="D77" s="50">
        <f>IFERROR((d_DL/(Rad_Spec!AN77*d_IRA_ow*(1/d_PEFm_pp)*d_SLF*d_ET_ow*d_EF_ow))*Rad_Spec!BF77,".")</f>
        <v>180.67023754103616</v>
      </c>
      <c r="E77" s="50">
        <f>IFERROR((d_DL/(Rad_Spec!AN77*d_IRA_ow*(1/d_PEF)*d_SLF*d_ET_ow*d_EF_ow))*Rad_Spec!BF77,".")</f>
        <v>132086.69044635576</v>
      </c>
      <c r="F77" s="50">
        <f>IFERROR((d_DL/(Rad_Spec!AY77*d_GSF_s*d_Fam*d_Foffset*acf!C77*d_ET_ow*(1/24)*d_EF_ow*(1/365)))*Rad_Spec!BF77,".")</f>
        <v>232843.76520590705</v>
      </c>
      <c r="G77" s="50">
        <f t="shared" si="6"/>
        <v>73886.351707138165</v>
      </c>
      <c r="H77" s="50">
        <f t="shared" si="7"/>
        <v>180.47578761059157</v>
      </c>
      <c r="I77" s="56">
        <f>IFERROR((d_DL/(Rad_Spec!AV77*d_GSF_s*d_Fam*d_Foffset*Fsurf!C77*d_EF_ow*(1/365)*d_ET_ow*(1/24)))*Rad_Spec!BF77,".")</f>
        <v>42157.89100962667</v>
      </c>
      <c r="J77" s="50">
        <f>IFERROR((d_DL/(Rad_Spec!AZ77*d_GSF_s*d_Fam*d_Foffset*Fsurf!C77*d_EF_ow*(1/365)*d_ET_ow*(1/24)))*Rad_Spec!BF77,".")</f>
        <v>189148.40432985831</v>
      </c>
      <c r="K77" s="50">
        <f>IFERROR((d_DL/(Rad_Spec!BA77*d_GSF_s*d_Fam*d_Foffset*Fsurf!C77*d_EF_ow*(1/365)*d_ET_ow*(1/24)))*Rad_Spec!BF77,".")</f>
        <v>67073.902244630604</v>
      </c>
      <c r="L77" s="50">
        <f>IFERROR((d_DL/(Rad_Spec!BB77*d_GSF_s*d_Fam*d_Foffset*Fsurf!C77*d_EF_ow*(1/365)*d_ET_ow*(1/24)))*Rad_Spec!BF77,".")</f>
        <v>45106.932670077498</v>
      </c>
      <c r="M77" s="50">
        <f>IFERROR((d_DL/(Rad_Spec!AY77*d_GSF_s*d_Fam*d_Foffset*Fsurf!C77*d_EF_ow*(1/365)*d_ET_ow*(1/24)))*Rad_Spec!BF77,".")</f>
        <v>186573.52981242552</v>
      </c>
      <c r="N77" s="50">
        <f>IFERROR((d_DL/(Rad_Spec!AV77*d_GSF_s*d_Fam*d_Foffset*acf!D77*d_ET_ow*(1/24)*d_EF_ow*(1/365)))*Rad_Spec!BF77,".")</f>
        <v>52613.047980014075</v>
      </c>
      <c r="O77" s="50">
        <f>IFERROR((d_DL/(Rad_Spec!AZ77*d_GSF_s*d_Fam*d_Foffset*acf!E77*d_ET_ow*(1/24)*d_EF_ow*(1/365)))*Rad_Spec!BF77,".")</f>
        <v>236057.20860366314</v>
      </c>
      <c r="P77" s="50">
        <f>IFERROR((d_DL/(Rad_Spec!BA77*d_GSF_s*d_Fam*d_Foffset*acf!F77*d_ET_ow*(1/24)*d_EF_ow*(1/365)))*Rad_Spec!BF77,".")</f>
        <v>83708.230001298987</v>
      </c>
      <c r="Q77" s="50">
        <f>IFERROR((d_DL/(Rad_Spec!BB77*d_GSF_s*d_Fam*d_Foffset*acf!G77*d_ET_ow*(1/24)*d_EF_ow*(1/365)))*Rad_Spec!BF77,".")</f>
        <v>56293.451972256713</v>
      </c>
      <c r="R77" s="50">
        <f>IFERROR((d_DL/(Rad_Spec!AY77*d_GSF_s*d_Fam*d_Foffset*acf!C77*d_ET_ow*(1/24)*d_EF_ow*(1/365)))*Rad_Spec!BF77,".")</f>
        <v>232843.76520590705</v>
      </c>
    </row>
    <row r="78" spans="1:18">
      <c r="A78" s="48" t="s">
        <v>83</v>
      </c>
      <c r="B78" s="48"/>
      <c r="C78" s="50" t="str">
        <f>IFERROR((d_DL/(Rad_Spec!V78*d_IFD_ow*d_EF_ow))*Rad_Spec!BF78,".")</f>
        <v>.</v>
      </c>
      <c r="D78" s="50" t="str">
        <f>IFERROR((d_DL/(Rad_Spec!AN78*d_IRA_ow*(1/d_PEFm_pp)*d_SLF*d_ET_ow*d_EF_ow))*Rad_Spec!BF78,".")</f>
        <v>.</v>
      </c>
      <c r="E78" s="50" t="str">
        <f>IFERROR((d_DL/(Rad_Spec!AN78*d_IRA_ow*(1/d_PEF)*d_SLF*d_ET_ow*d_EF_ow))*Rad_Spec!BF78,".")</f>
        <v>.</v>
      </c>
      <c r="F78" s="50">
        <f>IFERROR((d_DL/(Rad_Spec!AY78*d_GSF_s*d_Fam*d_Foffset*acf!C78*d_ET_ow*(1/24)*d_EF_ow*(1/365)))*Rad_Spec!BF78,".")</f>
        <v>7495214.0086942129</v>
      </c>
      <c r="G78" s="50">
        <f t="shared" si="6"/>
        <v>7495214.0086942129</v>
      </c>
      <c r="H78" s="50">
        <f t="shared" si="7"/>
        <v>7495214.0086942129</v>
      </c>
      <c r="I78" s="56" t="str">
        <f>IFERROR((d_DL/(Rad_Spec!AV78*d_GSF_s*d_Fam*d_Foffset*Fsurf!C78*d_EF_ow*(1/365)*d_ET_ow*(1/24)))*Rad_Spec!BF78,".")</f>
        <v>.</v>
      </c>
      <c r="J78" s="50" t="str">
        <f>IFERROR((d_DL/(Rad_Spec!AZ78*d_GSF_s*d_Fam*d_Foffset*Fsurf!C78*d_EF_ow*(1/365)*d_ET_ow*(1/24)))*Rad_Spec!BF78,".")</f>
        <v>.</v>
      </c>
      <c r="K78" s="50" t="str">
        <f>IFERROR((d_DL/(Rad_Spec!BA78*d_GSF_s*d_Fam*d_Foffset*Fsurf!C78*d_EF_ow*(1/365)*d_ET_ow*(1/24)))*Rad_Spec!BF78,".")</f>
        <v>.</v>
      </c>
      <c r="L78" s="50" t="str">
        <f>IFERROR((d_DL/(Rad_Spec!BB78*d_GSF_s*d_Fam*d_Foffset*Fsurf!C78*d_EF_ow*(1/365)*d_ET_ow*(1/24)))*Rad_Spec!BF78,".")</f>
        <v>.</v>
      </c>
      <c r="M78" s="50" t="str">
        <f>IFERROR((d_DL/(Rad_Spec!AY78*d_GSF_s*d_Fam*d_Foffset*Fsurf!C78*d_EF_ow*(1/365)*d_ET_ow*(1/24)))*Rad_Spec!BF78,".")</f>
        <v>.</v>
      </c>
      <c r="N78" s="50">
        <f>IFERROR((d_DL/(Rad_Spec!AV78*d_GSF_s*d_Fam*d_Foffset*acf!D78*d_ET_ow*(1/24)*d_EF_ow*(1/365)))*Rad_Spec!BF78,".")</f>
        <v>5601829.8617870258</v>
      </c>
      <c r="O78" s="50">
        <f>IFERROR((d_DL/(Rad_Spec!AZ78*d_GSF_s*d_Fam*d_Foffset*acf!E78*d_ET_ow*(1/24)*d_EF_ow*(1/365)))*Rad_Spec!BF78,".")</f>
        <v>20747518.006618612</v>
      </c>
      <c r="P78" s="50">
        <f>IFERROR((d_DL/(Rad_Spec!BA78*d_GSF_s*d_Fam*d_Foffset*acf!F78*d_ET_ow*(1/24)*d_EF_ow*(1/365)))*Rad_Spec!BF78,".")</f>
        <v>8237985.0908632725</v>
      </c>
      <c r="Q78" s="50">
        <f>IFERROR((d_DL/(Rad_Spec!BB78*d_GSF_s*d_Fam*d_Foffset*acf!G78*d_ET_ow*(1/24)*d_EF_ow*(1/365)))*Rad_Spec!BF78,".")</f>
        <v>5835239.4393614857</v>
      </c>
      <c r="R78" s="50">
        <f>IFERROR((d_DL/(Rad_Spec!AY78*d_GSF_s*d_Fam*d_Foffset*acf!C78*d_ET_ow*(1/24)*d_EF_ow*(1/365)))*Rad_Spec!BF78,".")</f>
        <v>7495214.0086942129</v>
      </c>
    </row>
    <row r="79" spans="1:18">
      <c r="A79" s="48" t="s">
        <v>84</v>
      </c>
      <c r="B79" s="48"/>
      <c r="C79" s="50">
        <f>IFERROR((d_DL/(Rad_Spec!V79*d_IFD_ow*d_EF_ow))*Rad_Spec!BF79,".")</f>
        <v>3042950.411371462</v>
      </c>
      <c r="D79" s="50">
        <f>IFERROR((d_DL/(Rad_Spec!AN79*d_IRA_ow*(1/d_PEFm_pp)*d_SLF*d_ET_ow*d_EF_ow))*Rad_Spec!BF79,".")</f>
        <v>168660.43378408175</v>
      </c>
      <c r="E79" s="50">
        <f>IFERROR((d_DL/(Rad_Spec!AN79*d_IRA_ow*(1/d_PEF)*d_SLF*d_ET_ow*d_EF_ow))*Rad_Spec!BF79,".")</f>
        <v>123306410.67943506</v>
      </c>
      <c r="F79" s="50">
        <f>IFERROR((d_DL/(Rad_Spec!AY79*d_GSF_s*d_Fam*d_Foffset*acf!C79*d_ET_ow*(1/24)*d_EF_ow*(1/365)))*Rad_Spec!BF79,".")</f>
        <v>95465.357373894818</v>
      </c>
      <c r="G79" s="50">
        <f t="shared" si="6"/>
        <v>92492.030637522606</v>
      </c>
      <c r="H79" s="50">
        <f t="shared" si="7"/>
        <v>59763.199278770364</v>
      </c>
      <c r="I79" s="56">
        <f>IFERROR((d_DL/(Rad_Spec!AV79*d_GSF_s*d_Fam*d_Foffset*Fsurf!C79*d_EF_ow*(1/365)*d_ET_ow*(1/24)))*Rad_Spec!BF79,".")</f>
        <v>17264.650821528194</v>
      </c>
      <c r="J79" s="50">
        <f>IFERROR((d_DL/(Rad_Spec!AZ79*d_GSF_s*d_Fam*d_Foffset*Fsurf!C79*d_EF_ow*(1/365)*d_ET_ow*(1/24)))*Rad_Spec!BF79,".")</f>
        <v>85549.054519231635</v>
      </c>
      <c r="K79" s="50">
        <f>IFERROR((d_DL/(Rad_Spec!BA79*d_GSF_s*d_Fam*d_Foffset*Fsurf!C79*d_EF_ow*(1/365)*d_ET_ow*(1/24)))*Rad_Spec!BF79,".")</f>
        <v>30281.649456807383</v>
      </c>
      <c r="L79" s="50">
        <f>IFERROR((d_DL/(Rad_Spec!BB79*d_GSF_s*d_Fam*d_Foffset*Fsurf!C79*d_EF_ow*(1/365)*d_ET_ow*(1/24)))*Rad_Spec!BF79,".")</f>
        <v>19466.774650804749</v>
      </c>
      <c r="M79" s="50">
        <f>IFERROR((d_DL/(Rad_Spec!AY79*d_GSF_s*d_Fam*d_Foffset*Fsurf!C79*d_EF_ow*(1/365)*d_ET_ow*(1/24)))*Rad_Spec!BF79,".")</f>
        <v>80222.989389827562</v>
      </c>
      <c r="N79" s="50">
        <f>IFERROR((d_DL/(Rad_Spec!AV79*d_GSF_s*d_Fam*d_Foffset*acf!D79*d_ET_ow*(1/24)*d_EF_ow*(1/365)))*Rad_Spec!BF79,".")</f>
        <v>20544.934477618546</v>
      </c>
      <c r="O79" s="50">
        <f>IFERROR((d_DL/(Rad_Spec!AZ79*d_GSF_s*d_Fam*d_Foffset*acf!E79*d_ET_ow*(1/24)*d_EF_ow*(1/365)))*Rad_Spec!BF79,".")</f>
        <v>101803.37487788564</v>
      </c>
      <c r="P79" s="50">
        <f>IFERROR((d_DL/(Rad_Spec!BA79*d_GSF_s*d_Fam*d_Foffset*acf!F79*d_ET_ow*(1/24)*d_EF_ow*(1/365)))*Rad_Spec!BF79,".")</f>
        <v>36035.162853600785</v>
      </c>
      <c r="Q79" s="50">
        <f>IFERROR((d_DL/(Rad_Spec!BB79*d_GSF_s*d_Fam*d_Foffset*acf!G79*d_ET_ow*(1/24)*d_EF_ow*(1/365)))*Rad_Spec!BF79,".")</f>
        <v>23165.461834457656</v>
      </c>
      <c r="R79" s="50">
        <f>IFERROR((d_DL/(Rad_Spec!AY79*d_GSF_s*d_Fam*d_Foffset*acf!C79*d_ET_ow*(1/24)*d_EF_ow*(1/365)))*Rad_Spec!BF79,".")</f>
        <v>95465.357373894818</v>
      </c>
    </row>
    <row r="80" spans="1:18">
      <c r="A80" s="48" t="s">
        <v>85</v>
      </c>
      <c r="B80" s="48"/>
      <c r="C80" s="50">
        <f>IFERROR((d_DL/(Rad_Spec!V80*d_IFD_ow*d_EF_ow))*Rad_Spec!BF80,".")</f>
        <v>1285941.086967638</v>
      </c>
      <c r="D80" s="50">
        <f>IFERROR((d_DL/(Rad_Spec!AN80*d_IRA_ow*(1/d_PEFm_pp)*d_SLF*d_ET_ow*d_EF_ow))*Rad_Spec!BF80,".")</f>
        <v>30657.74809380461</v>
      </c>
      <c r="E80" s="50">
        <f>IFERROR((d_DL/(Rad_Spec!AN80*d_IRA_ow*(1/d_PEF)*d_SLF*d_ET_ow*d_EF_ow))*Rad_Spec!BF80,".")</f>
        <v>22413655.604614746</v>
      </c>
      <c r="F80" s="50">
        <f>IFERROR((d_DL/(Rad_Spec!AY80*d_GSF_s*d_Fam*d_Foffset*acf!C80*d_ET_ow*(1/24)*d_EF_ow*(1/365)))*Rad_Spec!BF80,".")</f>
        <v>27182.915110550457</v>
      </c>
      <c r="G80" s="50">
        <f t="shared" si="6"/>
        <v>26588.624206659966</v>
      </c>
      <c r="H80" s="50">
        <f t="shared" si="7"/>
        <v>14248.335720889787</v>
      </c>
      <c r="I80" s="56">
        <f>IFERROR((d_DL/(Rad_Spec!AV80*d_GSF_s*d_Fam*d_Foffset*Fsurf!C80*d_EF_ow*(1/365)*d_ET_ow*(1/24)))*Rad_Spec!BF80,".")</f>
        <v>4300.159927193793</v>
      </c>
      <c r="J80" s="50">
        <f>IFERROR((d_DL/(Rad_Spec!AZ80*d_GSF_s*d_Fam*d_Foffset*Fsurf!C80*d_EF_ow*(1/365)*d_ET_ow*(1/24)))*Rad_Spec!BF80,".")</f>
        <v>22686.58775324926</v>
      </c>
      <c r="K80" s="50">
        <f>IFERROR((d_DL/(Rad_Spec!BA80*d_GSF_s*d_Fam*d_Foffset*Fsurf!C80*d_EF_ow*(1/365)*d_ET_ow*(1/24)))*Rad_Spec!BF80,".")</f>
        <v>7927.931211226376</v>
      </c>
      <c r="L80" s="50">
        <f>IFERROR((d_DL/(Rad_Spec!BB80*d_GSF_s*d_Fam*d_Foffset*Fsurf!C80*d_EF_ow*(1/365)*d_ET_ow*(1/24)))*Rad_Spec!BF80,".")</f>
        <v>5011.9105358327652</v>
      </c>
      <c r="M80" s="50">
        <f>IFERROR((d_DL/(Rad_Spec!AY80*d_GSF_s*d_Fam*d_Foffset*Fsurf!C80*d_EF_ow*(1/365)*d_ET_ow*(1/24)))*Rad_Spec!BF80,".")</f>
        <v>22919.827243297179</v>
      </c>
      <c r="N80" s="50">
        <f>IFERROR((d_DL/(Rad_Spec!AV80*d_GSF_s*d_Fam*d_Foffset*acf!D80*d_ET_ow*(1/24)*d_EF_ow*(1/365)))*Rad_Spec!BF80,".")</f>
        <v>5099.9896736518385</v>
      </c>
      <c r="O80" s="50">
        <f>IFERROR((d_DL/(Rad_Spec!AZ80*d_GSF_s*d_Fam*d_Foffset*acf!E80*d_ET_ow*(1/24)*d_EF_ow*(1/365)))*Rad_Spec!BF80,".")</f>
        <v>26906.293075353613</v>
      </c>
      <c r="P80" s="50">
        <f>IFERROR((d_DL/(Rad_Spec!BA80*d_GSF_s*d_Fam*d_Foffset*acf!F80*d_ET_ow*(1/24)*d_EF_ow*(1/365)))*Rad_Spec!BF80,".")</f>
        <v>9402.5264165144818</v>
      </c>
      <c r="Q80" s="50">
        <f>IFERROR((d_DL/(Rad_Spec!BB80*d_GSF_s*d_Fam*d_Foffset*acf!G80*d_ET_ow*(1/24)*d_EF_ow*(1/365)))*Rad_Spec!BF80,".")</f>
        <v>5944.1258954976602</v>
      </c>
      <c r="R80" s="50">
        <f>IFERROR((d_DL/(Rad_Spec!AY80*d_GSF_s*d_Fam*d_Foffset*acf!C80*d_ET_ow*(1/24)*d_EF_ow*(1/365)))*Rad_Spec!BF80,".")</f>
        <v>27182.915110550457</v>
      </c>
    </row>
    <row r="81" spans="1:18">
      <c r="A81" s="51" t="s">
        <v>86</v>
      </c>
      <c r="B81" s="53" t="s">
        <v>7</v>
      </c>
      <c r="C81" s="50">
        <f>IFERROR((d_DL/(Rad_Spec!V81*d_IFD_ow*d_EF_ow))*Rad_Spec!BF81,".")</f>
        <v>1.1031744314568355E-2</v>
      </c>
      <c r="D81" s="50">
        <f>IFERROR((d_DL/(Rad_Spec!AN81*d_IRA_ow*(1/d_PEFm_pp)*d_SLF*d_ET_ow*d_EF_ow))*Rad_Spec!BF81,".")</f>
        <v>7.7918580011686949E-5</v>
      </c>
      <c r="E81" s="50">
        <f>IFERROR((d_DL/(Rad_Spec!AN81*d_IRA_ow*(1/d_PEF)*d_SLF*d_ET_ow*d_EF_ow))*Rad_Spec!BF81,".")</f>
        <v>5.6965704468538401E-2</v>
      </c>
      <c r="F81" s="50">
        <f>IFERROR((d_DL/(Rad_Spec!AY81*d_GSF_s*d_Fam*d_Foffset*acf!C81*d_ET_ow*(1/24)*d_EF_ow*(1/365)))*Rad_Spec!BF81,".")</f>
        <v>983458.50443922274</v>
      </c>
      <c r="G81" s="50">
        <f t="shared" si="6"/>
        <v>9.2419802762757595E-3</v>
      </c>
      <c r="H81" s="50">
        <f t="shared" si="7"/>
        <v>7.7372091316550611E-5</v>
      </c>
      <c r="I81" s="56">
        <f>IFERROR((d_DL/(Rad_Spec!AV81*d_GSF_s*d_Fam*d_Foffset*Fsurf!C81*d_EF_ow*(1/365)*d_ET_ow*(1/24)))*Rad_Spec!BF81,".")</f>
        <v>159369.00181446664</v>
      </c>
      <c r="J81" s="50">
        <f>IFERROR((d_DL/(Rad_Spec!AZ81*d_GSF_s*d_Fam*d_Foffset*Fsurf!C81*d_EF_ow*(1/365)*d_ET_ow*(1/24)))*Rad_Spec!BF81,".")</f>
        <v>821321.47692779743</v>
      </c>
      <c r="K81" s="50">
        <f>IFERROR((d_DL/(Rad_Spec!BA81*d_GSF_s*d_Fam*d_Foffset*Fsurf!C81*d_EF_ow*(1/365)*d_ET_ow*(1/24)))*Rad_Spec!BF81,".")</f>
        <v>286484.75326171977</v>
      </c>
      <c r="L81" s="50">
        <f>IFERROR((d_DL/(Rad_Spec!BB81*d_GSF_s*d_Fam*d_Foffset*Fsurf!C81*d_EF_ow*(1/365)*d_ET_ow*(1/24)))*Rad_Spec!BF81,".")</f>
        <v>182308.47934836714</v>
      </c>
      <c r="M81" s="50">
        <f>IFERROR((d_DL/(Rad_Spec!AY81*d_GSF_s*d_Fam*d_Foffset*Fsurf!C81*d_EF_ow*(1/365)*d_ET_ow*(1/24)))*Rad_Spec!BF81,".")</f>
        <v>834146.31419781374</v>
      </c>
      <c r="N81" s="50">
        <f>IFERROR((d_DL/(Rad_Spec!AV81*d_GSF_s*d_Fam*d_Foffset*acf!D81*d_ET_ow*(1/24)*d_EF_ow*(1/365)))*Rad_Spec!BF81,".")</f>
        <v>187896.05313925614</v>
      </c>
      <c r="O81" s="50">
        <f>IFERROR((d_DL/(Rad_Spec!AZ81*d_GSF_s*d_Fam*d_Foffset*acf!E81*d_ET_ow*(1/24)*d_EF_ow*(1/365)))*Rad_Spec!BF81,".")</f>
        <v>968338.021297873</v>
      </c>
      <c r="P81" s="50">
        <f>IFERROR((d_DL/(Rad_Spec!BA81*d_GSF_s*d_Fam*d_Foffset*acf!F81*d_ET_ow*(1/24)*d_EF_ow*(1/365)))*Rad_Spec!BF81,".")</f>
        <v>337765.52409556764</v>
      </c>
      <c r="Q81" s="50">
        <f>IFERROR((d_DL/(Rad_Spec!BB81*d_GSF_s*d_Fam*d_Foffset*acf!G81*d_ET_ow*(1/24)*d_EF_ow*(1/365)))*Rad_Spec!BF81,".")</f>
        <v>214941.69715172486</v>
      </c>
      <c r="R81" s="50">
        <f>IFERROR((d_DL/(Rad_Spec!AY81*d_GSF_s*d_Fam*d_Foffset*acf!C81*d_ET_ow*(1/24)*d_EF_ow*(1/365)))*Rad_Spec!BF81,".")</f>
        <v>983458.50443922274</v>
      </c>
    </row>
    <row r="82" spans="1:18">
      <c r="A82" s="51" t="s">
        <v>87</v>
      </c>
      <c r="B82" s="48" t="s">
        <v>7</v>
      </c>
      <c r="C82" s="50" t="str">
        <f>IFERROR((d_DL/(Rad_Spec!V82*d_IFD_ow*d_EF_ow))*Rad_Spec!BF82,".")</f>
        <v>.</v>
      </c>
      <c r="D82" s="50" t="str">
        <f>IFERROR((d_DL/(Rad_Spec!AN82*d_IRA_ow*(1/d_PEFm_pp)*d_SLF*d_ET_ow*d_EF_ow))*Rad_Spec!BF82,".")</f>
        <v>.</v>
      </c>
      <c r="E82" s="50" t="str">
        <f>IFERROR((d_DL/(Rad_Spec!AN82*d_IRA_ow*(1/d_PEF)*d_SLF*d_ET_ow*d_EF_ow))*Rad_Spec!BF82,".")</f>
        <v>.</v>
      </c>
      <c r="F82" s="50">
        <f>IFERROR((d_DL/(Rad_Spec!AY82*d_GSF_s*d_Fam*d_Foffset*acf!C82*d_ET_ow*(1/24)*d_EF_ow*(1/365)))*Rad_Spec!BF82,".")</f>
        <v>6.0679141117524851E+17</v>
      </c>
      <c r="G82" s="50">
        <f t="shared" si="6"/>
        <v>6.0679141117524851E+17</v>
      </c>
      <c r="H82" s="50">
        <f t="shared" si="7"/>
        <v>6.0679141117524851E+17</v>
      </c>
      <c r="I82" s="56" t="str">
        <f>IFERROR((d_DL/(Rad_Spec!AV82*d_GSF_s*d_Fam*d_Foffset*Fsurf!C82*d_EF_ow*(1/365)*d_ET_ow*(1/24)))*Rad_Spec!BF82,".")</f>
        <v>.</v>
      </c>
      <c r="J82" s="50" t="str">
        <f>IFERROR((d_DL/(Rad_Spec!AZ82*d_GSF_s*d_Fam*d_Foffset*Fsurf!C82*d_EF_ow*(1/365)*d_ET_ow*(1/24)))*Rad_Spec!BF82,".")</f>
        <v>.</v>
      </c>
      <c r="K82" s="50" t="str">
        <f>IFERROR((d_DL/(Rad_Spec!BA82*d_GSF_s*d_Fam*d_Foffset*Fsurf!C82*d_EF_ow*(1/365)*d_ET_ow*(1/24)))*Rad_Spec!BF82,".")</f>
        <v>.</v>
      </c>
      <c r="L82" s="50" t="str">
        <f>IFERROR((d_DL/(Rad_Spec!BB82*d_GSF_s*d_Fam*d_Foffset*Fsurf!C82*d_EF_ow*(1/365)*d_ET_ow*(1/24)))*Rad_Spec!BF82,".")</f>
        <v>.</v>
      </c>
      <c r="M82" s="50" t="str">
        <f>IFERROR((d_DL/(Rad_Spec!AY82*d_GSF_s*d_Fam*d_Foffset*Fsurf!C82*d_EF_ow*(1/365)*d_ET_ow*(1/24)))*Rad_Spec!BF82,".")</f>
        <v>.</v>
      </c>
      <c r="N82" s="50">
        <f>IFERROR((d_DL/(Rad_Spec!AV82*d_GSF_s*d_Fam*d_Foffset*acf!D82*d_ET_ow*(1/24)*d_EF_ow*(1/365)))*Rad_Spec!BF82,".")</f>
        <v>1.1686576090969502E+17</v>
      </c>
      <c r="O82" s="50">
        <f>IFERROR((d_DL/(Rad_Spec!AZ82*d_GSF_s*d_Fam*d_Foffset*acf!E82*d_ET_ow*(1/24)*d_EF_ow*(1/365)))*Rad_Spec!BF82,".")</f>
        <v>5.9984195865153216E+17</v>
      </c>
      <c r="P82" s="50">
        <f>IFERROR((d_DL/(Rad_Spec!BA82*d_GSF_s*d_Fam*d_Foffset*acf!F82*d_ET_ow*(1/24)*d_EF_ow*(1/365)))*Rad_Spec!BF82,".")</f>
        <v>2.0952748478399728E+17</v>
      </c>
      <c r="Q82" s="50">
        <f>IFERROR((d_DL/(Rad_Spec!BB82*d_GSF_s*d_Fam*d_Foffset*acf!G82*d_ET_ow*(1/24)*d_EF_ow*(1/365)))*Rad_Spec!BF82,".")</f>
        <v>1.329061594659277E+17</v>
      </c>
      <c r="R82" s="50">
        <f>IFERROR((d_DL/(Rad_Spec!AY82*d_GSF_s*d_Fam*d_Foffset*acf!C82*d_ET_ow*(1/24)*d_EF_ow*(1/365)))*Rad_Spec!BF82,".")</f>
        <v>6.0679141117524851E+17</v>
      </c>
    </row>
    <row r="83" spans="1:18">
      <c r="A83" s="51" t="s">
        <v>88</v>
      </c>
      <c r="B83" s="53" t="s">
        <v>7</v>
      </c>
      <c r="C83" s="50" t="str">
        <f>IFERROR((d_DL/(Rad_Spec!V83*d_IFD_ow*d_EF_ow))*Rad_Spec!BF83,".")</f>
        <v>.</v>
      </c>
      <c r="D83" s="50" t="str">
        <f>IFERROR((d_DL/(Rad_Spec!AN83*d_IRA_ow*(1/d_PEFm_pp)*d_SLF*d_ET_ow*d_EF_ow))*Rad_Spec!BF83,".")</f>
        <v>.</v>
      </c>
      <c r="E83" s="50" t="str">
        <f>IFERROR((d_DL/(Rad_Spec!AN83*d_IRA_ow*(1/d_PEF)*d_SLF*d_ET_ow*d_EF_ow))*Rad_Spec!BF83,".")</f>
        <v>.</v>
      </c>
      <c r="F83" s="50">
        <f>IFERROR((d_DL/(Rad_Spec!AY83*d_GSF_s*d_Fam*d_Foffset*acf!C83*d_ET_ow*(1/24)*d_EF_ow*(1/365)))*Rad_Spec!BF83,".")</f>
        <v>7036304664091618</v>
      </c>
      <c r="G83" s="50">
        <f t="shared" si="6"/>
        <v>7036304664091618</v>
      </c>
      <c r="H83" s="50">
        <f t="shared" si="7"/>
        <v>7036304664091618</v>
      </c>
      <c r="I83" s="56">
        <f>IFERROR((d_DL/(Rad_Spec!AV83*d_GSF_s*d_Fam*d_Foffset*Fsurf!C83*d_EF_ow*(1/365)*d_ET_ow*(1/24)))*Rad_Spec!BF83,".")</f>
        <v>1143694621810389</v>
      </c>
      <c r="J83" s="50">
        <f>IFERROR((d_DL/(Rad_Spec!AZ83*d_GSF_s*d_Fam*d_Foffset*Fsurf!C83*d_EF_ow*(1/365)*d_ET_ow*(1/24)))*Rad_Spec!BF83,".")</f>
        <v>5878590356105400</v>
      </c>
      <c r="K83" s="50">
        <f>IFERROR((d_DL/(Rad_Spec!BA83*d_GSF_s*d_Fam*d_Foffset*Fsurf!C83*d_EF_ow*(1/365)*d_ET_ow*(1/24)))*Rad_Spec!BF83,".")</f>
        <v>2055451173463426.5</v>
      </c>
      <c r="L83" s="50">
        <f>IFERROR((d_DL/(Rad_Spec!BB83*d_GSF_s*d_Fam*d_Foffset*Fsurf!C83*d_EF_ow*(1/365)*d_ET_ow*(1/24)))*Rad_Spec!BF83,".")</f>
        <v>1300573087633938</v>
      </c>
      <c r="M83" s="50">
        <f>IFERROR((d_DL/(Rad_Spec!AY83*d_GSF_s*d_Fam*d_Foffset*Fsurf!C83*d_EF_ow*(1/365)*d_ET_ow*(1/24)))*Rad_Spec!BF83,".")</f>
        <v>5968027704912314</v>
      </c>
      <c r="N83" s="50">
        <f>IFERROR((d_DL/(Rad_Spec!AV83*d_GSF_s*d_Fam*d_Foffset*acf!D83*d_ET_ow*(1/24)*d_EF_ow*(1/365)))*Rad_Spec!BF83,".")</f>
        <v>1348415959114448.8</v>
      </c>
      <c r="O83" s="50">
        <f>IFERROR((d_DL/(Rad_Spec!AZ83*d_GSF_s*d_Fam*d_Foffset*acf!E83*d_ET_ow*(1/24)*d_EF_ow*(1/365)))*Rad_Spec!BF83,".")</f>
        <v>6930858029848266</v>
      </c>
      <c r="P83" s="50">
        <f>IFERROR((d_DL/(Rad_Spec!BA83*d_GSF_s*d_Fam*d_Foffset*acf!F83*d_ET_ow*(1/24)*d_EF_ow*(1/365)))*Rad_Spec!BF83,".")</f>
        <v>2423376933513380</v>
      </c>
      <c r="Q83" s="50">
        <f>IFERROR((d_DL/(Rad_Spec!BB83*d_GSF_s*d_Fam*d_Foffset*acf!G83*d_ET_ow*(1/24)*d_EF_ow*(1/365)))*Rad_Spec!BF83,".")</f>
        <v>1533375670320413</v>
      </c>
      <c r="R83" s="50">
        <f>IFERROR((d_DL/(Rad_Spec!AY83*d_GSF_s*d_Fam*d_Foffset*acf!C83*d_ET_ow*(1/24)*d_EF_ow*(1/365)))*Rad_Spec!BF83,".")</f>
        <v>7036304664091618</v>
      </c>
    </row>
    <row r="84" spans="1:18">
      <c r="A84" s="51" t="s">
        <v>89</v>
      </c>
      <c r="B84" s="53" t="s">
        <v>7</v>
      </c>
      <c r="C84" s="50" t="str">
        <f>IFERROR((d_DL/(Rad_Spec!V84*d_IFD_ow*d_EF_ow))*Rad_Spec!BF84,".")</f>
        <v>.</v>
      </c>
      <c r="D84" s="50">
        <f>IFERROR((d_DL/(Rad_Spec!AN84*d_IRA_ow*(1/d_PEFm_pp)*d_SLF*d_ET_ow*d_EF_ow))*Rad_Spec!BF84,".")</f>
        <v>9551.9196621898973</v>
      </c>
      <c r="E84" s="50">
        <f>IFERROR((d_DL/(Rad_Spec!AN84*d_IRA_ow*(1/d_PEF)*d_SLF*d_ET_ow*d_EF_ow))*Rad_Spec!BF84,".")</f>
        <v>6983338.6658473099</v>
      </c>
      <c r="F84" s="50">
        <f>IFERROR((d_DL/(Rad_Spec!AY84*d_GSF_s*d_Fam*d_Foffset*acf!C84*d_ET_ow*(1/24)*d_EF_ow*(1/365)))*Rad_Spec!BF84,".")</f>
        <v>81729686394855.516</v>
      </c>
      <c r="G84" s="50">
        <f t="shared" si="6"/>
        <v>6983338.0691606356</v>
      </c>
      <c r="H84" s="50">
        <f t="shared" si="7"/>
        <v>9551.9196610735453</v>
      </c>
      <c r="I84" s="56">
        <f>IFERROR((d_DL/(Rad_Spec!AV84*d_GSF_s*d_Fam*d_Foffset*Fsurf!C84*d_EF_ow*(1/365)*d_ET_ow*(1/24)))*Rad_Spec!BF84,".")</f>
        <v>52647555942043.57</v>
      </c>
      <c r="J84" s="50">
        <f>IFERROR((d_DL/(Rad_Spec!AZ84*d_GSF_s*d_Fam*d_Foffset*Fsurf!C84*d_EF_ow*(1/365)*d_ET_ow*(1/24)))*Rad_Spec!BF84,".")</f>
        <v>112102985497282.42</v>
      </c>
      <c r="K84" s="50">
        <f>IFERROR((d_DL/(Rad_Spec!BA84*d_GSF_s*d_Fam*d_Foffset*Fsurf!C84*d_EF_ow*(1/365)*d_ET_ow*(1/24)))*Rad_Spec!BF84,".")</f>
        <v>59926019897164.789</v>
      </c>
      <c r="L84" s="50">
        <f>IFERROR((d_DL/(Rad_Spec!BB84*d_GSF_s*d_Fam*d_Foffset*Fsurf!C84*d_EF_ow*(1/365)*d_ET_ow*(1/24)))*Rad_Spec!BF84,".")</f>
        <v>52647555942043.57</v>
      </c>
      <c r="M84" s="50">
        <f>IFERROR((d_DL/(Rad_Spec!AY84*d_GSF_s*d_Fam*d_Foffset*Fsurf!C84*d_EF_ow*(1/365)*d_ET_ow*(1/24)))*Rad_Spec!BF84,".")</f>
        <v>62495087302778.242</v>
      </c>
      <c r="N84" s="50">
        <f>IFERROR((d_DL/(Rad_Spec!AV84*d_GSF_s*d_Fam*d_Foffset*acf!D84*d_ET_ow*(1/24)*d_EF_ow*(1/365)))*Rad_Spec!BF84,".")</f>
        <v>68851303715316.984</v>
      </c>
      <c r="O84" s="50">
        <f>IFERROR((d_DL/(Rad_Spec!AZ84*d_GSF_s*d_Fam*d_Foffset*acf!E84*d_ET_ow*(1/24)*d_EF_ow*(1/365)))*Rad_Spec!BF84,".")</f>
        <v>146605793255890.44</v>
      </c>
      <c r="P84" s="50">
        <f>IFERROR((d_DL/(Rad_Spec!BA84*d_GSF_s*d_Fam*d_Foffset*acf!F84*d_ET_ow*(1/24)*d_EF_ow*(1/365)))*Rad_Spec!BF84,".")</f>
        <v>78369917132181.063</v>
      </c>
      <c r="Q84" s="50">
        <f>IFERROR((d_DL/(Rad_Spec!BB84*d_GSF_s*d_Fam*d_Foffset*acf!G84*d_ET_ow*(1/24)*d_EF_ow*(1/365)))*Rad_Spec!BF84,".")</f>
        <v>68851303715316.984</v>
      </c>
      <c r="R84" s="50">
        <f>IFERROR((d_DL/(Rad_Spec!AY84*d_GSF_s*d_Fam*d_Foffset*acf!C84*d_ET_ow*(1/24)*d_EF_ow*(1/365)))*Rad_Spec!BF84,".")</f>
        <v>81729686394855.516</v>
      </c>
    </row>
    <row r="85" spans="1:18">
      <c r="A85" s="48" t="s">
        <v>90</v>
      </c>
      <c r="B85" s="48"/>
      <c r="C85" s="50">
        <f>IFERROR((d_DL/(Rad_Spec!V85*d_IFD_ow*d_EF_ow))*Rad_Spec!BF85,".")</f>
        <v>2138197.3106111037</v>
      </c>
      <c r="D85" s="50">
        <f>IFERROR((d_DL/(Rad_Spec!AN85*d_IRA_ow*(1/d_PEFm_pp)*d_SLF*d_ET_ow*d_EF_ow))*Rad_Spec!BF85,".")</f>
        <v>103711.82490358928</v>
      </c>
      <c r="E85" s="50">
        <f>IFERROR((d_DL/(Rad_Spec!AN85*d_IRA_ow*(1/d_PEF)*d_SLF*d_ET_ow*d_EF_ow))*Rad_Spec!BF85,".")</f>
        <v>75822957.328849271</v>
      </c>
      <c r="F85" s="50">
        <f>IFERROR((d_DL/(Rad_Spec!AY85*d_GSF_s*d_Fam*d_Foffset*acf!C85*d_ET_ow*(1/24)*d_EF_ow*(1/365)))*Rad_Spec!BF85,".")</f>
        <v>71231.291644445053</v>
      </c>
      <c r="G85" s="50">
        <f t="shared" si="6"/>
        <v>68872.201431317982</v>
      </c>
      <c r="H85" s="50">
        <f t="shared" si="7"/>
        <v>41410.337250308679</v>
      </c>
      <c r="I85" s="56" t="str">
        <f>IFERROR((d_DL/(Rad_Spec!AV85*d_GSF_s*d_Fam*d_Foffset*Fsurf!C85*d_EF_ow*(1/365)*d_ET_ow*(1/24)))*Rad_Spec!BF85,".")</f>
        <v>.</v>
      </c>
      <c r="J85" s="50" t="str">
        <f>IFERROR((d_DL/(Rad_Spec!AZ85*d_GSF_s*d_Fam*d_Foffset*Fsurf!C85*d_EF_ow*(1/365)*d_ET_ow*(1/24)))*Rad_Spec!BF85,".")</f>
        <v>.</v>
      </c>
      <c r="K85" s="50" t="str">
        <f>IFERROR((d_DL/(Rad_Spec!BA85*d_GSF_s*d_Fam*d_Foffset*Fsurf!C85*d_EF_ow*(1/365)*d_ET_ow*(1/24)))*Rad_Spec!BF85,".")</f>
        <v>.</v>
      </c>
      <c r="L85" s="50" t="str">
        <f>IFERROR((d_DL/(Rad_Spec!BB85*d_GSF_s*d_Fam*d_Foffset*Fsurf!C85*d_EF_ow*(1/365)*d_ET_ow*(1/24)))*Rad_Spec!BF85,".")</f>
        <v>.</v>
      </c>
      <c r="M85" s="50" t="str">
        <f>IFERROR((d_DL/(Rad_Spec!AY85*d_GSF_s*d_Fam*d_Foffset*Fsurf!C85*d_EF_ow*(1/365)*d_ET_ow*(1/24)))*Rad_Spec!BF85,".")</f>
        <v>.</v>
      </c>
      <c r="N85" s="50">
        <f>IFERROR((d_DL/(Rad_Spec!AV85*d_GSF_s*d_Fam*d_Foffset*acf!D85*d_ET_ow*(1/24)*d_EF_ow*(1/365)))*Rad_Spec!BF85,".")</f>
        <v>15690.310492505354</v>
      </c>
      <c r="O85" s="50">
        <f>IFERROR((d_DL/(Rad_Spec!AZ85*d_GSF_s*d_Fam*d_Foffset*acf!E85*d_ET_ow*(1/24)*d_EF_ow*(1/365)))*Rad_Spec!BF85,".")</f>
        <v>75457.218399071557</v>
      </c>
      <c r="P85" s="50">
        <f>IFERROR((d_DL/(Rad_Spec!BA85*d_GSF_s*d_Fam*d_Foffset*acf!F85*d_ET_ow*(1/24)*d_EF_ow*(1/365)))*Rad_Spec!BF85,".")</f>
        <v>26897.675130009178</v>
      </c>
      <c r="Q85" s="50">
        <f>IFERROR((d_DL/(Rad_Spec!BB85*d_GSF_s*d_Fam*d_Foffset*acf!G85*d_ET_ow*(1/24)*d_EF_ow*(1/365)))*Rad_Spec!BF85,".")</f>
        <v>17495.390460669689</v>
      </c>
      <c r="R85" s="50">
        <f>IFERROR((d_DL/(Rad_Spec!AY85*d_GSF_s*d_Fam*d_Foffset*acf!C85*d_ET_ow*(1/24)*d_EF_ow*(1/365)))*Rad_Spec!BF85,".")</f>
        <v>71231.291644445053</v>
      </c>
    </row>
    <row r="86" spans="1:18">
      <c r="A86" s="48" t="s">
        <v>91</v>
      </c>
      <c r="B86" s="48"/>
      <c r="C86" s="50">
        <f>IFERROR((d_DL/(Rad_Spec!V86*d_IFD_ow*d_EF_ow))*Rad_Spec!BF86,".")</f>
        <v>4315498.6608115584</v>
      </c>
      <c r="D86" s="50">
        <f>IFERROR((d_DL/(Rad_Spec!AN86*d_IRA_ow*(1/d_PEFm_pp)*d_SLF*d_ET_ow*d_EF_ow))*Rad_Spec!BF86,".")</f>
        <v>115196.17863030444</v>
      </c>
      <c r="E86" s="50">
        <f>IFERROR((d_DL/(Rad_Spec!AN86*d_IRA_ow*(1/d_PEF)*d_SLF*d_ET_ow*d_EF_ow))*Rad_Spec!BF86,".")</f>
        <v>84219084.418307111</v>
      </c>
      <c r="F86" s="50">
        <f>IFERROR((d_DL/(Rad_Spec!AY86*d_GSF_s*d_Fam*d_Foffset*acf!C86*d_ET_ow*(1/24)*d_EF_ow*(1/365)))*Rad_Spec!BF86,".")</f>
        <v>131214.8884191399</v>
      </c>
      <c r="G86" s="50">
        <f t="shared" si="6"/>
        <v>127150.70470196512</v>
      </c>
      <c r="H86" s="50">
        <f t="shared" si="7"/>
        <v>60482.702167921714</v>
      </c>
      <c r="I86" s="56" t="str">
        <f>IFERROR((d_DL/(Rad_Spec!AV86*d_GSF_s*d_Fam*d_Foffset*Fsurf!C86*d_EF_ow*(1/365)*d_ET_ow*(1/24)))*Rad_Spec!BF86,".")</f>
        <v>.</v>
      </c>
      <c r="J86" s="50" t="str">
        <f>IFERROR((d_DL/(Rad_Spec!AZ86*d_GSF_s*d_Fam*d_Foffset*Fsurf!C86*d_EF_ow*(1/365)*d_ET_ow*(1/24)))*Rad_Spec!BF86,".")</f>
        <v>.</v>
      </c>
      <c r="K86" s="50" t="str">
        <f>IFERROR((d_DL/(Rad_Spec!BA86*d_GSF_s*d_Fam*d_Foffset*Fsurf!C86*d_EF_ow*(1/365)*d_ET_ow*(1/24)))*Rad_Spec!BF86,".")</f>
        <v>.</v>
      </c>
      <c r="L86" s="50" t="str">
        <f>IFERROR((d_DL/(Rad_Spec!BB86*d_GSF_s*d_Fam*d_Foffset*Fsurf!C86*d_EF_ow*(1/365)*d_ET_ow*(1/24)))*Rad_Spec!BF86,".")</f>
        <v>.</v>
      </c>
      <c r="M86" s="50" t="str">
        <f>IFERROR((d_DL/(Rad_Spec!AY86*d_GSF_s*d_Fam*d_Foffset*Fsurf!C86*d_EF_ow*(1/365)*d_ET_ow*(1/24)))*Rad_Spec!BF86,".")</f>
        <v>.</v>
      </c>
      <c r="N86" s="50">
        <f>IFERROR((d_DL/(Rad_Spec!AV86*d_GSF_s*d_Fam*d_Foffset*acf!D86*d_ET_ow*(1/24)*d_EF_ow*(1/365)))*Rad_Spec!BF86,".")</f>
        <v>30990.169445371641</v>
      </c>
      <c r="O86" s="50">
        <f>IFERROR((d_DL/(Rad_Spec!AZ86*d_GSF_s*d_Fam*d_Foffset*acf!E86*d_ET_ow*(1/24)*d_EF_ow*(1/365)))*Rad_Spec!BF86,".")</f>
        <v>132815.01190873561</v>
      </c>
      <c r="P86" s="50">
        <f>IFERROR((d_DL/(Rad_Spec!BA86*d_GSF_s*d_Fam*d_Foffset*acf!F86*d_ET_ow*(1/24)*d_EF_ow*(1/365)))*Rad_Spec!BF86,".")</f>
        <v>48975.535641346258</v>
      </c>
      <c r="Q86" s="50">
        <f>IFERROR((d_DL/(Rad_Spec!BB86*d_GSF_s*d_Fam*d_Foffset*acf!G86*d_ET_ow*(1/24)*d_EF_ow*(1/365)))*Rad_Spec!BF86,".")</f>
        <v>33446.707267260856</v>
      </c>
      <c r="R86" s="50">
        <f>IFERROR((d_DL/(Rad_Spec!AY86*d_GSF_s*d_Fam*d_Foffset*acf!C86*d_ET_ow*(1/24)*d_EF_ow*(1/365)))*Rad_Spec!BF86,".")</f>
        <v>131214.8884191399</v>
      </c>
    </row>
    <row r="87" spans="1:18">
      <c r="A87" s="48" t="s">
        <v>92</v>
      </c>
      <c r="B87" s="48"/>
      <c r="C87" s="50">
        <f>IFERROR((d_DL/(Rad_Spec!V87*d_IFD_ow*d_EF_ow))*Rad_Spec!BF87,".")</f>
        <v>2.6986066963680218E-2</v>
      </c>
      <c r="D87" s="50">
        <f>IFERROR((d_DL/(Rad_Spec!AN87*d_IRA_ow*(1/d_PEFm_pp)*d_SLF*d_ET_ow*d_EF_ow))*Rad_Spec!BF87,".")</f>
        <v>1.528055330139137E-6</v>
      </c>
      <c r="E87" s="50">
        <f>IFERROR((d_DL/(Rad_Spec!AN87*d_IRA_ow*(1/d_PEF)*d_SLF*d_ET_ow*d_EF_ow))*Rad_Spec!BF87,".")</f>
        <v>1.1171500858360723E-3</v>
      </c>
      <c r="F87" s="50">
        <f>IFERROR((d_DL/(Rad_Spec!AY87*d_GSF_s*d_Fam*d_Foffset*acf!C87*d_ET_ow*(1/24)*d_EF_ow*(1/365)))*Rad_Spec!BF87,".")</f>
        <v>6977.5831689201468</v>
      </c>
      <c r="G87" s="50">
        <f t="shared" si="6"/>
        <v>1.0727413283976456E-3</v>
      </c>
      <c r="H87" s="50">
        <f t="shared" si="7"/>
        <v>1.5279688103095511E-6</v>
      </c>
      <c r="I87" s="56">
        <f>IFERROR((d_DL/(Rad_Spec!AV87*d_GSF_s*d_Fam*d_Foffset*Fsurf!C87*d_EF_ow*(1/365)*d_ET_ow*(1/24)))*Rad_Spec!BF87,".")</f>
        <v>31001.041666996338</v>
      </c>
      <c r="J87" s="50">
        <f>IFERROR((d_DL/(Rad_Spec!AZ87*d_GSF_s*d_Fam*d_Foffset*Fsurf!C87*d_EF_ow*(1/365)*d_ET_ow*(1/24)))*Rad_Spec!BF87,".")</f>
        <v>41173.25846397951</v>
      </c>
      <c r="K87" s="50">
        <f>IFERROR((d_DL/(Rad_Spec!BA87*d_GSF_s*d_Fam*d_Foffset*Fsurf!C87*d_EF_ow*(1/365)*d_ET_ow*(1/24)))*Rad_Spec!BF87,".")</f>
        <v>33295.34258458994</v>
      </c>
      <c r="L87" s="50">
        <f>IFERROR((d_DL/(Rad_Spec!BB87*d_GSF_s*d_Fam*d_Foffset*Fsurf!C87*d_EF_ow*(1/365)*d_ET_ow*(1/24)))*Rad_Spec!BF87,".")</f>
        <v>31053.231972833026</v>
      </c>
      <c r="M87" s="50">
        <f>IFERROR((d_DL/(Rad_Spec!AY87*d_GSF_s*d_Fam*d_Foffset*Fsurf!C87*d_EF_ow*(1/365)*d_ET_ow*(1/24)))*Rad_Spec!BF87,".")</f>
        <v>4920.7215577716133</v>
      </c>
      <c r="N87" s="50">
        <f>IFERROR((d_DL/(Rad_Spec!AV87*d_GSF_s*d_Fam*d_Foffset*acf!D87*d_ET_ow*(1/24)*d_EF_ow*(1/365)))*Rad_Spec!BF87,".")</f>
        <v>43959.477083800797</v>
      </c>
      <c r="O87" s="50">
        <f>IFERROR((d_DL/(Rad_Spec!AZ87*d_GSF_s*d_Fam*d_Foffset*acf!E87*d_ET_ow*(1/24)*d_EF_ow*(1/365)))*Rad_Spec!BF87,".")</f>
        <v>58383.68050192295</v>
      </c>
      <c r="P87" s="50">
        <f>IFERROR((d_DL/(Rad_Spec!BA87*d_GSF_s*d_Fam*d_Foffset*acf!F87*d_ET_ow*(1/24)*d_EF_ow*(1/365)))*Rad_Spec!BF87,".")</f>
        <v>47212.795784948517</v>
      </c>
      <c r="Q87" s="50">
        <f>IFERROR((d_DL/(Rad_Spec!BB87*d_GSF_s*d_Fam*d_Foffset*acf!G87*d_ET_ow*(1/24)*d_EF_ow*(1/365)))*Rad_Spec!BF87,".")</f>
        <v>44033.482937477238</v>
      </c>
      <c r="R87" s="50">
        <f>IFERROR((d_DL/(Rad_Spec!AY87*d_GSF_s*d_Fam*d_Foffset*acf!C87*d_ET_ow*(1/24)*d_EF_ow*(1/365)))*Rad_Spec!BF87,".")</f>
        <v>6977.5831689201468</v>
      </c>
    </row>
    <row r="88" spans="1:18">
      <c r="A88" s="48" t="s">
        <v>93</v>
      </c>
      <c r="B88" s="48"/>
      <c r="C88" s="50">
        <f>IFERROR((d_DL/(Rad_Spec!V88*d_IFD_ow*d_EF_ow))*Rad_Spec!BF88,".")</f>
        <v>2.4416994562637892E-2</v>
      </c>
      <c r="D88" s="50">
        <f>IFERROR((d_DL/(Rad_Spec!AN88*d_IRA_ow*(1/d_PEFm_pp)*d_SLF*d_ET_ow*d_EF_ow))*Rad_Spec!BF88,".")</f>
        <v>1.3836870686775981E-6</v>
      </c>
      <c r="E88" s="50">
        <f>IFERROR((d_DL/(Rad_Spec!AN88*d_IRA_ow*(1/d_PEF)*d_SLF*d_ET_ow*d_EF_ow))*Rad_Spec!BF88,".")</f>
        <v>1.0116035048303455E-3</v>
      </c>
      <c r="F88" s="50">
        <f>IFERROR((d_DL/(Rad_Spec!AY88*d_GSF_s*d_Fam*d_Foffset*acf!C88*d_ET_ow*(1/24)*d_EF_ow*(1/365)))*Rad_Spec!BF88,".")</f>
        <v>13605.105220751961</v>
      </c>
      <c r="G88" s="50">
        <f t="shared" si="6"/>
        <v>9.7135970484612448E-4</v>
      </c>
      <c r="H88" s="50">
        <f t="shared" si="7"/>
        <v>1.3836086607947994E-6</v>
      </c>
      <c r="I88" s="56">
        <f>IFERROR((d_DL/(Rad_Spec!AV88*d_GSF_s*d_Fam*d_Foffset*Fsurf!C88*d_EF_ow*(1/365)*d_ET_ow*(1/24)))*Rad_Spec!BF88,".")</f>
        <v>12423.083521518394</v>
      </c>
      <c r="J88" s="50">
        <f>IFERROR((d_DL/(Rad_Spec!AZ88*d_GSF_s*d_Fam*d_Foffset*Fsurf!C88*d_EF_ow*(1/365)*d_ET_ow*(1/24)))*Rad_Spec!BF88,".")</f>
        <v>35563.179133166777</v>
      </c>
      <c r="K88" s="50">
        <f>IFERROR((d_DL/(Rad_Spec!BA88*d_GSF_s*d_Fam*d_Foffset*Fsurf!C88*d_EF_ow*(1/365)*d_ET_ow*(1/24)))*Rad_Spec!BF88,".")</f>
        <v>17024.225566525201</v>
      </c>
      <c r="L88" s="50">
        <f>IFERROR((d_DL/(Rad_Spec!BB88*d_GSF_s*d_Fam*d_Foffset*Fsurf!C88*d_EF_ow*(1/365)*d_ET_ow*(1/24)))*Rad_Spec!BF88,".")</f>
        <v>12857.457071221832</v>
      </c>
      <c r="M88" s="50">
        <f>IFERROR((d_DL/(Rad_Spec!AY88*d_GSF_s*d_Fam*d_Foffset*Fsurf!C88*d_EF_ow*(1/365)*d_ET_ow*(1/24)))*Rad_Spec!BF88,".")</f>
        <v>9601.3445453436561</v>
      </c>
      <c r="N88" s="50">
        <f>IFERROR((d_DL/(Rad_Spec!AV88*d_GSF_s*d_Fam*d_Foffset*acf!D88*d_ET_ow*(1/24)*d_EF_ow*(1/365)))*Rad_Spec!BF88,".")</f>
        <v>17603.509349991564</v>
      </c>
      <c r="O88" s="50">
        <f>IFERROR((d_DL/(Rad_Spec!AZ88*d_GSF_s*d_Fam*d_Foffset*acf!E88*d_ET_ow*(1/24)*d_EF_ow*(1/365)))*Rad_Spec!BF88,".")</f>
        <v>50393.024831697316</v>
      </c>
      <c r="P88" s="50">
        <f>IFERROR((d_DL/(Rad_Spec!BA88*d_GSF_s*d_Fam*d_Foffset*acf!F88*d_ET_ow*(1/24)*d_EF_ow*(1/365)))*Rad_Spec!BF88,".")</f>
        <v>24123.327627766208</v>
      </c>
      <c r="Q88" s="50">
        <f>IFERROR((d_DL/(Rad_Spec!BB88*d_GSF_s*d_Fam*d_Foffset*acf!G88*d_ET_ow*(1/24)*d_EF_ow*(1/365)))*Rad_Spec!BF88,".")</f>
        <v>18219.016669921337</v>
      </c>
      <c r="R88" s="50">
        <f>IFERROR((d_DL/(Rad_Spec!AY88*d_GSF_s*d_Fam*d_Foffset*acf!C88*d_ET_ow*(1/24)*d_EF_ow*(1/365)))*Rad_Spec!BF88,".")</f>
        <v>13605.105220751961</v>
      </c>
    </row>
    <row r="89" spans="1:18">
      <c r="A89" s="48" t="s">
        <v>94</v>
      </c>
      <c r="B89" s="48"/>
      <c r="C89" s="50">
        <f>IFERROR((d_DL/(Rad_Spec!V89*d_IFD_ow*d_EF_ow))*Rad_Spec!BF89,".")</f>
        <v>2.4417932580827962E-2</v>
      </c>
      <c r="D89" s="50">
        <f>IFERROR((d_DL/(Rad_Spec!AN89*d_IRA_ow*(1/d_PEFm_pp)*d_SLF*d_ET_ow*d_EF_ow))*Rad_Spec!BF89,".")</f>
        <v>1.383740225245924E-6</v>
      </c>
      <c r="E89" s="50">
        <f>IFERROR((d_DL/(Rad_Spec!AN89*d_IRA_ow*(1/d_PEF)*d_SLF*d_ET_ow*d_EF_ow))*Rad_Spec!BF89,".")</f>
        <v>1.0116423672090152E-3</v>
      </c>
      <c r="F89" s="50">
        <f>IFERROR((d_DL/(Rad_Spec!AY89*d_GSF_s*d_Fam*d_Foffset*acf!C89*d_ET_ow*(1/24)*d_EF_ow*(1/365)))*Rad_Spec!BF89,".")</f>
        <v>7329.7924861517013</v>
      </c>
      <c r="G89" s="50">
        <f t="shared" si="6"/>
        <v>9.7139696181237662E-4</v>
      </c>
      <c r="H89" s="50">
        <f t="shared" si="7"/>
        <v>1.3836618142304787E-6</v>
      </c>
      <c r="I89" s="56">
        <f>IFERROR((d_DL/(Rad_Spec!AV89*d_GSF_s*d_Fam*d_Foffset*Fsurf!C89*d_EF_ow*(1/365)*d_ET_ow*(1/24)))*Rad_Spec!BF89,".")</f>
        <v>30370.087905686283</v>
      </c>
      <c r="J89" s="50">
        <f>IFERROR((d_DL/(Rad_Spec!AZ89*d_GSF_s*d_Fam*d_Foffset*Fsurf!C89*d_EF_ow*(1/365)*d_ET_ow*(1/24)))*Rad_Spec!BF89,".")</f>
        <v>41664.179553152389</v>
      </c>
      <c r="K89" s="50">
        <f>IFERROR((d_DL/(Rad_Spec!BA89*d_GSF_s*d_Fam*d_Foffset*Fsurf!C89*d_EF_ow*(1/365)*d_ET_ow*(1/24)))*Rad_Spec!BF89,".")</f>
        <v>33046.588458525541</v>
      </c>
      <c r="L89" s="50">
        <f>IFERROR((d_DL/(Rad_Spec!BB89*d_GSF_s*d_Fam*d_Foffset*Fsurf!C89*d_EF_ow*(1/365)*d_ET_ow*(1/24)))*Rad_Spec!BF89,".")</f>
        <v>30623.171971567008</v>
      </c>
      <c r="M89" s="50">
        <f>IFERROR((d_DL/(Rad_Spec!AY89*d_GSF_s*d_Fam*d_Foffset*Fsurf!C89*d_EF_ow*(1/365)*d_ET_ow*(1/24)))*Rad_Spec!BF89,".")</f>
        <v>5169.1061256358962</v>
      </c>
      <c r="N89" s="50">
        <f>IFERROR((d_DL/(Rad_Spec!AV89*d_GSF_s*d_Fam*d_Foffset*acf!D89*d_ET_ow*(1/24)*d_EF_ow*(1/365)))*Rad_Spec!BF89,".")</f>
        <v>43064.784650263151</v>
      </c>
      <c r="O89" s="50">
        <f>IFERROR((d_DL/(Rad_Spec!AZ89*d_GSF_s*d_Fam*d_Foffset*acf!E89*d_ET_ow*(1/24)*d_EF_ow*(1/365)))*Rad_Spec!BF89,".")</f>
        <v>59079.806606370075</v>
      </c>
      <c r="P89" s="50">
        <f>IFERROR((d_DL/(Rad_Spec!BA89*d_GSF_s*d_Fam*d_Foffset*acf!F89*d_ET_ow*(1/24)*d_EF_ow*(1/365)))*Rad_Spec!BF89,".")</f>
        <v>46860.062434189233</v>
      </c>
      <c r="Q89" s="50">
        <f>IFERROR((d_DL/(Rad_Spec!BB89*d_GSF_s*d_Fam*d_Foffset*acf!G89*d_ET_ow*(1/24)*d_EF_ow*(1/365)))*Rad_Spec!BF89,".")</f>
        <v>43423.657855682017</v>
      </c>
      <c r="R89" s="50">
        <f>IFERROR((d_DL/(Rad_Spec!AY89*d_GSF_s*d_Fam*d_Foffset*acf!C89*d_ET_ow*(1/24)*d_EF_ow*(1/365)))*Rad_Spec!BF89,".")</f>
        <v>7329.7924861517013</v>
      </c>
    </row>
    <row r="90" spans="1:18">
      <c r="A90" s="51" t="s">
        <v>95</v>
      </c>
      <c r="B90" s="48" t="s">
        <v>7</v>
      </c>
      <c r="C90" s="50">
        <f>IFERROR((d_DL/(Rad_Spec!V90*d_IFD_ow*d_EF_ow))*Rad_Spec!BF90,".")</f>
        <v>1.0445763698535693</v>
      </c>
      <c r="D90" s="50">
        <f>IFERROR((d_DL/(Rad_Spec!AN90*d_IRA_ow*(1/d_PEFm_pp)*d_SLF*d_ET_ow*d_EF_ow))*Rad_Spec!BF90,".")</f>
        <v>3.3795654713117754E-4</v>
      </c>
      <c r="E90" s="50">
        <f>IFERROR((d_DL/(Rad_Spec!AN90*d_IRA_ow*(1/d_PEF)*d_SLF*d_ET_ow*d_EF_ow))*Rad_Spec!BF90,".")</f>
        <v>0.2470775620422592</v>
      </c>
      <c r="F90" s="50">
        <f>IFERROR((d_DL/(Rad_Spec!AY90*d_GSF_s*d_Fam*d_Foffset*acf!C90*d_ET_ow*(1/24)*d_EF_ow*(1/365)))*Rad_Spec!BF90,".")</f>
        <v>6424.8686564361951</v>
      </c>
      <c r="G90" s="50">
        <f t="shared" si="6"/>
        <v>0.1998084394087247</v>
      </c>
      <c r="H90" s="50">
        <f t="shared" si="7"/>
        <v>3.3784722410990469E-4</v>
      </c>
      <c r="I90" s="56">
        <f>IFERROR((d_DL/(Rad_Spec!AV90*d_GSF_s*d_Fam*d_Foffset*Fsurf!C90*d_EF_ow*(1/365)*d_ET_ow*(1/24)))*Rad_Spec!BF90,".")</f>
        <v>6723.7558171168766</v>
      </c>
      <c r="J90" s="50">
        <f>IFERROR((d_DL/(Rad_Spec!AZ90*d_GSF_s*d_Fam*d_Foffset*Fsurf!C90*d_EF_ow*(1/365)*d_ET_ow*(1/24)))*Rad_Spec!BF90,".")</f>
        <v>9269.4552738865623</v>
      </c>
      <c r="K90" s="50">
        <f>IFERROR((d_DL/(Rad_Spec!BA90*d_GSF_s*d_Fam*d_Foffset*Fsurf!C90*d_EF_ow*(1/365)*d_ET_ow*(1/24)))*Rad_Spec!BF90,".")</f>
        <v>6752.0663679257896</v>
      </c>
      <c r="L90" s="50">
        <f>IFERROR((d_DL/(Rad_Spec!BB90*d_GSF_s*d_Fam*d_Foffset*Fsurf!C90*d_EF_ow*(1/365)*d_ET_ow*(1/24)))*Rad_Spec!BF90,".")</f>
        <v>6723.7558171168766</v>
      </c>
      <c r="M90" s="50">
        <f>IFERROR((d_DL/(Rad_Spec!AY90*d_GSF_s*d_Fam*d_Foffset*Fsurf!C90*d_EF_ow*(1/365)*d_ET_ow*(1/24)))*Rad_Spec!BF90,".")</f>
        <v>4659.0780684816491</v>
      </c>
      <c r="N90" s="50">
        <f>IFERROR((d_DL/(Rad_Spec!AV90*d_GSF_s*d_Fam*d_Foffset*acf!D90*d_ET_ow*(1/24)*d_EF_ow*(1/365)))*Rad_Spec!BF90,".")</f>
        <v>9272.0592718041735</v>
      </c>
      <c r="O90" s="50">
        <f>IFERROR((d_DL/(Rad_Spec!AZ90*d_GSF_s*d_Fam*d_Foffset*acf!E90*d_ET_ow*(1/24)*d_EF_ow*(1/365)))*Rad_Spec!BF90,".")</f>
        <v>12782.578822689569</v>
      </c>
      <c r="P90" s="50">
        <f>IFERROR((d_DL/(Rad_Spec!BA90*d_GSF_s*d_Fam*d_Foffset*acf!F90*d_ET_ow*(1/24)*d_EF_ow*(1/365)))*Rad_Spec!BF90,".")</f>
        <v>9311.0995213696642</v>
      </c>
      <c r="Q90" s="50">
        <f>IFERROR((d_DL/(Rad_Spec!BB90*d_GSF_s*d_Fam*d_Foffset*acf!G90*d_ET_ow*(1/24)*d_EF_ow*(1/365)))*Rad_Spec!BF90,".")</f>
        <v>9272.0592718041735</v>
      </c>
      <c r="R90" s="50">
        <f>IFERROR((d_DL/(Rad_Spec!AY90*d_GSF_s*d_Fam*d_Foffset*acf!C90*d_ET_ow*(1/24)*d_EF_ow*(1/365)))*Rad_Spec!BF90,".")</f>
        <v>6424.8686564361951</v>
      </c>
    </row>
    <row r="91" spans="1:18">
      <c r="A91" s="52" t="s">
        <v>96</v>
      </c>
      <c r="B91" s="53" t="s">
        <v>11</v>
      </c>
      <c r="C91" s="50">
        <f>IFERROR((d_DL/(Rad_Spec!V91*d_IFD_ow*d_EF_ow))*Rad_Spec!BF91,".")</f>
        <v>2.1892517403696164E-2</v>
      </c>
      <c r="D91" s="50">
        <f>IFERROR((d_DL/(Rad_Spec!AN91*d_IRA_ow*(1/d_PEFm_pp)*d_SLF*d_ET_ow*d_EF_ow))*Rad_Spec!BF91,".")</f>
        <v>1.6258251404389629E-5</v>
      </c>
      <c r="E91" s="50">
        <f>IFERROR((d_DL/(Rad_Spec!AN91*d_IRA_ow*(1/d_PEF)*d_SLF*d_ET_ow*d_EF_ow))*Rad_Spec!BF91,".")</f>
        <v>1.1886288797084659E-2</v>
      </c>
      <c r="F91" s="50">
        <f>IFERROR((d_DL/(Rad_Spec!AY91*d_GSF_s*d_Fam*d_Foffset*acf!C91*d_ET_ow*(1/24)*d_EF_ow*(1/365)))*Rad_Spec!BF91,".")</f>
        <v>623.35389275953628</v>
      </c>
      <c r="G91" s="50">
        <f t="shared" si="6"/>
        <v>7.7035750443745898E-3</v>
      </c>
      <c r="H91" s="50">
        <f t="shared" si="7"/>
        <v>1.6246185918876645E-5</v>
      </c>
      <c r="I91" s="56">
        <f>IFERROR((d_DL/(Rad_Spec!AV91*d_GSF_s*d_Fam*d_Foffset*Fsurf!C91*d_EF_ow*(1/365)*d_ET_ow*(1/24)))*Rad_Spec!BF91,".")</f>
        <v>118.64169498130961</v>
      </c>
      <c r="J91" s="50">
        <f>IFERROR((d_DL/(Rad_Spec!AZ91*d_GSF_s*d_Fam*d_Foffset*Fsurf!C91*d_EF_ow*(1/365)*d_ET_ow*(1/24)))*Rad_Spec!BF91,".")</f>
        <v>475.68604119864716</v>
      </c>
      <c r="K91" s="50">
        <f>IFERROR((d_DL/(Rad_Spec!BA91*d_GSF_s*d_Fam*d_Foffset*Fsurf!C91*d_EF_ow*(1/365)*d_ET_ow*(1/24)))*Rad_Spec!BF91,".")</f>
        <v>172.38536877626183</v>
      </c>
      <c r="L91" s="50">
        <f>IFERROR((d_DL/(Rad_Spec!BB91*d_GSF_s*d_Fam*d_Foffset*Fsurf!C91*d_EF_ow*(1/365)*d_ET_ow*(1/24)))*Rad_Spec!BF91,".")</f>
        <v>121.50053100495562</v>
      </c>
      <c r="M91" s="50">
        <f>IFERROR((d_DL/(Rad_Spec!AY91*d_GSF_s*d_Fam*d_Foffset*Fsurf!C91*d_EF_ow*(1/365)*d_ET_ow*(1/24)))*Rad_Spec!BF91,".")</f>
        <v>482.47205321945529</v>
      </c>
      <c r="N91" s="50">
        <f>IFERROR((d_DL/(Rad_Spec!AV91*d_GSF_s*d_Fam*d_Foffset*acf!D91*d_ET_ow*(1/24)*d_EF_ow*(1/365)))*Rad_Spec!BF91,".")</f>
        <v>153.28506991585203</v>
      </c>
      <c r="O91" s="50">
        <f>IFERROR((d_DL/(Rad_Spec!AZ91*d_GSF_s*d_Fam*d_Foffset*acf!E91*d_ET_ow*(1/24)*d_EF_ow*(1/365)))*Rad_Spec!BF91,".")</f>
        <v>614.58636522865197</v>
      </c>
      <c r="P91" s="50">
        <f>IFERROR((d_DL/(Rad_Spec!BA91*d_GSF_s*d_Fam*d_Foffset*acf!F91*d_ET_ow*(1/24)*d_EF_ow*(1/365)))*Rad_Spec!BF91,".")</f>
        <v>222.72189645893033</v>
      </c>
      <c r="Q91" s="50">
        <f>IFERROR((d_DL/(Rad_Spec!BB91*d_GSF_s*d_Fam*d_Foffset*acf!G91*d_ET_ow*(1/24)*d_EF_ow*(1/365)))*Rad_Spec!BF91,".")</f>
        <v>156.97868605840267</v>
      </c>
      <c r="R91" s="50">
        <f>IFERROR((d_DL/(Rad_Spec!AY91*d_GSF_s*d_Fam*d_Foffset*acf!C91*d_ET_ow*(1/24)*d_EF_ow*(1/365)))*Rad_Spec!BF91,".")</f>
        <v>623.35389275953628</v>
      </c>
    </row>
    <row r="92" spans="1:18">
      <c r="A92" s="48" t="s">
        <v>97</v>
      </c>
      <c r="B92" s="48"/>
      <c r="C92" s="50">
        <f>IFERROR((d_DL/(Rad_Spec!V92*d_IFD_ow*d_EF_ow))*Rad_Spec!BF92,".")</f>
        <v>9.3467062602010011E-3</v>
      </c>
      <c r="D92" s="50">
        <f>IFERROR((d_DL/(Rad_Spec!AN92*d_IRA_ow*(1/d_PEFm_pp)*d_SLF*d_ET_ow*d_EF_ow))*Rad_Spec!BF92,".")</f>
        <v>1.0392715725654395E-5</v>
      </c>
      <c r="E92" s="50">
        <f>IFERROR((d_DL/(Rad_Spec!AN92*d_IRA_ow*(1/d_PEF)*d_SLF*d_ET_ow*d_EF_ow))*Rad_Spec!BF92,".")</f>
        <v>7.5980385238586462E-3</v>
      </c>
      <c r="F92" s="50">
        <f>IFERROR((d_DL/(Rad_Spec!AY92*d_GSF_s*d_Fam*d_Foffset*acf!C92*d_ET_ow*(1/24)*d_EF_ow*(1/365)))*Rad_Spec!BF92,".")</f>
        <v>6020.4530983743143</v>
      </c>
      <c r="G92" s="50">
        <f t="shared" si="6"/>
        <v>4.191068422913097E-3</v>
      </c>
      <c r="H92" s="50">
        <f t="shared" si="7"/>
        <v>1.0381172756201117E-5</v>
      </c>
      <c r="I92" s="56" t="str">
        <f>IFERROR((d_DL/(Rad_Spec!AV92*d_GSF_s*d_Fam*d_Foffset*Fsurf!C92*d_EF_ow*(1/365)*d_ET_ow*(1/24)))*Rad_Spec!BF92,".")</f>
        <v>.</v>
      </c>
      <c r="J92" s="50" t="str">
        <f>IFERROR((d_DL/(Rad_Spec!AZ92*d_GSF_s*d_Fam*d_Foffset*Fsurf!C92*d_EF_ow*(1/365)*d_ET_ow*(1/24)))*Rad_Spec!BF92,".")</f>
        <v>.</v>
      </c>
      <c r="K92" s="50" t="str">
        <f>IFERROR((d_DL/(Rad_Spec!BA92*d_GSF_s*d_Fam*d_Foffset*Fsurf!C92*d_EF_ow*(1/365)*d_ET_ow*(1/24)))*Rad_Spec!BF92,".")</f>
        <v>.</v>
      </c>
      <c r="L92" s="50" t="str">
        <f>IFERROR((d_DL/(Rad_Spec!BB92*d_GSF_s*d_Fam*d_Foffset*Fsurf!C92*d_EF_ow*(1/365)*d_ET_ow*(1/24)))*Rad_Spec!BF92,".")</f>
        <v>.</v>
      </c>
      <c r="M92" s="50" t="str">
        <f>IFERROR((d_DL/(Rad_Spec!AY92*d_GSF_s*d_Fam*d_Foffset*Fsurf!C92*d_EF_ow*(1/365)*d_ET_ow*(1/24)))*Rad_Spec!BF92,".")</f>
        <v>.</v>
      </c>
      <c r="N92" s="50">
        <f>IFERROR((d_DL/(Rad_Spec!AV92*d_GSF_s*d_Fam*d_Foffset*acf!D92*d_ET_ow*(1/24)*d_EF_ow*(1/365)))*Rad_Spec!BF92,".")</f>
        <v>78563.389673686121</v>
      </c>
      <c r="O92" s="50">
        <f>IFERROR((d_DL/(Rad_Spec!AZ92*d_GSF_s*d_Fam*d_Foffset*acf!E92*d_ET_ow*(1/24)*d_EF_ow*(1/365)))*Rad_Spec!BF92,".")</f>
        <v>78340.830496140261</v>
      </c>
      <c r="P92" s="50">
        <f>IFERROR((d_DL/(Rad_Spec!BA92*d_GSF_s*d_Fam*d_Foffset*acf!F92*d_ET_ow*(1/24)*d_EF_ow*(1/365)))*Rad_Spec!BF92,".")</f>
        <v>78563.389673686121</v>
      </c>
      <c r="Q92" s="50">
        <f>IFERROR((d_DL/(Rad_Spec!BB92*d_GSF_s*d_Fam*d_Foffset*acf!G92*d_ET_ow*(1/24)*d_EF_ow*(1/365)))*Rad_Spec!BF92,".")</f>
        <v>78563.389673686121</v>
      </c>
      <c r="R92" s="50">
        <f>IFERROR((d_DL/(Rad_Spec!AY92*d_GSF_s*d_Fam*d_Foffset*acf!C92*d_ET_ow*(1/24)*d_EF_ow*(1/365)))*Rad_Spec!BF92,".")</f>
        <v>6020.4530983743143</v>
      </c>
    </row>
    <row r="93" spans="1:18">
      <c r="A93" s="48" t="s">
        <v>98</v>
      </c>
      <c r="B93" s="48"/>
      <c r="C93" s="50">
        <f>IFERROR((d_DL/(Rad_Spec!V93*d_IFD_ow*d_EF_ow))*Rad_Spec!BF93,".")</f>
        <v>1787879.1700195877</v>
      </c>
      <c r="D93" s="50">
        <f>IFERROR((d_DL/(Rad_Spec!AN93*d_IRA_ow*(1/d_PEFm_pp)*d_SLF*d_ET_ow*d_EF_ow))*Rad_Spec!BF93,".")</f>
        <v>97271.709829343963</v>
      </c>
      <c r="E93" s="50">
        <f>IFERROR((d_DL/(Rad_Spec!AN93*d_IRA_ow*(1/d_PEF)*d_SLF*d_ET_ow*d_EF_ow))*Rad_Spec!BF93,".")</f>
        <v>71114636.258216158</v>
      </c>
      <c r="F93" s="50">
        <f>IFERROR((d_DL/(Rad_Spec!AY93*d_GSF_s*d_Fam*d_Foffset*acf!C93*d_ET_ow*(1/24)*d_EF_ow*(1/365)))*Rad_Spec!BF93,".")</f>
        <v>23396.393526634634</v>
      </c>
      <c r="G93" s="50">
        <f t="shared" si="6"/>
        <v>23086.683108016532</v>
      </c>
      <c r="H93" s="50">
        <f t="shared" si="7"/>
        <v>18663.181165820632</v>
      </c>
      <c r="I93" s="56" t="str">
        <f>IFERROR((d_DL/(Rad_Spec!AV93*d_GSF_s*d_Fam*d_Foffset*Fsurf!C93*d_EF_ow*(1/365)*d_ET_ow*(1/24)))*Rad_Spec!BF93,".")</f>
        <v>.</v>
      </c>
      <c r="J93" s="50" t="str">
        <f>IFERROR((d_DL/(Rad_Spec!AZ93*d_GSF_s*d_Fam*d_Foffset*Fsurf!C93*d_EF_ow*(1/365)*d_ET_ow*(1/24)))*Rad_Spec!BF93,".")</f>
        <v>.</v>
      </c>
      <c r="K93" s="50" t="str">
        <f>IFERROR((d_DL/(Rad_Spec!BA93*d_GSF_s*d_Fam*d_Foffset*Fsurf!C93*d_EF_ow*(1/365)*d_ET_ow*(1/24)))*Rad_Spec!BF93,".")</f>
        <v>.</v>
      </c>
      <c r="L93" s="50" t="str">
        <f>IFERROR((d_DL/(Rad_Spec!BB93*d_GSF_s*d_Fam*d_Foffset*Fsurf!C93*d_EF_ow*(1/365)*d_ET_ow*(1/24)))*Rad_Spec!BF93,".")</f>
        <v>.</v>
      </c>
      <c r="M93" s="50" t="str">
        <f>IFERROR((d_DL/(Rad_Spec!AY93*d_GSF_s*d_Fam*d_Foffset*Fsurf!C93*d_EF_ow*(1/365)*d_ET_ow*(1/24)))*Rad_Spec!BF93,".")</f>
        <v>.</v>
      </c>
      <c r="N93" s="50">
        <f>IFERROR((d_DL/(Rad_Spec!AV93*d_GSF_s*d_Fam*d_Foffset*acf!D93*d_ET_ow*(1/24)*d_EF_ow*(1/365)))*Rad_Spec!BF93,".")</f>
        <v>3865.78610601011</v>
      </c>
      <c r="O93" s="50">
        <f>IFERROR((d_DL/(Rad_Spec!AZ93*d_GSF_s*d_Fam*d_Foffset*acf!E93*d_ET_ow*(1/24)*d_EF_ow*(1/365)))*Rad_Spec!BF93,".")</f>
        <v>22963.430287837829</v>
      </c>
      <c r="P93" s="50">
        <f>IFERROR((d_DL/(Rad_Spec!BA93*d_GSF_s*d_Fam*d_Foffset*acf!F93*d_ET_ow*(1/24)*d_EF_ow*(1/365)))*Rad_Spec!BF93,".")</f>
        <v>7925.4316922626158</v>
      </c>
      <c r="Q93" s="50">
        <f>IFERROR((d_DL/(Rad_Spec!BB93*d_GSF_s*d_Fam*d_Foffset*acf!G93*d_ET_ow*(1/24)*d_EF_ow*(1/365)))*Rad_Spec!BF93,".")</f>
        <v>4797.7166851375459</v>
      </c>
      <c r="R93" s="50">
        <f>IFERROR((d_DL/(Rad_Spec!AY93*d_GSF_s*d_Fam*d_Foffset*acf!C93*d_ET_ow*(1/24)*d_EF_ow*(1/365)))*Rad_Spec!BF93,".")</f>
        <v>23396.393526634634</v>
      </c>
    </row>
    <row r="94" spans="1:18">
      <c r="A94" s="48" t="s">
        <v>99</v>
      </c>
      <c r="B94" s="48"/>
      <c r="C94" s="50">
        <f>IFERROR((d_DL/(Rad_Spec!V94*d_IFD_ow*d_EF_ow))*Rad_Spec!BF94,".")</f>
        <v>40.442644824970245</v>
      </c>
      <c r="D94" s="50">
        <f>IFERROR((d_DL/(Rad_Spec!AN94*d_IRA_ow*(1/d_PEFm_pp)*d_SLF*d_ET_ow*d_EF_ow))*Rad_Spec!BF94,".")</f>
        <v>0.43419530633678205</v>
      </c>
      <c r="E94" s="50">
        <f>IFERROR((d_DL/(Rad_Spec!AN94*d_IRA_ow*(1/d_PEF)*d_SLF*d_ET_ow*d_EF_ow))*Rad_Spec!BF94,".")</f>
        <v>317.43701564758692</v>
      </c>
      <c r="F94" s="50">
        <f>IFERROR((d_DL/(Rad_Spec!AY94*d_GSF_s*d_Fam*d_Foffset*acf!C94*d_ET_ow*(1/24)*d_EF_ow*(1/365)))*Rad_Spec!BF94,".")</f>
        <v>33.23011552494976</v>
      </c>
      <c r="G94" s="50">
        <f t="shared" si="6"/>
        <v>17.250364145209904</v>
      </c>
      <c r="H94" s="50">
        <f t="shared" si="7"/>
        <v>0.42410069391265492</v>
      </c>
      <c r="I94" s="56">
        <f>IFERROR((d_DL/(Rad_Spec!AV94*d_GSF_s*d_Fam*d_Foffset*Fsurf!C94*d_EF_ow*(1/365)*d_ET_ow*(1/24)))*Rad_Spec!BF94,".")</f>
        <v>5.5810443381290318</v>
      </c>
      <c r="J94" s="50">
        <f>IFERROR((d_DL/(Rad_Spec!AZ94*d_GSF_s*d_Fam*d_Foffset*Fsurf!C94*d_EF_ow*(1/365)*d_ET_ow*(1/24)))*Rad_Spec!BF94,".")</f>
        <v>27.958374493865428</v>
      </c>
      <c r="K94" s="50">
        <f>IFERROR((d_DL/(Rad_Spec!BA94*d_GSF_s*d_Fam*d_Foffset*Fsurf!C94*d_EF_ow*(1/365)*d_ET_ow*(1/24)))*Rad_Spec!BF94,".")</f>
        <v>9.9176666278914531</v>
      </c>
      <c r="L94" s="50">
        <f>IFERROR((d_DL/(Rad_Spec!BB94*d_GSF_s*d_Fam*d_Foffset*Fsurf!C94*d_EF_ow*(1/365)*d_ET_ow*(1/24)))*Rad_Spec!BF94,".")</f>
        <v>6.3541760213330525</v>
      </c>
      <c r="M94" s="50">
        <f>IFERROR((d_DL/(Rad_Spec!AY94*d_GSF_s*d_Fam*d_Foffset*Fsurf!C94*d_EF_ow*(1/365)*d_ET_ow*(1/24)))*Rad_Spec!BF94,".")</f>
        <v>28.089700359213651</v>
      </c>
      <c r="N94" s="50">
        <f>IFERROR((d_DL/(Rad_Spec!AV94*d_GSF_s*d_Fam*d_Foffset*acf!D94*d_ET_ow*(1/24)*d_EF_ow*(1/365)))*Rad_Spec!BF94,".")</f>
        <v>6.6023754520066431</v>
      </c>
      <c r="O94" s="50">
        <f>IFERROR((d_DL/(Rad_Spec!AZ94*d_GSF_s*d_Fam*d_Foffset*acf!E94*d_ET_ow*(1/24)*d_EF_ow*(1/365)))*Rad_Spec!BF94,".")</f>
        <v>33.074757026242814</v>
      </c>
      <c r="P94" s="50">
        <f>IFERROR((d_DL/(Rad_Spec!BA94*d_GSF_s*d_Fam*d_Foffset*acf!F94*d_ET_ow*(1/24)*d_EF_ow*(1/365)))*Rad_Spec!BF94,".")</f>
        <v>11.732599620795591</v>
      </c>
      <c r="Q94" s="50">
        <f>IFERROR((d_DL/(Rad_Spec!BB94*d_GSF_s*d_Fam*d_Foffset*acf!G94*d_ET_ow*(1/24)*d_EF_ow*(1/365)))*Rad_Spec!BF94,".")</f>
        <v>7.5169902332370029</v>
      </c>
      <c r="R94" s="50">
        <f>IFERROR((d_DL/(Rad_Spec!AY94*d_GSF_s*d_Fam*d_Foffset*acf!C94*d_ET_ow*(1/24)*d_EF_ow*(1/365)))*Rad_Spec!BF94,".")</f>
        <v>33.23011552494976</v>
      </c>
    </row>
    <row r="95" spans="1:18">
      <c r="A95" s="48" t="s">
        <v>100</v>
      </c>
      <c r="B95" s="48"/>
      <c r="C95" s="50">
        <f>IFERROR((d_DL/(Rad_Spec!V95*d_IFD_ow*d_EF_ow))*Rad_Spec!BF95,".")</f>
        <v>2638.1774169384753</v>
      </c>
      <c r="D95" s="50">
        <f>IFERROR((d_DL/(Rad_Spec!AN95*d_IRA_ow*(1/d_PEFm_pp)*d_SLF*d_ET_ow*d_EF_ow))*Rad_Spec!BF95,".")</f>
        <v>117.74512095171147</v>
      </c>
      <c r="E95" s="50">
        <f>IFERROR((d_DL/(Rad_Spec!AN95*d_IRA_ow*(1/d_PEF)*d_SLF*d_ET_ow*d_EF_ow))*Rad_Spec!BF95,".")</f>
        <v>86082.597523484917</v>
      </c>
      <c r="F95" s="50">
        <f>IFERROR((d_DL/(Rad_Spec!AY95*d_GSF_s*d_Fam*d_Foffset*acf!C95*d_ET_ow*(1/24)*d_EF_ow*(1/365)))*Rad_Spec!BF95,".")</f>
        <v>493.91929087416094</v>
      </c>
      <c r="G95" s="50">
        <f t="shared" si="6"/>
        <v>414.0291984948156</v>
      </c>
      <c r="H95" s="50">
        <f t="shared" si="7"/>
        <v>91.771806338590849</v>
      </c>
      <c r="I95" s="56">
        <f>IFERROR((d_DL/(Rad_Spec!AV95*d_GSF_s*d_Fam*d_Foffset*Fsurf!C95*d_EF_ow*(1/365)*d_ET_ow*(1/24)))*Rad_Spec!BF95,".")</f>
        <v>72.236432965112627</v>
      </c>
      <c r="J95" s="50">
        <f>IFERROR((d_DL/(Rad_Spec!AZ95*d_GSF_s*d_Fam*d_Foffset*Fsurf!C95*d_EF_ow*(1/365)*d_ET_ow*(1/24)))*Rad_Spec!BF95,".")</f>
        <v>412.9743243099835</v>
      </c>
      <c r="K95" s="50">
        <f>IFERROR((d_DL/(Rad_Spec!BA95*d_GSF_s*d_Fam*d_Foffset*Fsurf!C95*d_EF_ow*(1/365)*d_ET_ow*(1/24)))*Rad_Spec!BF95,".")</f>
        <v>142.43582985962553</v>
      </c>
      <c r="L95" s="50">
        <f>IFERROR((d_DL/(Rad_Spec!BB95*d_GSF_s*d_Fam*d_Foffset*Fsurf!C95*d_EF_ow*(1/365)*d_ET_ow*(1/24)))*Rad_Spec!BF95,".")</f>
        <v>87.550556753716492</v>
      </c>
      <c r="M95" s="50">
        <f>IFERROR((d_DL/(Rad_Spec!AY95*d_GSF_s*d_Fam*d_Foffset*Fsurf!C95*d_EF_ow*(1/365)*d_ET_ow*(1/24)))*Rad_Spec!BF95,".")</f>
        <v>426.52788503813565</v>
      </c>
      <c r="N95" s="50">
        <f>IFERROR((d_DL/(Rad_Spec!AV95*d_GSF_s*d_Fam*d_Foffset*acf!D95*d_ET_ow*(1/24)*d_EF_ow*(1/365)))*Rad_Spec!BF95,".")</f>
        <v>83.649789373600399</v>
      </c>
      <c r="O95" s="50">
        <f>IFERROR((d_DL/(Rad_Spec!AZ95*d_GSF_s*d_Fam*d_Foffset*acf!E95*d_ET_ow*(1/24)*d_EF_ow*(1/365)))*Rad_Spec!BF95,".")</f>
        <v>478.22426755096075</v>
      </c>
      <c r="P95" s="50">
        <f>IFERROR((d_DL/(Rad_Spec!BA95*d_GSF_s*d_Fam*d_Foffset*acf!F95*d_ET_ow*(1/24)*d_EF_ow*(1/365)))*Rad_Spec!BF95,".")</f>
        <v>164.94069097744637</v>
      </c>
      <c r="Q95" s="50">
        <f>IFERROR((d_DL/(Rad_Spec!BB95*d_GSF_s*d_Fam*d_Foffset*acf!G95*d_ET_ow*(1/24)*d_EF_ow*(1/365)))*Rad_Spec!BF95,".")</f>
        <v>101.3835447208037</v>
      </c>
      <c r="R95" s="50">
        <f>IFERROR((d_DL/(Rad_Spec!AY95*d_GSF_s*d_Fam*d_Foffset*acf!C95*d_ET_ow*(1/24)*d_EF_ow*(1/365)))*Rad_Spec!BF95,".")</f>
        <v>493.91929087416094</v>
      </c>
    </row>
    <row r="96" spans="1:18">
      <c r="A96" s="51" t="s">
        <v>101</v>
      </c>
      <c r="B96" s="53" t="s">
        <v>7</v>
      </c>
      <c r="C96" s="50" t="str">
        <f>IFERROR((d_DL/(Rad_Spec!V96*d_IFD_ow*d_EF_ow))*Rad_Spec!BF96,".")</f>
        <v>.</v>
      </c>
      <c r="D96" s="50" t="str">
        <f>IFERROR((d_DL/(Rad_Spec!AN96*d_IRA_ow*(1/d_PEFm_pp)*d_SLF*d_ET_ow*d_EF_ow))*Rad_Spec!BF96,".")</f>
        <v>.</v>
      </c>
      <c r="E96" s="50" t="str">
        <f>IFERROR((d_DL/(Rad_Spec!AN96*d_IRA_ow*(1/d_PEF)*d_SLF*d_ET_ow*d_EF_ow))*Rad_Spec!BF96,".")</f>
        <v>.</v>
      </c>
      <c r="F96" s="50">
        <f>IFERROR((d_DL/(Rad_Spec!AY96*d_GSF_s*d_Fam*d_Foffset*acf!C96*d_ET_ow*(1/24)*d_EF_ow*(1/365)))*Rad_Spec!BF96,".")</f>
        <v>3590461886014.8691</v>
      </c>
      <c r="G96" s="50">
        <f t="shared" si="6"/>
        <v>3590461886014.8691</v>
      </c>
      <c r="H96" s="50">
        <f t="shared" si="7"/>
        <v>3590461886014.8691</v>
      </c>
      <c r="I96" s="56">
        <f>IFERROR((d_DL/(Rad_Spec!AV96*d_GSF_s*d_Fam*d_Foffset*Fsurf!C96*d_EF_ow*(1/365)*d_ET_ow*(1/24)))*Rad_Spec!BF96,".")</f>
        <v>598068922465.46191</v>
      </c>
      <c r="J96" s="50">
        <f>IFERROR((d_DL/(Rad_Spec!AZ96*d_GSF_s*d_Fam*d_Foffset*Fsurf!C96*d_EF_ow*(1/365)*d_ET_ow*(1/24)))*Rad_Spec!BF96,".")</f>
        <v>2970799876299.0269</v>
      </c>
      <c r="K96" s="50">
        <f>IFERROR((d_DL/(Rad_Spec!BA96*d_GSF_s*d_Fam*d_Foffset*Fsurf!C96*d_EF_ow*(1/365)*d_ET_ow*(1/24)))*Rad_Spec!BF96,".")</f>
        <v>1040913849787.2163</v>
      </c>
      <c r="L96" s="50">
        <f>IFERROR((d_DL/(Rad_Spec!BB96*d_GSF_s*d_Fam*d_Foffset*Fsurf!C96*d_EF_ow*(1/365)*d_ET_ow*(1/24)))*Rad_Spec!BF96,".")</f>
        <v>668429972167.28101</v>
      </c>
      <c r="M96" s="50">
        <f>IFERROR((d_DL/(Rad_Spec!AY96*d_GSF_s*d_Fam*d_Foffset*Fsurf!C96*d_EF_ow*(1/365)*d_ET_ow*(1/24)))*Rad_Spec!BF96,".")</f>
        <v>3009607616106.3438</v>
      </c>
      <c r="N96" s="50">
        <f>IFERROR((d_DL/(Rad_Spec!AV96*d_GSF_s*d_Fam*d_Foffset*acf!D96*d_ET_ow*(1/24)*d_EF_ow*(1/365)))*Rad_Spec!BF96,".")</f>
        <v>713496224501.29602</v>
      </c>
      <c r="O96" s="50">
        <f>IFERROR((d_DL/(Rad_Spec!AZ96*d_GSF_s*d_Fam*d_Foffset*acf!E96*d_ET_ow*(1/24)*d_EF_ow*(1/365)))*Rad_Spec!BF96,".")</f>
        <v>3544164252424.7393</v>
      </c>
      <c r="P96" s="50">
        <f>IFERROR((d_DL/(Rad_Spec!BA96*d_GSF_s*d_Fam*d_Foffset*acf!F96*d_ET_ow*(1/24)*d_EF_ow*(1/365)))*Rad_Spec!BF96,".")</f>
        <v>1241810222796.1489</v>
      </c>
      <c r="Q96" s="50">
        <f>IFERROR((d_DL/(Rad_Spec!BB96*d_GSF_s*d_Fam*d_Foffset*acf!G96*d_ET_ow*(1/24)*d_EF_ow*(1/365)))*Rad_Spec!BF96,".")</f>
        <v>797436956795.56616</v>
      </c>
      <c r="R96" s="50">
        <f>IFERROR((d_DL/(Rad_Spec!AY96*d_GSF_s*d_Fam*d_Foffset*acf!C96*d_ET_ow*(1/24)*d_EF_ow*(1/365)))*Rad_Spec!BF96,".")</f>
        <v>3590461886014.8691</v>
      </c>
    </row>
    <row r="97" spans="1:18">
      <c r="A97" s="48" t="s">
        <v>102</v>
      </c>
      <c r="B97" s="48"/>
      <c r="C97" s="50" t="str">
        <f>IFERROR((d_DL/(Rad_Spec!V97*d_IFD_ow*d_EF_ow))*Rad_Spec!BF97,".")</f>
        <v>.</v>
      </c>
      <c r="D97" s="50">
        <f>IFERROR((d_DL/(Rad_Spec!AN97*d_IRA_ow*(1/d_PEFm_pp)*d_SLF*d_ET_ow*d_EF_ow))*Rad_Spec!BF97,".")</f>
        <v>297666.85668710567</v>
      </c>
      <c r="E97" s="50">
        <f>IFERROR((d_DL/(Rad_Spec!AN97*d_IRA_ow*(1/d_PEF)*d_SLF*d_ET_ow*d_EF_ow))*Rad_Spec!BF97,".")</f>
        <v>217622063.76929733</v>
      </c>
      <c r="F97" s="50">
        <f>IFERROR((d_DL/(Rad_Spec!AY97*d_GSF_s*d_Fam*d_Foffset*acf!C97*d_ET_ow*(1/24)*d_EF_ow*(1/365)))*Rad_Spec!BF97,".")</f>
        <v>2722749380.2779741</v>
      </c>
      <c r="G97" s="50">
        <f t="shared" si="6"/>
        <v>201515471.95244157</v>
      </c>
      <c r="H97" s="50">
        <f t="shared" si="7"/>
        <v>297634.31756602688</v>
      </c>
      <c r="I97" s="56">
        <f>IFERROR((d_DL/(Rad_Spec!AV97*d_GSF_s*d_Fam*d_Foffset*Fsurf!C97*d_EF_ow*(1/365)*d_ET_ow*(1/24)))*Rad_Spec!BF97,".")</f>
        <v>459568249.71820199</v>
      </c>
      <c r="J97" s="50">
        <f>IFERROR((d_DL/(Rad_Spec!AZ97*d_GSF_s*d_Fam*d_Foffset*Fsurf!C97*d_EF_ow*(1/365)*d_ET_ow*(1/24)))*Rad_Spec!BF97,".")</f>
        <v>2237688336.3242297</v>
      </c>
      <c r="K97" s="50">
        <f>IFERROR((d_DL/(Rad_Spec!BA97*d_GSF_s*d_Fam*d_Foffset*Fsurf!C97*d_EF_ow*(1/365)*d_ET_ow*(1/24)))*Rad_Spec!BF97,".")</f>
        <v>784217380.25307858</v>
      </c>
      <c r="L97" s="50">
        <f>IFERROR((d_DL/(Rad_Spec!BB97*d_GSF_s*d_Fam*d_Foffset*Fsurf!C97*d_EF_ow*(1/365)*d_ET_ow*(1/24)))*Rad_Spec!BF97,".")</f>
        <v>508807705.04515219</v>
      </c>
      <c r="M97" s="50">
        <f>IFERROR((d_DL/(Rad_Spec!AY97*d_GSF_s*d_Fam*d_Foffset*Fsurf!C97*d_EF_ow*(1/365)*d_ET_ow*(1/24)))*Rad_Spec!BF97,".")</f>
        <v>2272745726.4423828</v>
      </c>
      <c r="N97" s="50">
        <f>IFERROR((d_DL/(Rad_Spec!AV97*d_GSF_s*d_Fam*d_Foffset*acf!D97*d_ET_ow*(1/24)*d_EF_ow*(1/365)))*Rad_Spec!BF97,".")</f>
        <v>550562763.16240597</v>
      </c>
      <c r="O97" s="50">
        <f>IFERROR((d_DL/(Rad_Spec!AZ97*d_GSF_s*d_Fam*d_Foffset*acf!E97*d_ET_ow*(1/24)*d_EF_ow*(1/365)))*Rad_Spec!BF97,".")</f>
        <v>2680750626.9164267</v>
      </c>
      <c r="P97" s="50">
        <f>IFERROR((d_DL/(Rad_Spec!BA97*d_GSF_s*d_Fam*d_Foffset*acf!F97*d_ET_ow*(1/24)*d_EF_ow*(1/365)))*Rad_Spec!BF97,".")</f>
        <v>939492421.54318798</v>
      </c>
      <c r="Q97" s="50">
        <f>IFERROR((d_DL/(Rad_Spec!BB97*d_GSF_s*d_Fam*d_Foffset*acf!G97*d_ET_ow*(1/24)*d_EF_ow*(1/365)))*Rad_Spec!BF97,".")</f>
        <v>609551630.64409232</v>
      </c>
      <c r="R97" s="50">
        <f>IFERROR((d_DL/(Rad_Spec!AY97*d_GSF_s*d_Fam*d_Foffset*acf!C97*d_ET_ow*(1/24)*d_EF_ow*(1/365)))*Rad_Spec!BF97,".")</f>
        <v>2722749380.2779741</v>
      </c>
    </row>
    <row r="98" spans="1:18">
      <c r="A98" s="52" t="s">
        <v>103</v>
      </c>
      <c r="B98" s="53" t="s">
        <v>11</v>
      </c>
      <c r="C98" s="50" t="str">
        <f>IFERROR((d_DL/(Rad_Spec!V98*d_IFD_ow*d_EF_ow))*Rad_Spec!BF98,".")</f>
        <v>.</v>
      </c>
      <c r="D98" s="50">
        <f>IFERROR((d_DL/(Rad_Spec!AN98*d_IRA_ow*(1/d_PEFm_pp)*d_SLF*d_ET_ow*d_EF_ow))*Rad_Spec!BF98,".")</f>
        <v>6.2566583363100126</v>
      </c>
      <c r="E98" s="50">
        <f>IFERROR((d_DL/(Rad_Spec!AN98*d_IRA_ow*(1/d_PEF)*d_SLF*d_ET_ow*d_EF_ow))*Rad_Spec!BF98,".")</f>
        <v>4574.1971901104316</v>
      </c>
      <c r="F98" s="50">
        <f>IFERROR((d_DL/(Rad_Spec!AY98*d_GSF_s*d_Fam*d_Foffset*acf!C98*d_ET_ow*(1/24)*d_EF_ow*(1/365)))*Rad_Spec!BF98,".")</f>
        <v>740353.53532674443</v>
      </c>
      <c r="G98" s="50">
        <f t="shared" si="6"/>
        <v>4546.1095260046504</v>
      </c>
      <c r="H98" s="50">
        <f t="shared" si="7"/>
        <v>6.2566054623236598</v>
      </c>
      <c r="I98" s="56">
        <f>IFERROR((d_DL/(Rad_Spec!AV98*d_GSF_s*d_Fam*d_Foffset*Fsurf!C98*d_EF_ow*(1/365)*d_ET_ow*(1/24)))*Rad_Spec!BF98,".")</f>
        <v>125884.38860918565</v>
      </c>
      <c r="J98" s="50">
        <f>IFERROR((d_DL/(Rad_Spec!AZ98*d_GSF_s*d_Fam*d_Foffset*Fsurf!C98*d_EF_ow*(1/365)*d_ET_ow*(1/24)))*Rad_Spec!BF98,".")</f>
        <v>608085.60599352408</v>
      </c>
      <c r="K98" s="50">
        <f>IFERROR((d_DL/(Rad_Spec!BA98*d_GSF_s*d_Fam*d_Foffset*Fsurf!C98*d_EF_ow*(1/365)*d_ET_ow*(1/24)))*Rad_Spec!BF98,".")</f>
        <v>213236.55722804111</v>
      </c>
      <c r="L98" s="50">
        <f>IFERROR((d_DL/(Rad_Spec!BB98*d_GSF_s*d_Fam*d_Foffset*Fsurf!C98*d_EF_ow*(1/365)*d_ET_ow*(1/24)))*Rad_Spec!BF98,".")</f>
        <v>137988.6567446843</v>
      </c>
      <c r="M98" s="50">
        <f>IFERROR((d_DL/(Rad_Spec!AY98*d_GSF_s*d_Fam*d_Foffset*Fsurf!C98*d_EF_ow*(1/365)*d_ET_ow*(1/24)))*Rad_Spec!BF98,".")</f>
        <v>616447.57312801364</v>
      </c>
      <c r="N98" s="50">
        <f>IFERROR((d_DL/(Rad_Spec!AV98*d_GSF_s*d_Fam*d_Foffset*acf!D98*d_ET_ow*(1/24)*d_EF_ow*(1/365)))*Rad_Spec!BF98,".")</f>
        <v>151187.15071963199</v>
      </c>
      <c r="O98" s="50">
        <f>IFERROR((d_DL/(Rad_Spec!AZ98*d_GSF_s*d_Fam*d_Foffset*acf!E98*d_ET_ow*(1/24)*d_EF_ow*(1/365)))*Rad_Spec!BF98,".")</f>
        <v>730310.81279822229</v>
      </c>
      <c r="P98" s="50">
        <f>IFERROR((d_DL/(Rad_Spec!BA98*d_GSF_s*d_Fam*d_Foffset*acf!F98*d_ET_ow*(1/24)*d_EF_ow*(1/365)))*Rad_Spec!BF98,".")</f>
        <v>256097.10523087735</v>
      </c>
      <c r="Q98" s="50">
        <f>IFERROR((d_DL/(Rad_Spec!BB98*d_GSF_s*d_Fam*d_Foffset*acf!G98*d_ET_ow*(1/24)*d_EF_ow*(1/365)))*Rad_Spec!BF98,".")</f>
        <v>165724.37675036583</v>
      </c>
      <c r="R98" s="50">
        <f>IFERROR((d_DL/(Rad_Spec!AY98*d_GSF_s*d_Fam*d_Foffset*acf!C98*d_ET_ow*(1/24)*d_EF_ow*(1/365)))*Rad_Spec!BF98,".")</f>
        <v>740353.53532674443</v>
      </c>
    </row>
    <row r="99" spans="1:18">
      <c r="A99" s="48" t="s">
        <v>104</v>
      </c>
      <c r="B99" s="48"/>
      <c r="C99" s="50">
        <f>IFERROR((d_DL/(Rad_Spec!V99*d_IFD_ow*d_EF_ow))*Rad_Spec!BF99,".")</f>
        <v>143.17852655506985</v>
      </c>
      <c r="D99" s="50">
        <f>IFERROR((d_DL/(Rad_Spec!AN99*d_IRA_ow*(1/d_PEFm_pp)*d_SLF*d_ET_ow*d_EF_ow))*Rad_Spec!BF99,".")</f>
        <v>0.25117495990665284</v>
      </c>
      <c r="E99" s="50">
        <f>IFERROR((d_DL/(Rad_Spec!AN99*d_IRA_ow*(1/d_PEF)*d_SLF*d_ET_ow*d_EF_ow))*Rad_Spec!BF99,".")</f>
        <v>183.6321777654735</v>
      </c>
      <c r="F99" s="50">
        <f>IFERROR((d_DL/(Rad_Spec!AY99*d_GSF_s*d_Fam*d_Foffset*acf!C99*d_ET_ow*(1/24)*d_EF_ow*(1/365)))*Rad_Spec!BF99,".")</f>
        <v>1064418.5571910266</v>
      </c>
      <c r="G99" s="50">
        <f t="shared" si="6"/>
        <v>80.444726042284586</v>
      </c>
      <c r="H99" s="50">
        <f t="shared" si="7"/>
        <v>0.25073504173594213</v>
      </c>
      <c r="I99" s="56">
        <f>IFERROR((d_DL/(Rad_Spec!AV99*d_GSF_s*d_Fam*d_Foffset*Fsurf!C99*d_EF_ow*(1/365)*d_ET_ow*(1/24)))*Rad_Spec!BF99,".")</f>
        <v>973718.69729900407</v>
      </c>
      <c r="J99" s="50">
        <f>IFERROR((d_DL/(Rad_Spec!AZ99*d_GSF_s*d_Fam*d_Foffset*Fsurf!C99*d_EF_ow*(1/365)*d_ET_ow*(1/24)))*Rad_Spec!BF99,".")</f>
        <v>1704660.3467459774</v>
      </c>
      <c r="K99" s="50">
        <f>IFERROR((d_DL/(Rad_Spec!BA99*d_GSF_s*d_Fam*d_Foffset*Fsurf!C99*d_EF_ow*(1/365)*d_ET_ow*(1/24)))*Rad_Spec!BF99,".")</f>
        <v>1047509.5705704279</v>
      </c>
      <c r="L99" s="50">
        <f>IFERROR((d_DL/(Rad_Spec!BB99*d_GSF_s*d_Fam*d_Foffset*Fsurf!C99*d_EF_ow*(1/365)*d_ET_ow*(1/24)))*Rad_Spec!BF99,".")</f>
        <v>973718.69729900407</v>
      </c>
      <c r="M99" s="50">
        <f>IFERROR((d_DL/(Rad_Spec!AY99*d_GSF_s*d_Fam*d_Foffset*Fsurf!C99*d_EF_ow*(1/365)*d_ET_ow*(1/24)))*Rad_Spec!BF99,".")</f>
        <v>763936.76353422983</v>
      </c>
      <c r="N99" s="50">
        <f>IFERROR((d_DL/(Rad_Spec!AV99*d_GSF_s*d_Fam*d_Foffset*acf!D99*d_ET_ow*(1/24)*d_EF_ow*(1/365)))*Rad_Spec!BF99,".")</f>
        <v>1356714.7182366119</v>
      </c>
      <c r="O99" s="50">
        <f>IFERROR((d_DL/(Rad_Spec!AZ99*d_GSF_s*d_Fam*d_Foffset*acf!E99*d_ET_ow*(1/24)*d_EF_ow*(1/365)))*Rad_Spec!BF99,".")</f>
        <v>2375160.0831327289</v>
      </c>
      <c r="P99" s="50">
        <f>IFERROR((d_DL/(Rad_Spec!BA99*d_GSF_s*d_Fam*d_Foffset*acf!F99*d_ET_ow*(1/24)*d_EF_ow*(1/365)))*Rad_Spec!BF99,".")</f>
        <v>1459530.0016614627</v>
      </c>
      <c r="Q99" s="50">
        <f>IFERROR((d_DL/(Rad_Spec!BB99*d_GSF_s*d_Fam*d_Foffset*acf!G99*d_ET_ow*(1/24)*d_EF_ow*(1/365)))*Rad_Spec!BF99,".")</f>
        <v>1356714.7182366119</v>
      </c>
      <c r="R99" s="50">
        <f>IFERROR((d_DL/(Rad_Spec!AY99*d_GSF_s*d_Fam*d_Foffset*acf!C99*d_ET_ow*(1/24)*d_EF_ow*(1/365)))*Rad_Spec!BF99,".")</f>
        <v>1064418.5571910266</v>
      </c>
    </row>
    <row r="100" spans="1:18">
      <c r="A100" s="48" t="s">
        <v>105</v>
      </c>
      <c r="B100" s="48"/>
      <c r="C100" s="50">
        <f>IFERROR((d_DL/(Rad_Spec!V100*d_IFD_ow*d_EF_ow))*Rad_Spec!BF100,".")</f>
        <v>2873610.350245852</v>
      </c>
      <c r="D100" s="50">
        <f>IFERROR((d_DL/(Rad_Spec!AN100*d_IRA_ow*(1/d_PEFm_pp)*d_SLF*d_ET_ow*d_EF_ow))*Rad_Spec!BF100,".")</f>
        <v>116550.18451409561</v>
      </c>
      <c r="E100" s="50">
        <f>IFERROR((d_DL/(Rad_Spec!AN100*d_IRA_ow*(1/d_PEF)*d_SLF*d_ET_ow*d_EF_ow))*Rad_Spec!BF100,".")</f>
        <v>85208988.225757658</v>
      </c>
      <c r="F100" s="50">
        <f>IFERROR((d_DL/(Rad_Spec!AY100*d_GSF_s*d_Fam*d_Foffset*acf!C100*d_ET_ow*(1/24)*d_EF_ow*(1/365)))*Rad_Spec!BF100,".")</f>
        <v>54173.159297455619</v>
      </c>
      <c r="G100" s="50">
        <f t="shared" si="6"/>
        <v>53137.628165435344</v>
      </c>
      <c r="H100" s="50">
        <f t="shared" si="7"/>
        <v>36513.254212316715</v>
      </c>
      <c r="I100" s="56">
        <f>IFERROR((d_DL/(Rad_Spec!AV100*d_GSF_s*d_Fam*d_Foffset*Fsurf!C100*d_EF_ow*(1/365)*d_ET_ow*(1/24)))*Rad_Spec!BF100,".")</f>
        <v>9456.5180043279634</v>
      </c>
      <c r="J100" s="50">
        <f>IFERROR((d_DL/(Rad_Spec!AZ100*d_GSF_s*d_Fam*d_Foffset*Fsurf!C100*d_EF_ow*(1/365)*d_ET_ow*(1/24)))*Rad_Spec!BF100,".")</f>
        <v>45780.152581699862</v>
      </c>
      <c r="K100" s="50">
        <f>IFERROR((d_DL/(Rad_Spec!BA100*d_GSF_s*d_Fam*d_Foffset*Fsurf!C100*d_EF_ow*(1/365)*d_ET_ow*(1/24)))*Rad_Spec!BF100,".")</f>
        <v>16113.408967900939</v>
      </c>
      <c r="L100" s="50">
        <f>IFERROR((d_DL/(Rad_Spec!BB100*d_GSF_s*d_Fam*d_Foffset*Fsurf!C100*d_EF_ow*(1/365)*d_ET_ow*(1/24)))*Rad_Spec!BF100,".")</f>
        <v>10466.829756927105</v>
      </c>
      <c r="M100" s="50">
        <f>IFERROR((d_DL/(Rad_Spec!AY100*d_GSF_s*d_Fam*d_Foffset*Fsurf!C100*d_EF_ow*(1/365)*d_ET_ow*(1/24)))*Rad_Spec!BF100,".")</f>
        <v>44882.484919184441</v>
      </c>
      <c r="N100" s="50">
        <f>IFERROR((d_DL/(Rad_Spec!AV100*d_GSF_s*d_Fam*d_Foffset*acf!D100*d_ET_ow*(1/24)*d_EF_ow*(1/365)))*Rad_Spec!BF100,".")</f>
        <v>11414.017231223854</v>
      </c>
      <c r="O100" s="50">
        <f>IFERROR((d_DL/(Rad_Spec!AZ100*d_GSF_s*d_Fam*d_Foffset*acf!E100*d_ET_ow*(1/24)*d_EF_ow*(1/365)))*Rad_Spec!BF100,".")</f>
        <v>55256.644166111735</v>
      </c>
      <c r="P100" s="50">
        <f>IFERROR((d_DL/(Rad_Spec!BA100*d_GSF_s*d_Fam*d_Foffset*acf!F100*d_ET_ow*(1/24)*d_EF_ow*(1/365)))*Rad_Spec!BF100,".")</f>
        <v>19448.884624256429</v>
      </c>
      <c r="Q100" s="50">
        <f>IFERROR((d_DL/(Rad_Spec!BB100*d_GSF_s*d_Fam*d_Foffset*acf!G100*d_ET_ow*(1/24)*d_EF_ow*(1/365)))*Rad_Spec!BF100,".")</f>
        <v>12633.463516611015</v>
      </c>
      <c r="R100" s="50">
        <f>IFERROR((d_DL/(Rad_Spec!AY100*d_GSF_s*d_Fam*d_Foffset*acf!C100*d_ET_ow*(1/24)*d_EF_ow*(1/365)))*Rad_Spec!BF100,".")</f>
        <v>54173.159297455619</v>
      </c>
    </row>
    <row r="101" spans="1:18">
      <c r="A101" s="48" t="s">
        <v>106</v>
      </c>
      <c r="B101" s="48"/>
      <c r="C101" s="50">
        <f>IFERROR((d_DL/(Rad_Spec!V101*d_IFD_ow*d_EF_ow))*Rad_Spec!BF101,".")</f>
        <v>26177.21824622741</v>
      </c>
      <c r="D101" s="50">
        <f>IFERROR((d_DL/(Rad_Spec!AN101*d_IRA_ow*(1/d_PEFm_pp)*d_SLF*d_ET_ow*d_EF_ow))*Rad_Spec!BF101,".")</f>
        <v>1148.0451864941929</v>
      </c>
      <c r="E101" s="50">
        <f>IFERROR((d_DL/(Rad_Spec!AN101*d_IRA_ow*(1/d_PEF)*d_SLF*d_ET_ow*d_EF_ow))*Rad_Spec!BF101,".")</f>
        <v>839327.44668276876</v>
      </c>
      <c r="F101" s="50">
        <f>IFERROR((d_DL/(Rad_Spec!AY101*d_GSF_s*d_Fam*d_Foffset*acf!C101*d_ET_ow*(1/24)*d_EF_ow*(1/365)))*Rad_Spec!BF101,".")</f>
        <v>3060.5578225451814</v>
      </c>
      <c r="G101" s="50">
        <f t="shared" si="6"/>
        <v>2731.2672615088945</v>
      </c>
      <c r="H101" s="50">
        <f t="shared" si="7"/>
        <v>809.07141672951161</v>
      </c>
      <c r="I101" s="56">
        <f>IFERROR((d_DL/(Rad_Spec!AV101*d_GSF_s*d_Fam*d_Foffset*Fsurf!C101*d_EF_ow*(1/365)*d_ET_ow*(1/24)))*Rad_Spec!BF101,".")</f>
        <v>507.78754413683498</v>
      </c>
      <c r="J101" s="50">
        <f>IFERROR((d_DL/(Rad_Spec!AZ101*d_GSF_s*d_Fam*d_Foffset*Fsurf!C101*d_EF_ow*(1/365)*d_ET_ow*(1/24)))*Rad_Spec!BF101,".")</f>
        <v>2642.0820655869697</v>
      </c>
      <c r="K101" s="50">
        <f>IFERROR((d_DL/(Rad_Spec!BA101*d_GSF_s*d_Fam*d_Foffset*Fsurf!C101*d_EF_ow*(1/365)*d_ET_ow*(1/24)))*Rad_Spec!BF101,".")</f>
        <v>918.98506629111978</v>
      </c>
      <c r="L101" s="50">
        <f>IFERROR((d_DL/(Rad_Spec!BB101*d_GSF_s*d_Fam*d_Foffset*Fsurf!C101*d_EF_ow*(1/365)*d_ET_ow*(1/24)))*Rad_Spec!BF101,".")</f>
        <v>582.07659964738741</v>
      </c>
      <c r="M101" s="50">
        <f>IFERROR((d_DL/(Rad_Spec!AY101*d_GSF_s*d_Fam*d_Foffset*Fsurf!C101*d_EF_ow*(1/365)*d_ET_ow*(1/24)))*Rad_Spec!BF101,".")</f>
        <v>2598.0966235527853</v>
      </c>
      <c r="N101" s="50">
        <f>IFERROR((d_DL/(Rad_Spec!AV101*d_GSF_s*d_Fam*d_Foffset*acf!D101*d_ET_ow*(1/24)*d_EF_ow*(1/365)))*Rad_Spec!BF101,".")</f>
        <v>598.17372699319162</v>
      </c>
      <c r="O101" s="50">
        <f>IFERROR((d_DL/(Rad_Spec!AZ101*d_GSF_s*d_Fam*d_Foffset*acf!E101*d_ET_ow*(1/24)*d_EF_ow*(1/365)))*Rad_Spec!BF101,".")</f>
        <v>3112.3726732614505</v>
      </c>
      <c r="P101" s="50">
        <f>IFERROR((d_DL/(Rad_Spec!BA101*d_GSF_s*d_Fam*d_Foffset*acf!F101*d_ET_ow*(1/24)*d_EF_ow*(1/365)))*Rad_Spec!BF101,".")</f>
        <v>1082.5644080909392</v>
      </c>
      <c r="Q101" s="50">
        <f>IFERROR((d_DL/(Rad_Spec!BB101*d_GSF_s*d_Fam*d_Foffset*acf!G101*d_ET_ow*(1/24)*d_EF_ow*(1/365)))*Rad_Spec!BF101,".")</f>
        <v>685.68623438462237</v>
      </c>
      <c r="R101" s="50">
        <f>IFERROR((d_DL/(Rad_Spec!AY101*d_GSF_s*d_Fam*d_Foffset*acf!C101*d_ET_ow*(1/24)*d_EF_ow*(1/365)))*Rad_Spec!BF101,".")</f>
        <v>3060.5578225451814</v>
      </c>
    </row>
    <row r="102" spans="1:18">
      <c r="A102" s="48" t="s">
        <v>107</v>
      </c>
      <c r="B102" s="48"/>
      <c r="C102" s="50">
        <f>IFERROR((d_DL/(Rad_Spec!V102*d_IFD_ow*d_EF_ow))*Rad_Spec!BF102,".")</f>
        <v>560509.11398813105</v>
      </c>
      <c r="D102" s="50">
        <f>IFERROR((d_DL/(Rad_Spec!AN102*d_IRA_ow*(1/d_PEFm_pp)*d_SLF*d_ET_ow*d_EF_ow))*Rad_Spec!BF102,".")</f>
        <v>18250.435604908809</v>
      </c>
      <c r="E102" s="50">
        <f>IFERROR((d_DL/(Rad_Spec!AN102*d_IRA_ow*(1/d_PEF)*d_SLF*d_ET_ow*d_EF_ow))*Rad_Spec!BF102,".")</f>
        <v>13342760.108505443</v>
      </c>
      <c r="F102" s="50">
        <f>IFERROR((d_DL/(Rad_Spec!AY102*d_GSF_s*d_Fam*d_Foffset*acf!C102*d_ET_ow*(1/24)*d_EF_ow*(1/365)))*Rad_Spec!BF102,".")</f>
        <v>53009.611283348189</v>
      </c>
      <c r="G102" s="50">
        <f t="shared" si="6"/>
        <v>48254.297365892853</v>
      </c>
      <c r="H102" s="50">
        <f t="shared" si="7"/>
        <v>13255.249564166945</v>
      </c>
      <c r="I102" s="56">
        <f>IFERROR((d_DL/(Rad_Spec!AV102*d_GSF_s*d_Fam*d_Foffset*Fsurf!C102*d_EF_ow*(1/365)*d_ET_ow*(1/24)))*Rad_Spec!BF102,".")</f>
        <v>9166.0806787314414</v>
      </c>
      <c r="J102" s="50">
        <f>IFERROR((d_DL/(Rad_Spec!AZ102*d_GSF_s*d_Fam*d_Foffset*Fsurf!C102*d_EF_ow*(1/365)*d_ET_ow*(1/24)))*Rad_Spec!BF102,".")</f>
        <v>43260.474231396045</v>
      </c>
      <c r="K102" s="50">
        <f>IFERROR((d_DL/(Rad_Spec!BA102*d_GSF_s*d_Fam*d_Foffset*Fsurf!C102*d_EF_ow*(1/365)*d_ET_ow*(1/24)))*Rad_Spec!BF102,".")</f>
        <v>15302.052042179761</v>
      </c>
      <c r="L102" s="50">
        <f>IFERROR((d_DL/(Rad_Spec!BB102*d_GSF_s*d_Fam*d_Foffset*Fsurf!C102*d_EF_ow*(1/365)*d_ET_ow*(1/24)))*Rad_Spec!BF102,".")</f>
        <v>10062.762484259514</v>
      </c>
      <c r="M102" s="50">
        <f>IFERROR((d_DL/(Rad_Spec!AY102*d_GSF_s*d_Fam*d_Foffset*Fsurf!C102*d_EF_ow*(1/365)*d_ET_ow*(1/24)))*Rad_Spec!BF102,".")</f>
        <v>42509.712336285636</v>
      </c>
      <c r="N102" s="50">
        <f>IFERROR((d_DL/(Rad_Spec!AV102*d_GSF_s*d_Fam*d_Foffset*acf!D102*d_ET_ow*(1/24)*d_EF_ow*(1/365)))*Rad_Spec!BF102,".")</f>
        <v>11430.102606378106</v>
      </c>
      <c r="O102" s="50">
        <f>IFERROR((d_DL/(Rad_Spec!AZ102*d_GSF_s*d_Fam*d_Foffset*acf!E102*d_ET_ow*(1/24)*d_EF_ow*(1/365)))*Rad_Spec!BF102,".")</f>
        <v>53945.811366550886</v>
      </c>
      <c r="P102" s="50">
        <f>IFERROR((d_DL/(Rad_Spec!BA102*d_GSF_s*d_Fam*d_Foffset*acf!F102*d_ET_ow*(1/24)*d_EF_ow*(1/365)))*Rad_Spec!BF102,".")</f>
        <v>19081.658896598165</v>
      </c>
      <c r="Q102" s="50">
        <f>IFERROR((d_DL/(Rad_Spec!BB102*d_GSF_s*d_Fam*d_Foffset*acf!G102*d_ET_ow*(1/24)*d_EF_ow*(1/365)))*Rad_Spec!BF102,".")</f>
        <v>12548.264817871617</v>
      </c>
      <c r="R102" s="50">
        <f>IFERROR((d_DL/(Rad_Spec!AY102*d_GSF_s*d_Fam*d_Foffset*acf!C102*d_ET_ow*(1/24)*d_EF_ow*(1/365)))*Rad_Spec!BF102,".")</f>
        <v>53009.611283348189</v>
      </c>
    </row>
    <row r="103" spans="1:18">
      <c r="A103" s="48" t="s">
        <v>108</v>
      </c>
      <c r="B103" s="48"/>
      <c r="C103" s="50">
        <f>IFERROR((d_DL/(Rad_Spec!V103*d_IFD_ow*d_EF_ow))*Rad_Spec!BF103,".")</f>
        <v>10.612571934035607</v>
      </c>
      <c r="D103" s="50">
        <f>IFERROR((d_DL/(Rad_Spec!AN103*d_IRA_ow*(1/d_PEFm_pp)*d_SLF*d_ET_ow*d_EF_ow))*Rad_Spec!BF103,".")</f>
        <v>1.4471000085062708E-3</v>
      </c>
      <c r="E103" s="50">
        <f>IFERROR((d_DL/(Rad_Spec!AN103*d_IRA_ow*(1/d_PEF)*d_SLF*d_ET_ow*d_EF_ow))*Rad_Spec!BF103,".")</f>
        <v>1.0579642417588111</v>
      </c>
      <c r="F103" s="50">
        <f>IFERROR((d_DL/(Rad_Spec!AY103*d_GSF_s*d_Fam*d_Foffset*acf!C103*d_ET_ow*(1/24)*d_EF_ow*(1/365)))*Rad_Spec!BF103,".")</f>
        <v>161596.59591672916</v>
      </c>
      <c r="G103" s="50">
        <f t="shared" si="6"/>
        <v>0.9620513236849042</v>
      </c>
      <c r="H103" s="50">
        <f t="shared" si="7"/>
        <v>1.4469027000281742E-3</v>
      </c>
      <c r="I103" s="56">
        <f>IFERROR((d_DL/(Rad_Spec!AV103*d_GSF_s*d_Fam*d_Foffset*Fsurf!C103*d_EF_ow*(1/365)*d_ET_ow*(1/24)))*Rad_Spec!BF103,".")</f>
        <v>108491.44365409648</v>
      </c>
      <c r="J103" s="50">
        <f>IFERROR((d_DL/(Rad_Spec!AZ103*d_GSF_s*d_Fam*d_Foffset*Fsurf!C103*d_EF_ow*(1/365)*d_ET_ow*(1/24)))*Rad_Spec!BF103,".")</f>
        <v>219266.9177009108</v>
      </c>
      <c r="K103" s="50">
        <f>IFERROR((d_DL/(Rad_Spec!BA103*d_GSF_s*d_Fam*d_Foffset*Fsurf!C103*d_EF_ow*(1/365)*d_ET_ow*(1/24)))*Rad_Spec!BF103,".")</f>
        <v>121106.72779992167</v>
      </c>
      <c r="L103" s="50">
        <f>IFERROR((d_DL/(Rad_Spec!BB103*d_GSF_s*d_Fam*d_Foffset*Fsurf!C103*d_EF_ow*(1/365)*d_ET_ow*(1/24)))*Rad_Spec!BF103,".")</f>
        <v>108491.44365409648</v>
      </c>
      <c r="M103" s="50">
        <f>IFERROR((d_DL/(Rad_Spec!AY103*d_GSF_s*d_Fam*d_Foffset*Fsurf!C103*d_EF_ow*(1/365)*d_ET_ow*(1/24)))*Rad_Spec!BF103,".")</f>
        <v>115978.41812205444</v>
      </c>
      <c r="N103" s="50">
        <f>IFERROR((d_DL/(Rad_Spec!AV103*d_GSF_s*d_Fam*d_Foffset*acf!D103*d_ET_ow*(1/24)*d_EF_ow*(1/365)))*Rad_Spec!BF103,".")</f>
        <v>151164.74482470777</v>
      </c>
      <c r="O103" s="50">
        <f>IFERROR((d_DL/(Rad_Spec!AZ103*d_GSF_s*d_Fam*d_Foffset*acf!E103*d_ET_ow*(1/24)*d_EF_ow*(1/365)))*Rad_Spec!BF103,".")</f>
        <v>305511.90532993572</v>
      </c>
      <c r="P103" s="50">
        <f>IFERROR((d_DL/(Rad_Spec!BA103*d_GSF_s*d_Fam*d_Foffset*acf!F103*d_ET_ow*(1/24)*d_EF_ow*(1/365)))*Rad_Spec!BF103,".")</f>
        <v>168742.04073455752</v>
      </c>
      <c r="Q103" s="50">
        <f>IFERROR((d_DL/(Rad_Spec!BB103*d_GSF_s*d_Fam*d_Foffset*acf!G103*d_ET_ow*(1/24)*d_EF_ow*(1/365)))*Rad_Spec!BF103,".")</f>
        <v>151164.74482470777</v>
      </c>
      <c r="R103" s="50">
        <f>IFERROR((d_DL/(Rad_Spec!AY103*d_GSF_s*d_Fam*d_Foffset*acf!C103*d_ET_ow*(1/24)*d_EF_ow*(1/365)))*Rad_Spec!BF103,".")</f>
        <v>161596.59591672916</v>
      </c>
    </row>
    <row r="104" spans="1:18">
      <c r="A104" s="48" t="s">
        <v>109</v>
      </c>
      <c r="B104" s="48"/>
      <c r="C104" s="50" t="str">
        <f>IFERROR((d_DL/(Rad_Spec!V104*d_IFD_ow*d_EF_ow))*Rad_Spec!BF104,".")</f>
        <v>.</v>
      </c>
      <c r="D104" s="50" t="str">
        <f>IFERROR((d_DL/(Rad_Spec!AN104*d_IRA_ow*(1/d_PEFm_pp)*d_SLF*d_ET_ow*d_EF_ow))*Rad_Spec!BF104,".")</f>
        <v>.</v>
      </c>
      <c r="E104" s="50" t="str">
        <f>IFERROR((d_DL/(Rad_Spec!AN104*d_IRA_ow*(1/d_PEF)*d_SLF*d_ET_ow*d_EF_ow))*Rad_Spec!BF104,".")</f>
        <v>.</v>
      </c>
      <c r="F104" s="50">
        <f>IFERROR((d_DL/(Rad_Spec!AY104*d_GSF_s*d_Fam*d_Foffset*acf!C104*d_ET_ow*(1/24)*d_EF_ow*(1/365)))*Rad_Spec!BF104,".")</f>
        <v>308911.99114376289</v>
      </c>
      <c r="G104" s="50">
        <f t="shared" si="6"/>
        <v>308911.99114376289</v>
      </c>
      <c r="H104" s="50">
        <f t="shared" si="7"/>
        <v>308911.99114376289</v>
      </c>
      <c r="I104" s="56" t="str">
        <f>IFERROR((d_DL/(Rad_Spec!AV104*d_GSF_s*d_Fam*d_Foffset*Fsurf!C104*d_EF_ow*(1/365)*d_ET_ow*(1/24)))*Rad_Spec!BF104,".")</f>
        <v>.</v>
      </c>
      <c r="J104" s="50" t="str">
        <f>IFERROR((d_DL/(Rad_Spec!AZ104*d_GSF_s*d_Fam*d_Foffset*Fsurf!C104*d_EF_ow*(1/365)*d_ET_ow*(1/24)))*Rad_Spec!BF104,".")</f>
        <v>.</v>
      </c>
      <c r="K104" s="50" t="str">
        <f>IFERROR((d_DL/(Rad_Spec!BA104*d_GSF_s*d_Fam*d_Foffset*Fsurf!C104*d_EF_ow*(1/365)*d_ET_ow*(1/24)))*Rad_Spec!BF104,".")</f>
        <v>.</v>
      </c>
      <c r="L104" s="50" t="str">
        <f>IFERROR((d_DL/(Rad_Spec!BB104*d_GSF_s*d_Fam*d_Foffset*Fsurf!C104*d_EF_ow*(1/365)*d_ET_ow*(1/24)))*Rad_Spec!BF104,".")</f>
        <v>.</v>
      </c>
      <c r="M104" s="50" t="str">
        <f>IFERROR((d_DL/(Rad_Spec!AY104*d_GSF_s*d_Fam*d_Foffset*Fsurf!C104*d_EF_ow*(1/365)*d_ET_ow*(1/24)))*Rad_Spec!BF104,".")</f>
        <v>.</v>
      </c>
      <c r="N104" s="50">
        <f>IFERROR((d_DL/(Rad_Spec!AV104*d_GSF_s*d_Fam*d_Foffset*acf!D104*d_ET_ow*(1/24)*d_EF_ow*(1/365)))*Rad_Spec!BF104,".")</f>
        <v>70423.003976751294</v>
      </c>
      <c r="O104" s="50">
        <f>IFERROR((d_DL/(Rad_Spec!AZ104*d_GSF_s*d_Fam*d_Foffset*acf!E104*d_ET_ow*(1/24)*d_EF_ow*(1/365)))*Rad_Spec!BF104,".")</f>
        <v>336805.67119315831</v>
      </c>
      <c r="P104" s="50">
        <f>IFERROR((d_DL/(Rad_Spec!BA104*d_GSF_s*d_Fam*d_Foffset*acf!F104*d_ET_ow*(1/24)*d_EF_ow*(1/365)))*Rad_Spec!BF104,".")</f>
        <v>120367.84253517979</v>
      </c>
      <c r="Q104" s="50">
        <f>IFERROR((d_DL/(Rad_Spec!BB104*d_GSF_s*d_Fam*d_Foffset*acf!G104*d_ET_ow*(1/24)*d_EF_ow*(1/365)))*Rad_Spec!BF104,".")</f>
        <v>78022.608722443882</v>
      </c>
      <c r="R104" s="50">
        <f>IFERROR((d_DL/(Rad_Spec!AY104*d_GSF_s*d_Fam*d_Foffset*acf!C104*d_ET_ow*(1/24)*d_EF_ow*(1/365)))*Rad_Spec!BF104,".")</f>
        <v>308911.99114376289</v>
      </c>
    </row>
    <row r="105" spans="1:18">
      <c r="A105" s="48" t="s">
        <v>110</v>
      </c>
      <c r="B105" s="48"/>
      <c r="C105" s="50">
        <f>IFERROR((d_DL/(Rad_Spec!V105*d_IFD_ow*d_EF_ow))*Rad_Spec!BF105,".")</f>
        <v>24598.42986659869</v>
      </c>
      <c r="D105" s="50">
        <f>IFERROR((d_DL/(Rad_Spec!AN105*d_IRA_ow*(1/d_PEFm_pp)*d_SLF*d_ET_ow*d_EF_ow))*Rad_Spec!BF105,".")</f>
        <v>1212.2225610123255</v>
      </c>
      <c r="E105" s="50">
        <f>IFERROR((d_DL/(Rad_Spec!AN105*d_IRA_ow*(1/d_PEF)*d_SLF*d_ET_ow*d_EF_ow))*Rad_Spec!BF105,".")</f>
        <v>886247.05622670951</v>
      </c>
      <c r="F105" s="50">
        <f>IFERROR((d_DL/(Rad_Spec!AY105*d_GSF_s*d_Fam*d_Foffset*acf!C105*d_ET_ow*(1/24)*d_EF_ow*(1/365)))*Rad_Spec!BF105,".")</f>
        <v>22944.458615180567</v>
      </c>
      <c r="G105" s="50">
        <f t="shared" si="6"/>
        <v>11714.42166217731</v>
      </c>
      <c r="H105" s="50">
        <f t="shared" si="7"/>
        <v>1099.9072909303479</v>
      </c>
      <c r="I105" s="56">
        <f>IFERROR((d_DL/(Rad_Spec!AV105*d_GSF_s*d_Fam*d_Foffset*Fsurf!C105*d_EF_ow*(1/365)*d_ET_ow*(1/24)))*Rad_Spec!BF105,".")</f>
        <v>4168.0850919776885</v>
      </c>
      <c r="J105" s="50">
        <f>IFERROR((d_DL/(Rad_Spec!AZ105*d_GSF_s*d_Fam*d_Foffset*Fsurf!C105*d_EF_ow*(1/365)*d_ET_ow*(1/24)))*Rad_Spec!BF105,".")</f>
        <v>18530.402396864665</v>
      </c>
      <c r="K105" s="50">
        <f>IFERROR((d_DL/(Rad_Spec!BA105*d_GSF_s*d_Fam*d_Foffset*Fsurf!C105*d_EF_ow*(1/365)*d_ET_ow*(1/24)))*Rad_Spec!BF105,".")</f>
        <v>6530.8849211879688</v>
      </c>
      <c r="L105" s="50">
        <f>IFERROR((d_DL/(Rad_Spec!BB105*d_GSF_s*d_Fam*d_Foffset*Fsurf!C105*d_EF_ow*(1/365)*d_ET_ow*(1/24)))*Rad_Spec!BF105,".")</f>
        <v>4406.9438365036303</v>
      </c>
      <c r="M105" s="50">
        <f>IFERROR((d_DL/(Rad_Spec!AY105*d_GSF_s*d_Fam*d_Foffset*Fsurf!C105*d_EF_ow*(1/365)*d_ET_ow*(1/24)))*Rad_Spec!BF105,".")</f>
        <v>18340.894176803009</v>
      </c>
      <c r="N105" s="50">
        <f>IFERROR((d_DL/(Rad_Spec!AV105*d_GSF_s*d_Fam*d_Foffset*acf!D105*d_ET_ow*(1/24)*d_EF_ow*(1/365)))*Rad_Spec!BF105,".")</f>
        <v>5214.2744500640865</v>
      </c>
      <c r="O105" s="50">
        <f>IFERROR((d_DL/(Rad_Spec!AZ105*d_GSF_s*d_Fam*d_Foffset*acf!E105*d_ET_ow*(1/24)*d_EF_ow*(1/365)))*Rad_Spec!BF105,".")</f>
        <v>23181.533398477688</v>
      </c>
      <c r="P105" s="50">
        <f>IFERROR((d_DL/(Rad_Spec!BA105*d_GSF_s*d_Fam*d_Foffset*acf!F105*d_ET_ow*(1/24)*d_EF_ow*(1/365)))*Rad_Spec!BF105,".")</f>
        <v>8170.1370364061495</v>
      </c>
      <c r="Q105" s="50">
        <f>IFERROR((d_DL/(Rad_Spec!BB105*d_GSF_s*d_Fam*d_Foffset*acf!G105*d_ET_ow*(1/24)*d_EF_ow*(1/365)))*Rad_Spec!BF105,".")</f>
        <v>5513.0867394660399</v>
      </c>
      <c r="R105" s="50">
        <f>IFERROR((d_DL/(Rad_Spec!AY105*d_GSF_s*d_Fam*d_Foffset*acf!C105*d_ET_ow*(1/24)*d_EF_ow*(1/365)))*Rad_Spec!BF105,".")</f>
        <v>22944.458615180567</v>
      </c>
    </row>
    <row r="106" spans="1:18">
      <c r="A106" s="48" t="s">
        <v>111</v>
      </c>
      <c r="B106" s="48"/>
      <c r="C106" s="50" t="str">
        <f>IFERROR((d_DL/(Rad_Spec!V106*d_IFD_ow*d_EF_ow))*Rad_Spec!BF106,".")</f>
        <v>.</v>
      </c>
      <c r="D106" s="50" t="str">
        <f>IFERROR((d_DL/(Rad_Spec!AN106*d_IRA_ow*(1/d_PEFm_pp)*d_SLF*d_ET_ow*d_EF_ow))*Rad_Spec!BF106,".")</f>
        <v>.</v>
      </c>
      <c r="E106" s="50" t="str">
        <f>IFERROR((d_DL/(Rad_Spec!AN106*d_IRA_ow*(1/d_PEF)*d_SLF*d_ET_ow*d_EF_ow))*Rad_Spec!BF106,".")</f>
        <v>.</v>
      </c>
      <c r="F106" s="50">
        <f>IFERROR((d_DL/(Rad_Spec!AY106*d_GSF_s*d_Fam*d_Foffset*acf!C106*d_ET_ow*(1/24)*d_EF_ow*(1/365)))*Rad_Spec!BF106,".")</f>
        <v>518417.6877015201</v>
      </c>
      <c r="G106" s="50">
        <f t="shared" si="6"/>
        <v>518417.68770152004</v>
      </c>
      <c r="H106" s="50">
        <f t="shared" si="7"/>
        <v>518417.68770152004</v>
      </c>
      <c r="I106" s="56" t="str">
        <f>IFERROR((d_DL/(Rad_Spec!AV106*d_GSF_s*d_Fam*d_Foffset*Fsurf!C106*d_EF_ow*(1/365)*d_ET_ow*(1/24)))*Rad_Spec!BF106,".")</f>
        <v>.</v>
      </c>
      <c r="J106" s="50" t="str">
        <f>IFERROR((d_DL/(Rad_Spec!AZ106*d_GSF_s*d_Fam*d_Foffset*Fsurf!C106*d_EF_ow*(1/365)*d_ET_ow*(1/24)))*Rad_Spec!BF106,".")</f>
        <v>.</v>
      </c>
      <c r="K106" s="50" t="str">
        <f>IFERROR((d_DL/(Rad_Spec!BA106*d_GSF_s*d_Fam*d_Foffset*Fsurf!C106*d_EF_ow*(1/365)*d_ET_ow*(1/24)))*Rad_Spec!BF106,".")</f>
        <v>.</v>
      </c>
      <c r="L106" s="50" t="str">
        <f>IFERROR((d_DL/(Rad_Spec!BB106*d_GSF_s*d_Fam*d_Foffset*Fsurf!C106*d_EF_ow*(1/365)*d_ET_ow*(1/24)))*Rad_Spec!BF106,".")</f>
        <v>.</v>
      </c>
      <c r="M106" s="50" t="str">
        <f>IFERROR((d_DL/(Rad_Spec!AY106*d_GSF_s*d_Fam*d_Foffset*Fsurf!C106*d_EF_ow*(1/365)*d_ET_ow*(1/24)))*Rad_Spec!BF106,".")</f>
        <v>.</v>
      </c>
      <c r="N106" s="50">
        <f>IFERROR((d_DL/(Rad_Spec!AV106*d_GSF_s*d_Fam*d_Foffset*acf!D106*d_ET_ow*(1/24)*d_EF_ow*(1/365)))*Rad_Spec!BF106,".")</f>
        <v>122247.98435899822</v>
      </c>
      <c r="O106" s="50">
        <f>IFERROR((d_DL/(Rad_Spec!AZ106*d_GSF_s*d_Fam*d_Foffset*acf!E106*d_ET_ow*(1/24)*d_EF_ow*(1/365)))*Rad_Spec!BF106,".")</f>
        <v>563844.31288575381</v>
      </c>
      <c r="P106" s="50">
        <f>IFERROR((d_DL/(Rad_Spec!BA106*d_GSF_s*d_Fam*d_Foffset*acf!F106*d_ET_ow*(1/24)*d_EF_ow*(1/365)))*Rad_Spec!BF106,".")</f>
        <v>203746.64059833036</v>
      </c>
      <c r="Q106" s="50">
        <f>IFERROR((d_DL/(Rad_Spec!BB106*d_GSF_s*d_Fam*d_Foffset*acf!G106*d_ET_ow*(1/24)*d_EF_ow*(1/365)))*Rad_Spec!BF106,".")</f>
        <v>133890.6495360457</v>
      </c>
      <c r="R106" s="50">
        <f>IFERROR((d_DL/(Rad_Spec!AY106*d_GSF_s*d_Fam*d_Foffset*acf!C106*d_ET_ow*(1/24)*d_EF_ow*(1/365)))*Rad_Spec!BF106,".")</f>
        <v>518417.6877015201</v>
      </c>
    </row>
    <row r="107" spans="1:18">
      <c r="A107" s="48" t="s">
        <v>112</v>
      </c>
      <c r="B107" s="48"/>
      <c r="C107" s="50">
        <f>IFERROR((d_DL/(Rad_Spec!V107*d_IFD_ow*d_EF_ow))*Rad_Spec!BF107,".")</f>
        <v>0.2247330987492113</v>
      </c>
      <c r="D107" s="50">
        <f>IFERROR((d_DL/(Rad_Spec!AN107*d_IRA_ow*(1/d_PEFm_pp)*d_SLF*d_ET_ow*d_EF_ow))*Rad_Spec!BF107,".")</f>
        <v>1.0332123739662778E-3</v>
      </c>
      <c r="E107" s="50">
        <f>IFERROR((d_DL/(Rad_Spec!AN107*d_IRA_ow*(1/d_PEF)*d_SLF*d_ET_ow*d_EF_ow))*Rad_Spec!BF107,".")</f>
        <v>0.75537401656667691</v>
      </c>
      <c r="F107" s="50">
        <f>IFERROR((d_DL/(Rad_Spec!AY107*d_GSF_s*d_Fam*d_Foffset*acf!C107*d_ET_ow*(1/24)*d_EF_ow*(1/365)))*Rad_Spec!BF107,".")</f>
        <v>2854.6125326473139</v>
      </c>
      <c r="G107" s="50">
        <f t="shared" si="6"/>
        <v>0.17319254337056719</v>
      </c>
      <c r="H107" s="50">
        <f t="shared" si="7"/>
        <v>1.0284835397027499E-3</v>
      </c>
      <c r="I107" s="56">
        <f>IFERROR((d_DL/(Rad_Spec!AV107*d_GSF_s*d_Fam*d_Foffset*Fsurf!C107*d_EF_ow*(1/365)*d_ET_ow*(1/24)))*Rad_Spec!BF107,".")</f>
        <v>6077.1160472561878</v>
      </c>
      <c r="J107" s="50">
        <f>IFERROR((d_DL/(Rad_Spec!AZ107*d_GSF_s*d_Fam*d_Foffset*Fsurf!C107*d_EF_ow*(1/365)*d_ET_ow*(1/24)))*Rad_Spec!BF107,".")</f>
        <v>16687.953590084457</v>
      </c>
      <c r="K107" s="50">
        <f>IFERROR((d_DL/(Rad_Spec!BA107*d_GSF_s*d_Fam*d_Foffset*Fsurf!C107*d_EF_ow*(1/365)*d_ET_ow*(1/24)))*Rad_Spec!BF107,".")</f>
        <v>7730.4490895244189</v>
      </c>
      <c r="L107" s="50">
        <f>IFERROR((d_DL/(Rad_Spec!BB107*d_GSF_s*d_Fam*d_Foffset*Fsurf!C107*d_EF_ow*(1/365)*d_ET_ow*(1/24)))*Rad_Spec!BF107,".")</f>
        <v>6148.1934279258521</v>
      </c>
      <c r="M107" s="50">
        <f>IFERROR((d_DL/(Rad_Spec!AY107*d_GSF_s*d_Fam*d_Foffset*Fsurf!C107*d_EF_ow*(1/365)*d_ET_ow*(1/24)))*Rad_Spec!BF107,".")</f>
        <v>2048.7649755841967</v>
      </c>
      <c r="N107" s="50">
        <f>IFERROR((d_DL/(Rad_Spec!AV107*d_GSF_s*d_Fam*d_Foffset*acf!D107*d_ET_ow*(1/24)*d_EF_ow*(1/365)))*Rad_Spec!BF107,".")</f>
        <v>8467.4483591769549</v>
      </c>
      <c r="O107" s="50">
        <f>IFERROR((d_DL/(Rad_Spec!AZ107*d_GSF_s*d_Fam*d_Foffset*acf!E107*d_ET_ow*(1/24)*d_EF_ow*(1/365)))*Rad_Spec!BF107,".")</f>
        <v>23251.882002184346</v>
      </c>
      <c r="P107" s="50">
        <f>IFERROR((d_DL/(Rad_Spec!BA107*d_GSF_s*d_Fam*d_Foffset*acf!F107*d_ET_ow*(1/24)*d_EF_ow*(1/365)))*Rad_Spec!BF107,".")</f>
        <v>10771.092398070688</v>
      </c>
      <c r="Q107" s="50">
        <f>IFERROR((d_DL/(Rad_Spec!BB107*d_GSF_s*d_Fam*d_Foffset*acf!G107*d_ET_ow*(1/24)*d_EF_ow*(1/365)))*Rad_Spec!BF107,".")</f>
        <v>8566.4828429100216</v>
      </c>
      <c r="R107" s="50">
        <f>IFERROR((d_DL/(Rad_Spec!AY107*d_GSF_s*d_Fam*d_Foffset*acf!C107*d_ET_ow*(1/24)*d_EF_ow*(1/365)))*Rad_Spec!BF107,".")</f>
        <v>2854.6125326473139</v>
      </c>
    </row>
    <row r="108" spans="1:18">
      <c r="A108" s="48" t="s">
        <v>113</v>
      </c>
      <c r="B108" s="48"/>
      <c r="C108" s="50">
        <f>IFERROR((d_DL/(Rad_Spec!V108*d_IFD_ow*d_EF_ow))*Rad_Spec!BF108,".")</f>
        <v>14825.516319837898</v>
      </c>
      <c r="D108" s="50">
        <f>IFERROR((d_DL/(Rad_Spec!AN108*d_IRA_ow*(1/d_PEFm_pp)*d_SLF*d_ET_ow*d_EF_ow))*Rad_Spec!BF108,".")</f>
        <v>540.76929186229029</v>
      </c>
      <c r="E108" s="50">
        <f>IFERROR((d_DL/(Rad_Spec!AN108*d_IRA_ow*(1/d_PEF)*d_SLF*d_ET_ow*d_EF_ow))*Rad_Spec!BF108,".")</f>
        <v>395352.47769232385</v>
      </c>
      <c r="F108" s="50">
        <f>IFERROR((d_DL/(Rad_Spec!AY108*d_GSF_s*d_Fam*d_Foffset*acf!C108*d_ET_ow*(1/24)*d_EF_ow*(1/365)))*Rad_Spec!BF108,".")</f>
        <v>2383.1081825034516</v>
      </c>
      <c r="G108" s="50">
        <f t="shared" si="6"/>
        <v>2042.4806333125741</v>
      </c>
      <c r="H108" s="50">
        <f t="shared" si="7"/>
        <v>428.02928053492678</v>
      </c>
      <c r="I108" s="56">
        <f>IFERROR((d_DL/(Rad_Spec!AV108*d_GSF_s*d_Fam*d_Foffset*Fsurf!C108*d_EF_ow*(1/365)*d_ET_ow*(1/24)))*Rad_Spec!BF108,".")</f>
        <v>381.85228747883554</v>
      </c>
      <c r="J108" s="50">
        <f>IFERROR((d_DL/(Rad_Spec!AZ108*d_GSF_s*d_Fam*d_Foffset*Fsurf!C108*d_EF_ow*(1/365)*d_ET_ow*(1/24)))*Rad_Spec!BF108,".")</f>
        <v>2007.861793315943</v>
      </c>
      <c r="K108" s="50">
        <f>IFERROR((d_DL/(Rad_Spec!BA108*d_GSF_s*d_Fam*d_Foffset*Fsurf!C108*d_EF_ow*(1/365)*d_ET_ow*(1/24)))*Rad_Spec!BF108,".")</f>
        <v>708.85286515408143</v>
      </c>
      <c r="L108" s="50">
        <f>IFERROR((d_DL/(Rad_Spec!BB108*d_GSF_s*d_Fam*d_Foffset*Fsurf!C108*d_EF_ow*(1/365)*d_ET_ow*(1/24)))*Rad_Spec!BF108,".")</f>
        <v>448.60968039471595</v>
      </c>
      <c r="M108" s="50">
        <f>IFERROR((d_DL/(Rad_Spec!AY108*d_GSF_s*d_Fam*d_Foffset*Fsurf!C108*d_EF_ow*(1/365)*d_ET_ow*(1/24)))*Rad_Spec!BF108,".")</f>
        <v>2029.9047551136725</v>
      </c>
      <c r="N108" s="50">
        <f>IFERROR((d_DL/(Rad_Spec!AV108*d_GSF_s*d_Fam*d_Foffset*acf!D108*d_ET_ow*(1/24)*d_EF_ow*(1/365)))*Rad_Spec!BF108,".")</f>
        <v>448.29458550015295</v>
      </c>
      <c r="O108" s="50">
        <f>IFERROR((d_DL/(Rad_Spec!AZ108*d_GSF_s*d_Fam*d_Foffset*acf!E108*d_ET_ow*(1/24)*d_EF_ow*(1/365)))*Rad_Spec!BF108,".")</f>
        <v>2357.2297453529168</v>
      </c>
      <c r="P108" s="50">
        <f>IFERROR((d_DL/(Rad_Spec!BA108*d_GSF_s*d_Fam*d_Foffset*acf!F108*d_ET_ow*(1/24)*d_EF_ow*(1/365)))*Rad_Spec!BF108,".")</f>
        <v>832.19326369089163</v>
      </c>
      <c r="Q108" s="50">
        <f>IFERROR((d_DL/(Rad_Spec!BB108*d_GSF_s*d_Fam*d_Foffset*acf!G108*d_ET_ow*(1/24)*d_EF_ow*(1/365)))*Rad_Spec!BF108,".")</f>
        <v>526.66776478339648</v>
      </c>
      <c r="R108" s="50">
        <f>IFERROR((d_DL/(Rad_Spec!AY108*d_GSF_s*d_Fam*d_Foffset*acf!C108*d_ET_ow*(1/24)*d_EF_ow*(1/365)))*Rad_Spec!BF108,".")</f>
        <v>2383.1081825034516</v>
      </c>
    </row>
    <row r="109" spans="1:18">
      <c r="A109" s="48" t="s">
        <v>114</v>
      </c>
      <c r="B109" s="48"/>
      <c r="C109" s="50">
        <f>IFERROR((d_DL/(Rad_Spec!V109*d_IFD_ow*d_EF_ow))*Rad_Spec!BF109,".")</f>
        <v>49041.222720438185</v>
      </c>
      <c r="D109" s="50">
        <f>IFERROR((d_DL/(Rad_Spec!AN109*d_IRA_ow*(1/d_PEFm_pp)*d_SLF*d_ET_ow*d_EF_ow))*Rad_Spec!BF109,".")</f>
        <v>2264.0467879692942</v>
      </c>
      <c r="E109" s="50">
        <f>IFERROR((d_DL/(Rad_Spec!AN109*d_IRA_ow*(1/d_PEF)*d_SLF*d_ET_ow*d_EF_ow))*Rad_Spec!BF109,".")</f>
        <v>1655228.0625116348</v>
      </c>
      <c r="F109" s="50">
        <f>IFERROR((d_DL/(Rad_Spec!AY109*d_GSF_s*d_Fam*d_Foffset*acf!C109*d_ET_ow*(1/24)*d_EF_ow*(1/365)))*Rad_Spec!BF109,".")</f>
        <v>3286.116174578603</v>
      </c>
      <c r="G109" s="50">
        <f t="shared" si="6"/>
        <v>3074.0310312632623</v>
      </c>
      <c r="H109" s="50">
        <f t="shared" si="7"/>
        <v>1304.8210815748396</v>
      </c>
      <c r="I109" s="56">
        <f>IFERROR((d_DL/(Rad_Spec!AV109*d_GSF_s*d_Fam*d_Foffset*Fsurf!C109*d_EF_ow*(1/365)*d_ET_ow*(1/24)))*Rad_Spec!BF109,".")</f>
        <v>480.45419563442994</v>
      </c>
      <c r="J109" s="50">
        <f>IFERROR((d_DL/(Rad_Spec!AZ109*d_GSF_s*d_Fam*d_Foffset*Fsurf!C109*d_EF_ow*(1/365)*d_ET_ow*(1/24)))*Rad_Spec!BF109,".")</f>
        <v>2736.2036815209021</v>
      </c>
      <c r="K109" s="50">
        <f>IFERROR((d_DL/(Rad_Spec!BA109*d_GSF_s*d_Fam*d_Foffset*Fsurf!C109*d_EF_ow*(1/365)*d_ET_ow*(1/24)))*Rad_Spec!BF109,".")</f>
        <v>947.92314273819966</v>
      </c>
      <c r="L109" s="50">
        <f>IFERROR((d_DL/(Rad_Spec!BB109*d_GSF_s*d_Fam*d_Foffset*Fsurf!C109*d_EF_ow*(1/365)*d_ET_ow*(1/24)))*Rad_Spec!BF109,".")</f>
        <v>583.66825884182629</v>
      </c>
      <c r="M109" s="50">
        <f>IFERROR((d_DL/(Rad_Spec!AY109*d_GSF_s*d_Fam*d_Foffset*Fsurf!C109*d_EF_ow*(1/365)*d_ET_ow*(1/24)))*Rad_Spec!BF109,".")</f>
        <v>2789.5723043960979</v>
      </c>
      <c r="N109" s="50">
        <f>IFERROR((d_DL/(Rad_Spec!AV109*d_GSF_s*d_Fam*d_Foffset*acf!D109*d_ET_ow*(1/24)*d_EF_ow*(1/365)))*Rad_Spec!BF109,".")</f>
        <v>565.97504245735843</v>
      </c>
      <c r="O109" s="50">
        <f>IFERROR((d_DL/(Rad_Spec!AZ109*d_GSF_s*d_Fam*d_Foffset*acf!E109*d_ET_ow*(1/24)*d_EF_ow*(1/365)))*Rad_Spec!BF109,".")</f>
        <v>3223.2479368316226</v>
      </c>
      <c r="P109" s="50">
        <f>IFERROR((d_DL/(Rad_Spec!BA109*d_GSF_s*d_Fam*d_Foffset*acf!F109*d_ET_ow*(1/24)*d_EF_ow*(1/365)))*Rad_Spec!BF109,".")</f>
        <v>1116.6534621455992</v>
      </c>
      <c r="Q109" s="50">
        <f>IFERROR((d_DL/(Rad_Spec!BB109*d_GSF_s*d_Fam*d_Foffset*acf!G109*d_ET_ow*(1/24)*d_EF_ow*(1/365)))*Rad_Spec!BF109,".")</f>
        <v>687.56120891567139</v>
      </c>
      <c r="R109" s="50">
        <f>IFERROR((d_DL/(Rad_Spec!AY109*d_GSF_s*d_Fam*d_Foffset*acf!C109*d_ET_ow*(1/24)*d_EF_ow*(1/365)))*Rad_Spec!BF109,".")</f>
        <v>3286.116174578603</v>
      </c>
    </row>
    <row r="110" spans="1:18">
      <c r="A110" s="48" t="s">
        <v>115</v>
      </c>
      <c r="B110" s="48"/>
      <c r="C110" s="50" t="str">
        <f>IFERROR((d_DL/(Rad_Spec!V110*d_IFD_ow*d_EF_ow))*Rad_Spec!BF110,".")</f>
        <v>.</v>
      </c>
      <c r="D110" s="50" t="str">
        <f>IFERROR((d_DL/(Rad_Spec!AN110*d_IRA_ow*(1/d_PEFm_pp)*d_SLF*d_ET_ow*d_EF_ow))*Rad_Spec!BF110,".")</f>
        <v>.</v>
      </c>
      <c r="E110" s="50" t="str">
        <f>IFERROR((d_DL/(Rad_Spec!AN110*d_IRA_ow*(1/d_PEF)*d_SLF*d_ET_ow*d_EF_ow))*Rad_Spec!BF110,".")</f>
        <v>.</v>
      </c>
      <c r="F110" s="50">
        <f>IFERROR((d_DL/(Rad_Spec!AY110*d_GSF_s*d_Fam*d_Foffset*acf!C110*d_ET_ow*(1/24)*d_EF_ow*(1/365)))*Rad_Spec!BF110,".")</f>
        <v>200382.13078824242</v>
      </c>
      <c r="G110" s="50">
        <f t="shared" si="6"/>
        <v>200382.13078824239</v>
      </c>
      <c r="H110" s="50">
        <f t="shared" si="7"/>
        <v>200382.13078824239</v>
      </c>
      <c r="I110" s="56" t="str">
        <f>IFERROR((d_DL/(Rad_Spec!AV110*d_GSF_s*d_Fam*d_Foffset*Fsurf!C110*d_EF_ow*(1/365)*d_ET_ow*(1/24)))*Rad_Spec!BF110,".")</f>
        <v>.</v>
      </c>
      <c r="J110" s="50" t="str">
        <f>IFERROR((d_DL/(Rad_Spec!AZ110*d_GSF_s*d_Fam*d_Foffset*Fsurf!C110*d_EF_ow*(1/365)*d_ET_ow*(1/24)))*Rad_Spec!BF110,".")</f>
        <v>.</v>
      </c>
      <c r="K110" s="50" t="str">
        <f>IFERROR((d_DL/(Rad_Spec!BA110*d_GSF_s*d_Fam*d_Foffset*Fsurf!C110*d_EF_ow*(1/365)*d_ET_ow*(1/24)))*Rad_Spec!BF110,".")</f>
        <v>.</v>
      </c>
      <c r="L110" s="50" t="str">
        <f>IFERROR((d_DL/(Rad_Spec!BB110*d_GSF_s*d_Fam*d_Foffset*Fsurf!C110*d_EF_ow*(1/365)*d_ET_ow*(1/24)))*Rad_Spec!BF110,".")</f>
        <v>.</v>
      </c>
      <c r="M110" s="50" t="str">
        <f>IFERROR((d_DL/(Rad_Spec!AY110*d_GSF_s*d_Fam*d_Foffset*Fsurf!C110*d_EF_ow*(1/365)*d_ET_ow*(1/24)))*Rad_Spec!BF110,".")</f>
        <v>.</v>
      </c>
      <c r="N110" s="50">
        <f>IFERROR((d_DL/(Rad_Spec!AV110*d_GSF_s*d_Fam*d_Foffset*acf!D110*d_ET_ow*(1/24)*d_EF_ow*(1/365)))*Rad_Spec!BF110,".")</f>
        <v>36900.289252339862</v>
      </c>
      <c r="O110" s="50">
        <f>IFERROR((d_DL/(Rad_Spec!AZ110*d_GSF_s*d_Fam*d_Foffset*acf!E110*d_ET_ow*(1/24)*d_EF_ow*(1/365)))*Rad_Spec!BF110,".")</f>
        <v>204198.22228152939</v>
      </c>
      <c r="P110" s="50">
        <f>IFERROR((d_DL/(Rad_Spec!BA110*d_GSF_s*d_Fam*d_Foffset*acf!F110*d_ET_ow*(1/24)*d_EF_ow*(1/365)))*Rad_Spec!BF110,".")</f>
        <v>71109.027994509059</v>
      </c>
      <c r="Q110" s="50">
        <f>IFERROR((d_DL/(Rad_Spec!BB110*d_GSF_s*d_Fam*d_Foffset*acf!G110*d_ET_ow*(1/24)*d_EF_ow*(1/365)))*Rad_Spec!BF110,".")</f>
        <v>44183.24107845957</v>
      </c>
      <c r="R110" s="50">
        <f>IFERROR((d_DL/(Rad_Spec!AY110*d_GSF_s*d_Fam*d_Foffset*acf!C110*d_ET_ow*(1/24)*d_EF_ow*(1/365)))*Rad_Spec!BF110,".")</f>
        <v>200382.13078824242</v>
      </c>
    </row>
    <row r="111" spans="1:18">
      <c r="A111" s="48" t="s">
        <v>116</v>
      </c>
      <c r="B111" s="48"/>
      <c r="C111" s="50">
        <f>IFERROR((d_DL/(Rad_Spec!V111*d_IFD_ow*d_EF_ow))*Rad_Spec!BF111,".")</f>
        <v>9.5460866301112528</v>
      </c>
      <c r="D111" s="50">
        <f>IFERROR((d_DL/(Rad_Spec!AN111*d_IRA_ow*(1/d_PEFm_pp)*d_SLF*d_ET_ow*d_EF_ow))*Rad_Spec!BF111,".")</f>
        <v>1.1790422813665937E-2</v>
      </c>
      <c r="E111" s="50">
        <f>IFERROR((d_DL/(Rad_Spec!AN111*d_IRA_ow*(1/d_PEF)*d_SLF*d_ET_ow*d_EF_ow))*Rad_Spec!BF111,".")</f>
        <v>8.6198919623749095</v>
      </c>
      <c r="F111" s="50">
        <f>IFERROR((d_DL/(Rad_Spec!AY111*d_GSF_s*d_Fam*d_Foffset*acf!C111*d_ET_ow*(1/24)*d_EF_ow*(1/365)))*Rad_Spec!BF111,".")</f>
        <v>63558.919083471941</v>
      </c>
      <c r="G111" s="50">
        <f t="shared" si="6"/>
        <v>4.5293663137812272</v>
      </c>
      <c r="H111" s="50">
        <f t="shared" si="7"/>
        <v>1.1775876181344128E-2</v>
      </c>
      <c r="I111" s="56">
        <f>IFERROR((d_DL/(Rad_Spec!AV111*d_GSF_s*d_Fam*d_Foffset*Fsurf!C111*d_EF_ow*(1/365)*d_ET_ow*(1/24)))*Rad_Spec!BF111,".")</f>
        <v>35153.650015417683</v>
      </c>
      <c r="J111" s="50">
        <f>IFERROR((d_DL/(Rad_Spec!AZ111*d_GSF_s*d_Fam*d_Foffset*Fsurf!C111*d_EF_ow*(1/365)*d_ET_ow*(1/24)))*Rad_Spec!BF111,".")</f>
        <v>82117.814858149606</v>
      </c>
      <c r="K111" s="50">
        <f>IFERROR((d_DL/(Rad_Spec!BA111*d_GSF_s*d_Fam*d_Foffset*Fsurf!C111*d_EF_ow*(1/365)*d_ET_ow*(1/24)))*Rad_Spec!BF111,".")</f>
        <v>41303.791568810833</v>
      </c>
      <c r="L111" s="50">
        <f>IFERROR((d_DL/(Rad_Spec!BB111*d_GSF_s*d_Fam*d_Foffset*Fsurf!C111*d_EF_ow*(1/365)*d_ET_ow*(1/24)))*Rad_Spec!BF111,".")</f>
        <v>35273.017248067663</v>
      </c>
      <c r="M111" s="50">
        <f>IFERROR((d_DL/(Rad_Spec!AY111*d_GSF_s*d_Fam*d_Foffset*Fsurf!C111*d_EF_ow*(1/365)*d_ET_ow*(1/24)))*Rad_Spec!BF111,".")</f>
        <v>50684.943447744779</v>
      </c>
      <c r="N111" s="50">
        <f>IFERROR((d_DL/(Rad_Spec!AV111*d_GSF_s*d_Fam*d_Foffset*acf!D111*d_ET_ow*(1/24)*d_EF_ow*(1/365)))*Rad_Spec!BF111,".")</f>
        <v>44082.677119333777</v>
      </c>
      <c r="O111" s="50">
        <f>IFERROR((d_DL/(Rad_Spec!AZ111*d_GSF_s*d_Fam*d_Foffset*acf!E111*d_ET_ow*(1/24)*d_EF_ow*(1/365)))*Rad_Spec!BF111,".")</f>
        <v>102975.73983211962</v>
      </c>
      <c r="P111" s="50">
        <f>IFERROR((d_DL/(Rad_Spec!BA111*d_GSF_s*d_Fam*d_Foffset*acf!F111*d_ET_ow*(1/24)*d_EF_ow*(1/365)))*Rad_Spec!BF111,".")</f>
        <v>51794.954627288789</v>
      </c>
      <c r="Q111" s="50">
        <f>IFERROR((d_DL/(Rad_Spec!BB111*d_GSF_s*d_Fam*d_Foffset*acf!G111*d_ET_ow*(1/24)*d_EF_ow*(1/365)))*Rad_Spec!BF111,".")</f>
        <v>44232.363629076841</v>
      </c>
      <c r="R111" s="50">
        <f>IFERROR((d_DL/(Rad_Spec!AY111*d_GSF_s*d_Fam*d_Foffset*acf!C111*d_ET_ow*(1/24)*d_EF_ow*(1/365)))*Rad_Spec!BF111,".")</f>
        <v>63558.919083471941</v>
      </c>
    </row>
    <row r="112" spans="1:18">
      <c r="A112" s="48" t="s">
        <v>117</v>
      </c>
      <c r="B112" s="48"/>
      <c r="C112" s="50">
        <f>IFERROR((d_DL/(Rad_Spec!V112*d_IFD_ow*d_EF_ow))*Rad_Spec!BF112,".")</f>
        <v>2211752.9251327608</v>
      </c>
      <c r="D112" s="50">
        <f>IFERROR((d_DL/(Rad_Spec!AN112*d_IRA_ow*(1/d_PEFm_pp)*d_SLF*d_ET_ow*d_EF_ow))*Rad_Spec!BF112,".")</f>
        <v>105026.44158740442</v>
      </c>
      <c r="E112" s="50">
        <f>IFERROR((d_DL/(Rad_Spec!AN112*d_IRA_ow*(1/d_PEF)*d_SLF*d_ET_ow*d_EF_ow))*Rad_Spec!BF112,".")</f>
        <v>76784063.980027884</v>
      </c>
      <c r="F112" s="50">
        <f>IFERROR((d_DL/(Rad_Spec!AY112*d_GSF_s*d_Fam*d_Foffset*acf!C112*d_ET_ow*(1/24)*d_EF_ow*(1/365)))*Rad_Spec!BF112,".")</f>
        <v>84543.473267559471</v>
      </c>
      <c r="G112" s="50">
        <f t="shared" si="6"/>
        <v>81344.542106785622</v>
      </c>
      <c r="H112" s="50">
        <f t="shared" si="7"/>
        <v>45867.822787528625</v>
      </c>
      <c r="I112" s="56" t="str">
        <f>IFERROR((d_DL/(Rad_Spec!AV112*d_GSF_s*d_Fam*d_Foffset*Fsurf!C112*d_EF_ow*(1/365)*d_ET_ow*(1/24)))*Rad_Spec!BF112,".")</f>
        <v>.</v>
      </c>
      <c r="J112" s="50" t="str">
        <f>IFERROR((d_DL/(Rad_Spec!AZ112*d_GSF_s*d_Fam*d_Foffset*Fsurf!C112*d_EF_ow*(1/365)*d_ET_ow*(1/24)))*Rad_Spec!BF112,".")</f>
        <v>.</v>
      </c>
      <c r="K112" s="50" t="str">
        <f>IFERROR((d_DL/(Rad_Spec!BA112*d_GSF_s*d_Fam*d_Foffset*Fsurf!C112*d_EF_ow*(1/365)*d_ET_ow*(1/24)))*Rad_Spec!BF112,".")</f>
        <v>.</v>
      </c>
      <c r="L112" s="50" t="str">
        <f>IFERROR((d_DL/(Rad_Spec!BB112*d_GSF_s*d_Fam*d_Foffset*Fsurf!C112*d_EF_ow*(1/365)*d_ET_ow*(1/24)))*Rad_Spec!BF112,".")</f>
        <v>.</v>
      </c>
      <c r="M112" s="50" t="str">
        <f>IFERROR((d_DL/(Rad_Spec!AY112*d_GSF_s*d_Fam*d_Foffset*Fsurf!C112*d_EF_ow*(1/365)*d_ET_ow*(1/24)))*Rad_Spec!BF112,".")</f>
        <v>.</v>
      </c>
      <c r="N112" s="50">
        <f>IFERROR((d_DL/(Rad_Spec!AV112*d_GSF_s*d_Fam*d_Foffset*acf!D112*d_ET_ow*(1/24)*d_EF_ow*(1/365)))*Rad_Spec!BF112,".")</f>
        <v>15530.079513398865</v>
      </c>
      <c r="O112" s="50">
        <f>IFERROR((d_DL/(Rad_Spec!AZ112*d_GSF_s*d_Fam*d_Foffset*acf!E112*d_ET_ow*(1/24)*d_EF_ow*(1/365)))*Rad_Spec!BF112,".")</f>
        <v>84138.705719492515</v>
      </c>
      <c r="P112" s="50">
        <f>IFERROR((d_DL/(Rad_Spec!BA112*d_GSF_s*d_Fam*d_Foffset*acf!F112*d_ET_ow*(1/24)*d_EF_ow*(1/365)))*Rad_Spec!BF112,".")</f>
        <v>29310.290912611945</v>
      </c>
      <c r="Q112" s="50">
        <f>IFERROR((d_DL/(Rad_Spec!BB112*d_GSF_s*d_Fam*d_Foffset*acf!G112*d_ET_ow*(1/24)*d_EF_ow*(1/365)))*Rad_Spec!BF112,".")</f>
        <v>18308.187578845584</v>
      </c>
      <c r="R112" s="50">
        <f>IFERROR((d_DL/(Rad_Spec!AY112*d_GSF_s*d_Fam*d_Foffset*acf!C112*d_ET_ow*(1/24)*d_EF_ow*(1/365)))*Rad_Spec!BF112,".")</f>
        <v>84543.473267559471</v>
      </c>
    </row>
    <row r="113" spans="1:18">
      <c r="A113" s="48" t="s">
        <v>118</v>
      </c>
      <c r="B113" s="48"/>
      <c r="C113" s="50">
        <f>IFERROR((d_DL/(Rad_Spec!V113*d_IFD_ow*d_EF_ow))*Rad_Spec!BF113,".")</f>
        <v>0.10147816176461148</v>
      </c>
      <c r="D113" s="50">
        <f>IFERROR((d_DL/(Rad_Spec!AN113*d_IRA_ow*(1/d_PEFm_pp)*d_SLF*d_ET_ow*d_EF_ow))*Rad_Spec!BF113,".")</f>
        <v>4.5885255638480636E-6</v>
      </c>
      <c r="E113" s="50">
        <f>IFERROR((d_DL/(Rad_Spec!AN113*d_IRA_ow*(1/d_PEF)*d_SLF*d_ET_ow*d_EF_ow))*Rad_Spec!BF113,".")</f>
        <v>3.354637509786458E-3</v>
      </c>
      <c r="F113" s="50">
        <f>IFERROR((d_DL/(Rad_Spec!AY113*d_GSF_s*d_Fam*d_Foffset*acf!C113*d_ET_ow*(1/24)*d_EF_ow*(1/365)))*Rad_Spec!BF113,".")</f>
        <v>2297.7815622557</v>
      </c>
      <c r="G113" s="50">
        <f t="shared" si="6"/>
        <v>3.247284906461406E-3</v>
      </c>
      <c r="H113" s="50">
        <f t="shared" si="7"/>
        <v>4.5883180852707482E-6</v>
      </c>
      <c r="I113" s="56">
        <f>IFERROR((d_DL/(Rad_Spec!AV113*d_GSF_s*d_Fam*d_Foffset*Fsurf!C113*d_EF_ow*(1/365)*d_ET_ow*(1/24)))*Rad_Spec!BF113,".")</f>
        <v>557.8488010671075</v>
      </c>
      <c r="J113" s="50">
        <f>IFERROR((d_DL/(Rad_Spec!AZ113*d_GSF_s*d_Fam*d_Foffset*Fsurf!C113*d_EF_ow*(1/365)*d_ET_ow*(1/24)))*Rad_Spec!BF113,".")</f>
        <v>1898.6432878424359</v>
      </c>
      <c r="K113" s="50">
        <f>IFERROR((d_DL/(Rad_Spec!BA113*d_GSF_s*d_Fam*d_Foffset*Fsurf!C113*d_EF_ow*(1/365)*d_ET_ow*(1/24)))*Rad_Spec!BF113,".")</f>
        <v>746.36322349668194</v>
      </c>
      <c r="L113" s="50">
        <f>IFERROR((d_DL/(Rad_Spec!BB113*d_GSF_s*d_Fam*d_Foffset*Fsurf!C113*d_EF_ow*(1/365)*d_ET_ow*(1/24)))*Rad_Spec!BF113,".")</f>
        <v>568.09799163789432</v>
      </c>
      <c r="M113" s="50">
        <f>IFERROR((d_DL/(Rad_Spec!AY113*d_GSF_s*d_Fam*d_Foffset*Fsurf!C113*d_EF_ow*(1/365)*d_ET_ow*(1/24)))*Rad_Spec!BF113,".")</f>
        <v>1601.2415067983973</v>
      </c>
      <c r="N113" s="50">
        <f>IFERROR((d_DL/(Rad_Spec!AV113*d_GSF_s*d_Fam*d_Foffset*acf!D113*d_ET_ow*(1/24)*d_EF_ow*(1/365)))*Rad_Spec!BF113,".")</f>
        <v>800.51302953129948</v>
      </c>
      <c r="O113" s="50">
        <f>IFERROR((d_DL/(Rad_Spec!AZ113*d_GSF_s*d_Fam*d_Foffset*acf!E113*d_ET_ow*(1/24)*d_EF_ow*(1/365)))*Rad_Spec!BF113,".")</f>
        <v>2724.5531180538965</v>
      </c>
      <c r="P113" s="50">
        <f>IFERROR((d_DL/(Rad_Spec!BA113*d_GSF_s*d_Fam*d_Foffset*acf!F113*d_ET_ow*(1/24)*d_EF_ow*(1/365)))*Rad_Spec!BF113,".")</f>
        <v>1071.0312257177388</v>
      </c>
      <c r="Q113" s="50">
        <f>IFERROR((d_DL/(Rad_Spec!BB113*d_GSF_s*d_Fam*d_Foffset*acf!G113*d_ET_ow*(1/24)*d_EF_ow*(1/365)))*Rad_Spec!BF113,".")</f>
        <v>815.22061800037852</v>
      </c>
      <c r="R113" s="50">
        <f>IFERROR((d_DL/(Rad_Spec!AY113*d_GSF_s*d_Fam*d_Foffset*acf!C113*d_ET_ow*(1/24)*d_EF_ow*(1/365)))*Rad_Spec!BF113,".")</f>
        <v>2297.7815622557</v>
      </c>
    </row>
    <row r="114" spans="1:18">
      <c r="A114" s="51" t="s">
        <v>119</v>
      </c>
      <c r="B114" s="48" t="s">
        <v>7</v>
      </c>
      <c r="C114" s="50">
        <f>IFERROR((d_DL/(Rad_Spec!V114*d_IFD_ow*d_EF_ow))*Rad_Spec!BF114,".")</f>
        <v>1.2282298344644315E-2</v>
      </c>
      <c r="D114" s="50">
        <f>IFERROR((d_DL/(Rad_Spec!AN114*d_IRA_ow*(1/d_PEFm_pp)*d_SLF*d_ET_ow*d_EF_ow))*Rad_Spec!BF114,".")</f>
        <v>2.2176375212840112E-6</v>
      </c>
      <c r="E114" s="50">
        <f>IFERROR((d_DL/(Rad_Spec!AN114*d_IRA_ow*(1/d_PEF)*d_SLF*d_ET_ow*d_EF_ow))*Rad_Spec!BF114,".")</f>
        <v>1.6212985867665832E-3</v>
      </c>
      <c r="F114" s="50">
        <f>IFERROR((d_DL/(Rad_Spec!AY114*d_GSF_s*d_Fam*d_Foffset*acf!C114*d_ET_ow*(1/24)*d_EF_ow*(1/365)))*Rad_Spec!BF114,".")</f>
        <v>53.719985776917689</v>
      </c>
      <c r="G114" s="50">
        <f t="shared" si="6"/>
        <v>1.4322007570544311E-3</v>
      </c>
      <c r="H114" s="50">
        <f t="shared" si="7"/>
        <v>2.2172370952199826E-6</v>
      </c>
      <c r="I114" s="56">
        <f>IFERROR((d_DL/(Rad_Spec!AV114*d_GSF_s*d_Fam*d_Foffset*Fsurf!C114*d_EF_ow*(1/365)*d_ET_ow*(1/24)))*Rad_Spec!BF114,".")</f>
        <v>12.101726637168708</v>
      </c>
      <c r="J114" s="50">
        <f>IFERROR((d_DL/(Rad_Spec!AZ114*d_GSF_s*d_Fam*d_Foffset*Fsurf!C114*d_EF_ow*(1/365)*d_ET_ow*(1/24)))*Rad_Spec!BF114,".")</f>
        <v>40.602742965664071</v>
      </c>
      <c r="K114" s="50">
        <f>IFERROR((d_DL/(Rad_Spec!BA114*d_GSF_s*d_Fam*d_Foffset*Fsurf!C114*d_EF_ow*(1/365)*d_ET_ow*(1/24)))*Rad_Spec!BF114,".")</f>
        <v>15.928768394222065</v>
      </c>
      <c r="L114" s="50">
        <f>IFERROR((d_DL/(Rad_Spec!BB114*d_GSF_s*d_Fam*d_Foffset*Fsurf!C114*d_EF_ow*(1/365)*d_ET_ow*(1/24)))*Rad_Spec!BF114,".")</f>
        <v>12.260959882394612</v>
      </c>
      <c r="M114" s="50">
        <f>IFERROR((d_DL/(Rad_Spec!AY114*d_GSF_s*d_Fam*d_Foffset*Fsurf!C114*d_EF_ow*(1/365)*d_ET_ow*(1/24)))*Rad_Spec!BF114,".")</f>
        <v>38.426313145148562</v>
      </c>
      <c r="N114" s="50">
        <f>IFERROR((d_DL/(Rad_Spec!AV114*d_GSF_s*d_Fam*d_Foffset*acf!D114*d_ET_ow*(1/24)*d_EF_ow*(1/365)))*Rad_Spec!BF114,".")</f>
        <v>16.918213838761851</v>
      </c>
      <c r="O114" s="50">
        <f>IFERROR((d_DL/(Rad_Spec!AZ114*d_GSF_s*d_Fam*d_Foffset*acf!E114*d_ET_ow*(1/24)*d_EF_ow*(1/365)))*Rad_Spec!BF114,".")</f>
        <v>56.762634665998377</v>
      </c>
      <c r="P114" s="50">
        <f>IFERROR((d_DL/(Rad_Spec!BA114*d_GSF_s*d_Fam*d_Foffset*acf!F114*d_ET_ow*(1/24)*d_EF_ow*(1/365)))*Rad_Spec!BF114,".")</f>
        <v>22.268418215122438</v>
      </c>
      <c r="Q114" s="50">
        <f>IFERROR((d_DL/(Rad_Spec!BB114*d_GSF_s*d_Fam*d_Foffset*acf!G114*d_ET_ow*(1/24)*d_EF_ow*(1/365)))*Rad_Spec!BF114,".")</f>
        <v>17.140821915587669</v>
      </c>
      <c r="R114" s="50">
        <f>IFERROR((d_DL/(Rad_Spec!AY114*d_GSF_s*d_Fam*d_Foffset*acf!C114*d_ET_ow*(1/24)*d_EF_ow*(1/365)))*Rad_Spec!BF114,".")</f>
        <v>53.719985776917689</v>
      </c>
    </row>
    <row r="115" spans="1:18">
      <c r="A115" s="48" t="s">
        <v>120</v>
      </c>
      <c r="B115" s="48"/>
      <c r="C115" s="50">
        <f>IFERROR((d_DL/(Rad_Spec!V115*d_IFD_ow*d_EF_ow))*Rad_Spec!BF115,".")</f>
        <v>2.8638344525592056E-2</v>
      </c>
      <c r="D115" s="50">
        <f>IFERROR((d_DL/(Rad_Spec!AN115*d_IRA_ow*(1/d_PEFm_pp)*d_SLF*d_ET_ow*d_EF_ow))*Rad_Spec!BF115,".")</f>
        <v>1.6098509494786012E-6</v>
      </c>
      <c r="E115" s="50">
        <f>IFERROR((d_DL/(Rad_Spec!AN115*d_IRA_ow*(1/d_PEF)*d_SLF*d_ET_ow*d_EF_ow))*Rad_Spec!BF115,".")</f>
        <v>1.176950265426282E-3</v>
      </c>
      <c r="F115" s="50">
        <f>IFERROR((d_DL/(Rad_Spec!AY115*d_GSF_s*d_Fam*d_Foffset*acf!C115*d_ET_ow*(1/24)*d_EF_ow*(1/365)))*Rad_Spec!BF115,".")</f>
        <v>6494.7293343097317</v>
      </c>
      <c r="G115" s="50">
        <f t="shared" si="6"/>
        <v>1.130490292317233E-3</v>
      </c>
      <c r="H115" s="50">
        <f t="shared" si="7"/>
        <v>1.6097604594075451E-6</v>
      </c>
      <c r="I115" s="56">
        <f>IFERROR((d_DL/(Rad_Spec!AV115*d_GSF_s*d_Fam*d_Foffset*Fsurf!C115*d_EF_ow*(1/365)*d_ET_ow*(1/24)))*Rad_Spec!BF115,".")</f>
        <v>3041.3506009758926</v>
      </c>
      <c r="J115" s="50">
        <f>IFERROR((d_DL/(Rad_Spec!AZ115*d_GSF_s*d_Fam*d_Foffset*Fsurf!C115*d_EF_ow*(1/365)*d_ET_ow*(1/24)))*Rad_Spec!BF115,".")</f>
        <v>8533.0784634015545</v>
      </c>
      <c r="K115" s="50">
        <f>IFERROR((d_DL/(Rad_Spec!BA115*d_GSF_s*d_Fam*d_Foffset*Fsurf!C115*d_EF_ow*(1/365)*d_ET_ow*(1/24)))*Rad_Spec!BF115,".")</f>
        <v>3790.4832753215333</v>
      </c>
      <c r="L115" s="50">
        <f>IFERROR((d_DL/(Rad_Spec!BB115*d_GSF_s*d_Fam*d_Foffset*Fsurf!C115*d_EF_ow*(1/365)*d_ET_ow*(1/24)))*Rad_Spec!BF115,".")</f>
        <v>3083.0129379755617</v>
      </c>
      <c r="M115" s="50">
        <f>IFERROR((d_DL/(Rad_Spec!AY115*d_GSF_s*d_Fam*d_Foffset*Fsurf!C115*d_EF_ow*(1/365)*d_ET_ow*(1/24)))*Rad_Spec!BF115,".")</f>
        <v>4488.4100444434907</v>
      </c>
      <c r="N115" s="50">
        <f>IFERROR((d_DL/(Rad_Spec!AV115*d_GSF_s*d_Fam*d_Foffset*acf!D115*d_ET_ow*(1/24)*d_EF_ow*(1/365)))*Rad_Spec!BF115,".")</f>
        <v>4400.8343196121168</v>
      </c>
      <c r="O115" s="50">
        <f>IFERROR((d_DL/(Rad_Spec!AZ115*d_GSF_s*d_Fam*d_Foffset*acf!E115*d_ET_ow*(1/24)*d_EF_ow*(1/365)))*Rad_Spec!BF115,".")</f>
        <v>12347.364536542054</v>
      </c>
      <c r="P115" s="50">
        <f>IFERROR((d_DL/(Rad_Spec!BA115*d_GSF_s*d_Fam*d_Foffset*acf!F115*d_ET_ow*(1/24)*d_EF_ow*(1/365)))*Rad_Spec!BF115,".")</f>
        <v>5484.8292993902578</v>
      </c>
      <c r="Q115" s="50">
        <f>IFERROR((d_DL/(Rad_Spec!BB115*d_GSF_s*d_Fam*d_Foffset*acf!G115*d_ET_ow*(1/24)*d_EF_ow*(1/365)))*Rad_Spec!BF115,".")</f>
        <v>4461.1197212506377</v>
      </c>
      <c r="R115" s="50">
        <f>IFERROR((d_DL/(Rad_Spec!AY115*d_GSF_s*d_Fam*d_Foffset*acf!C115*d_ET_ow*(1/24)*d_EF_ow*(1/365)))*Rad_Spec!BF115,".")</f>
        <v>6494.7293343097317</v>
      </c>
    </row>
    <row r="116" spans="1:18">
      <c r="A116" s="48" t="s">
        <v>121</v>
      </c>
      <c r="B116" s="48"/>
      <c r="C116" s="50">
        <f>IFERROR((d_DL/(Rad_Spec!V116*d_IFD_ow*d_EF_ow))*Rad_Spec!BF116,".")</f>
        <v>2.6530620004029819E-2</v>
      </c>
      <c r="D116" s="50">
        <f>IFERROR((d_DL/(Rad_Spec!AN116*d_IRA_ow*(1/d_PEFm_pp)*d_SLF*d_ET_ow*d_EF_ow))*Rad_Spec!BF116,".")</f>
        <v>6.5399847924770633E-6</v>
      </c>
      <c r="E116" s="50">
        <f>IFERROR((d_DL/(Rad_Spec!AN116*d_IRA_ow*(1/d_PEF)*d_SLF*d_ET_ow*d_EF_ow))*Rad_Spec!BF116,".")</f>
        <v>4.7813350918497815E-3</v>
      </c>
      <c r="F116" s="50">
        <f>IFERROR((d_DL/(Rad_Spec!AY116*d_GSF_s*d_Fam*d_Foffset*acf!C116*d_ET_ow*(1/24)*d_EF_ow*(1/365)))*Rad_Spec!BF116,".")</f>
        <v>9190.064947308585</v>
      </c>
      <c r="G116" s="50">
        <f t="shared" si="6"/>
        <v>4.0512235063492781E-3</v>
      </c>
      <c r="H116" s="50">
        <f t="shared" si="7"/>
        <v>6.5383730327955693E-6</v>
      </c>
      <c r="I116" s="56">
        <f>IFERROR((d_DL/(Rad_Spec!AV116*d_GSF_s*d_Fam*d_Foffset*Fsurf!C116*d_EF_ow*(1/365)*d_ET_ow*(1/24)))*Rad_Spec!BF116,".")</f>
        <v>7018.5347471103232</v>
      </c>
      <c r="J116" s="50">
        <f>IFERROR((d_DL/(Rad_Spec!AZ116*d_GSF_s*d_Fam*d_Foffset*Fsurf!C116*d_EF_ow*(1/365)*d_ET_ow*(1/24)))*Rad_Spec!BF116,".")</f>
        <v>16334.044502365843</v>
      </c>
      <c r="K116" s="50">
        <f>IFERROR((d_DL/(Rad_Spec!BA116*d_GSF_s*d_Fam*d_Foffset*Fsurf!C116*d_EF_ow*(1/365)*d_ET_ow*(1/24)))*Rad_Spec!BF116,".")</f>
        <v>8093.4454741452391</v>
      </c>
      <c r="L116" s="50">
        <f>IFERROR((d_DL/(Rad_Spec!BB116*d_GSF_s*d_Fam*d_Foffset*Fsurf!C116*d_EF_ow*(1/365)*d_ET_ow*(1/24)))*Rad_Spec!BF116,".")</f>
        <v>7046.0584127852662</v>
      </c>
      <c r="M116" s="50">
        <f>IFERROR((d_DL/(Rad_Spec!AY116*d_GSF_s*d_Fam*d_Foffset*Fsurf!C116*d_EF_ow*(1/365)*d_ET_ow*(1/24)))*Rad_Spec!BF116,".")</f>
        <v>6337.9758257300582</v>
      </c>
      <c r="N116" s="50">
        <f>IFERROR((d_DL/(Rad_Spec!AV116*d_GSF_s*d_Fam*d_Foffset*acf!D116*d_ET_ow*(1/24)*d_EF_ow*(1/365)))*Rad_Spec!BF116,".")</f>
        <v>10176.875383309969</v>
      </c>
      <c r="O116" s="50">
        <f>IFERROR((d_DL/(Rad_Spec!AZ116*d_GSF_s*d_Fam*d_Foffset*acf!E116*d_ET_ow*(1/24)*d_EF_ow*(1/365)))*Rad_Spec!BF116,".")</f>
        <v>23684.364528430473</v>
      </c>
      <c r="P116" s="50">
        <f>IFERROR((d_DL/(Rad_Spec!BA116*d_GSF_s*d_Fam*d_Foffset*acf!F116*d_ET_ow*(1/24)*d_EF_ow*(1/365)))*Rad_Spec!BF116,".")</f>
        <v>11735.495937510594</v>
      </c>
      <c r="Q116" s="50">
        <f>IFERROR((d_DL/(Rad_Spec!BB116*d_GSF_s*d_Fam*d_Foffset*acf!G116*d_ET_ow*(1/24)*d_EF_ow*(1/365)))*Rad_Spec!BF116,".")</f>
        <v>10216.784698538633</v>
      </c>
      <c r="R116" s="50">
        <f>IFERROR((d_DL/(Rad_Spec!AY116*d_GSF_s*d_Fam*d_Foffset*acf!C116*d_ET_ow*(1/24)*d_EF_ow*(1/365)))*Rad_Spec!BF116,".")</f>
        <v>9190.064947308585</v>
      </c>
    </row>
    <row r="117" spans="1:18">
      <c r="A117" s="48" t="s">
        <v>122</v>
      </c>
      <c r="B117" s="48"/>
      <c r="C117" s="50">
        <f>IFERROR((d_DL/(Rad_Spec!V117*d_IFD_ow*d_EF_ow))*Rad_Spec!BF117,".")</f>
        <v>1.0627652108656349</v>
      </c>
      <c r="D117" s="50">
        <f>IFERROR((d_DL/(Rad_Spec!AN117*d_IRA_ow*(1/d_PEFm_pp)*d_SLF*d_ET_ow*d_EF_ow))*Rad_Spec!BF117,".")</f>
        <v>1.266108739901268E-3</v>
      </c>
      <c r="E117" s="50">
        <f>IFERROR((d_DL/(Rad_Spec!AN117*d_IRA_ow*(1/d_PEF)*d_SLF*d_ET_ow*d_EF_ow))*Rad_Spec!BF117,".")</f>
        <v>0.92564284784747408</v>
      </c>
      <c r="F117" s="50">
        <f>IFERROR((d_DL/(Rad_Spec!AY117*d_GSF_s*d_Fam*d_Foffset*acf!C117*d_ET_ow*(1/24)*d_EF_ow*(1/365)))*Rad_Spec!BF117,".")</f>
        <v>34.042199702833955</v>
      </c>
      <c r="G117" s="50">
        <f t="shared" si="6"/>
        <v>0.48765092541146932</v>
      </c>
      <c r="H117" s="50">
        <f t="shared" si="7"/>
        <v>1.2645552000536584E-3</v>
      </c>
      <c r="I117" s="56">
        <f>IFERROR((d_DL/(Rad_Spec!AV117*d_GSF_s*d_Fam*d_Foffset*Fsurf!C117*d_EF_ow*(1/365)*d_ET_ow*(1/24)))*Rad_Spec!BF117,".")</f>
        <v>11.990063361207184</v>
      </c>
      <c r="J117" s="50">
        <f>IFERROR((d_DL/(Rad_Spec!AZ117*d_GSF_s*d_Fam*d_Foffset*Fsurf!C117*d_EF_ow*(1/365)*d_ET_ow*(1/24)))*Rad_Spec!BF117,".")</f>
        <v>30.148425214596084</v>
      </c>
      <c r="K117" s="50">
        <f>IFERROR((d_DL/(Rad_Spec!BA117*d_GSF_s*d_Fam*d_Foffset*Fsurf!C117*d_EF_ow*(1/365)*d_ET_ow*(1/24)))*Rad_Spec!BF117,".")</f>
        <v>13.725467268750325</v>
      </c>
      <c r="L117" s="50">
        <f>IFERROR((d_DL/(Rad_Spec!BB117*d_GSF_s*d_Fam*d_Foffset*Fsurf!C117*d_EF_ow*(1/365)*d_ET_ow*(1/24)))*Rad_Spec!BF117,".")</f>
        <v>11.990063361207184</v>
      </c>
      <c r="M117" s="50">
        <f>IFERROR((d_DL/(Rad_Spec!AY117*d_GSF_s*d_Fam*d_Foffset*Fsurf!C117*d_EF_ow*(1/365)*d_ET_ow*(1/24)))*Rad_Spec!BF117,".")</f>
        <v>27.103662183784998</v>
      </c>
      <c r="N117" s="50">
        <f>IFERROR((d_DL/(Rad_Spec!AV117*d_GSF_s*d_Fam*d_Foffset*acf!D117*d_ET_ow*(1/24)*d_EF_ow*(1/365)))*Rad_Spec!BF117,".")</f>
        <v>15.059519581676222</v>
      </c>
      <c r="O117" s="50">
        <f>IFERROR((d_DL/(Rad_Spec!AZ117*d_GSF_s*d_Fam*d_Foffset*acf!E117*d_ET_ow*(1/24)*d_EF_ow*(1/365)))*Rad_Spec!BF117,".")</f>
        <v>37.866422069532696</v>
      </c>
      <c r="P117" s="50">
        <f>IFERROR((d_DL/(Rad_Spec!BA117*d_GSF_s*d_Fam*d_Foffset*acf!F117*d_ET_ow*(1/24)*d_EF_ow*(1/365)))*Rad_Spec!BF117,".")</f>
        <v>17.23918688955041</v>
      </c>
      <c r="Q117" s="50">
        <f>IFERROR((d_DL/(Rad_Spec!BB117*d_GSF_s*d_Fam*d_Foffset*acf!G117*d_ET_ow*(1/24)*d_EF_ow*(1/365)))*Rad_Spec!BF117,".")</f>
        <v>15.059519581676222</v>
      </c>
      <c r="R117" s="50">
        <f>IFERROR((d_DL/(Rad_Spec!AY117*d_GSF_s*d_Fam*d_Foffset*acf!C117*d_ET_ow*(1/24)*d_EF_ow*(1/365)))*Rad_Spec!BF117,".")</f>
        <v>34.042199702833955</v>
      </c>
    </row>
    <row r="118" spans="1:18">
      <c r="A118" s="48" t="s">
        <v>123</v>
      </c>
      <c r="B118" s="48"/>
      <c r="C118" s="50">
        <f>IFERROR((d_DL/(Rad_Spec!V118*d_IFD_ow*d_EF_ow))*Rad_Spec!BF118,".")</f>
        <v>7056.7568006967149</v>
      </c>
      <c r="D118" s="50">
        <f>IFERROR((d_DL/(Rad_Spec!AN118*d_IRA_ow*(1/d_PEFm_pp)*d_SLF*d_ET_ow*d_EF_ow))*Rad_Spec!BF118,".")</f>
        <v>181.97011566856006</v>
      </c>
      <c r="E118" s="50">
        <f>IFERROR((d_DL/(Rad_Spec!AN118*d_IRA_ow*(1/d_PEF)*d_SLF*d_ET_ow*d_EF_ow))*Rad_Spec!BF118,".")</f>
        <v>133037.02184672953</v>
      </c>
      <c r="F118" s="50">
        <f>IFERROR((d_DL/(Rad_Spec!AY118*d_GSF_s*d_Fam*d_Foffset*acf!C118*d_ET_ow*(1/24)*d_EF_ow*(1/365)))*Rad_Spec!BF118,".")</f>
        <v>793.69581921515987</v>
      </c>
      <c r="G118" s="50">
        <f t="shared" si="6"/>
        <v>709.64595625012043</v>
      </c>
      <c r="H118" s="50">
        <f t="shared" si="7"/>
        <v>144.98963977492349</v>
      </c>
      <c r="I118" s="56">
        <f>IFERROR((d_DL/(Rad_Spec!AV118*d_GSF_s*d_Fam*d_Foffset*Fsurf!C118*d_EF_ow*(1/365)*d_ET_ow*(1/24)))*Rad_Spec!BF118,".")</f>
        <v>128.6993539498059</v>
      </c>
      <c r="J118" s="50">
        <f>IFERROR((d_DL/(Rad_Spec!AZ118*d_GSF_s*d_Fam*d_Foffset*Fsurf!C118*d_EF_ow*(1/365)*d_ET_ow*(1/24)))*Rad_Spec!BF118,".")</f>
        <v>660.97857073833052</v>
      </c>
      <c r="K118" s="50">
        <f>IFERROR((d_DL/(Rad_Spec!BA118*d_GSF_s*d_Fam*d_Foffset*Fsurf!C118*d_EF_ow*(1/365)*d_ET_ow*(1/24)))*Rad_Spec!BF118,".")</f>
        <v>232.24383417305884</v>
      </c>
      <c r="L118" s="50">
        <f>IFERROR((d_DL/(Rad_Spec!BB118*d_GSF_s*d_Fam*d_Foffset*Fsurf!C118*d_EF_ow*(1/365)*d_ET_ow*(1/24)))*Rad_Spec!BF118,".")</f>
        <v>147.669489936627</v>
      </c>
      <c r="M118" s="50">
        <f>IFERROR((d_DL/(Rad_Spec!AY118*d_GSF_s*d_Fam*d_Foffset*Fsurf!C118*d_EF_ow*(1/365)*d_ET_ow*(1/24)))*Rad_Spec!BF118,".")</f>
        <v>669.22075819153451</v>
      </c>
      <c r="N118" s="50">
        <f>IFERROR((d_DL/(Rad_Spec!AV118*d_GSF_s*d_Fam*d_Foffset*acf!D118*d_ET_ow*(1/24)*d_EF_ow*(1/365)))*Rad_Spec!BF118,".")</f>
        <v>152.63743378446978</v>
      </c>
      <c r="O118" s="50">
        <f>IFERROR((d_DL/(Rad_Spec!AZ118*d_GSF_s*d_Fam*d_Foffset*acf!E118*d_ET_ow*(1/24)*d_EF_ow*(1/365)))*Rad_Spec!BF118,".")</f>
        <v>783.92058489565977</v>
      </c>
      <c r="P118" s="50">
        <f>IFERROR((d_DL/(Rad_Spec!BA118*d_GSF_s*d_Fam*d_Foffset*acf!F118*d_ET_ow*(1/24)*d_EF_ow*(1/365)))*Rad_Spec!BF118,".")</f>
        <v>275.44118732924773</v>
      </c>
      <c r="Q118" s="50">
        <f>IFERROR((d_DL/(Rad_Spec!BB118*d_GSF_s*d_Fam*d_Foffset*acf!G118*d_ET_ow*(1/24)*d_EF_ow*(1/365)))*Rad_Spec!BF118,".")</f>
        <v>175.1360150648396</v>
      </c>
      <c r="R118" s="50">
        <f>IFERROR((d_DL/(Rad_Spec!AY118*d_GSF_s*d_Fam*d_Foffset*acf!C118*d_ET_ow*(1/24)*d_EF_ow*(1/365)))*Rad_Spec!BF118,".")</f>
        <v>793.69581921515987</v>
      </c>
    </row>
    <row r="119" spans="1:18">
      <c r="A119" s="51" t="s">
        <v>124</v>
      </c>
      <c r="B119" s="53" t="s">
        <v>7</v>
      </c>
      <c r="C119" s="50" t="str">
        <f>IFERROR((d_DL/(Rad_Spec!V119*d_IFD_ow*d_EF_ow))*Rad_Spec!BF119,".")</f>
        <v>.</v>
      </c>
      <c r="D119" s="50" t="str">
        <f>IFERROR((d_DL/(Rad_Spec!AN119*d_IRA_ow*(1/d_PEFm_pp)*d_SLF*d_ET_ow*d_EF_ow))*Rad_Spec!BF119,".")</f>
        <v>.</v>
      </c>
      <c r="E119" s="50" t="str">
        <f>IFERROR((d_DL/(Rad_Spec!AN119*d_IRA_ow*(1/d_PEF)*d_SLF*d_ET_ow*d_EF_ow))*Rad_Spec!BF119,".")</f>
        <v>.</v>
      </c>
      <c r="F119" s="50">
        <f>IFERROR((d_DL/(Rad_Spec!AY119*d_GSF_s*d_Fam*d_Foffset*acf!C119*d_ET_ow*(1/24)*d_EF_ow*(1/365)))*Rad_Spec!BF119,".")</f>
        <v>5899360.9419815829</v>
      </c>
      <c r="G119" s="50">
        <f t="shared" si="6"/>
        <v>5899360.9419815829</v>
      </c>
      <c r="H119" s="50">
        <f t="shared" si="7"/>
        <v>5899360.9419815829</v>
      </c>
      <c r="I119" s="56">
        <f>IFERROR((d_DL/(Rad_Spec!AV119*d_GSF_s*d_Fam*d_Foffset*Fsurf!C119*d_EF_ow*(1/365)*d_ET_ow*(1/24)))*Rad_Spec!BF119,".")</f>
        <v>24743245.405094191</v>
      </c>
      <c r="J119" s="50">
        <f>IFERROR((d_DL/(Rad_Spec!AZ119*d_GSF_s*d_Fam*d_Foffset*Fsurf!C119*d_EF_ow*(1/365)*d_ET_ow*(1/24)))*Rad_Spec!BF119,".")</f>
        <v>41685664.672621749</v>
      </c>
      <c r="K119" s="50">
        <f>IFERROR((d_DL/(Rad_Spec!BA119*d_GSF_s*d_Fam*d_Foffset*Fsurf!C119*d_EF_ow*(1/365)*d_ET_ow*(1/24)))*Rad_Spec!BF119,".")</f>
        <v>29901731.196262237</v>
      </c>
      <c r="L119" s="50">
        <f>IFERROR((d_DL/(Rad_Spec!BB119*d_GSF_s*d_Fam*d_Foffset*Fsurf!C119*d_EF_ow*(1/365)*d_ET_ow*(1/24)))*Rad_Spec!BF119,".")</f>
        <v>25373882.844204534</v>
      </c>
      <c r="M119" s="50">
        <f>IFERROR((d_DL/(Rad_Spec!AY119*d_GSF_s*d_Fam*d_Foffset*Fsurf!C119*d_EF_ow*(1/365)*d_ET_ow*(1/24)))*Rad_Spec!BF119,".")</f>
        <v>4418996.9602858294</v>
      </c>
      <c r="N119" s="50">
        <f>IFERROR((d_DL/(Rad_Spec!AV119*d_GSF_s*d_Fam*d_Foffset*acf!D119*d_ET_ow*(1/24)*d_EF_ow*(1/365)))*Rad_Spec!BF119,".")</f>
        <v>33032232.61580075</v>
      </c>
      <c r="O119" s="50">
        <f>IFERROR((d_DL/(Rad_Spec!AZ119*d_GSF_s*d_Fam*d_Foffset*acf!E119*d_ET_ow*(1/24)*d_EF_ow*(1/365)))*Rad_Spec!BF119,".")</f>
        <v>55650362.337950028</v>
      </c>
      <c r="P119" s="50">
        <f>IFERROR((d_DL/(Rad_Spec!BA119*d_GSF_s*d_Fam*d_Foffset*acf!F119*d_ET_ow*(1/24)*d_EF_ow*(1/365)))*Rad_Spec!BF119,".")</f>
        <v>39918811.147010088</v>
      </c>
      <c r="Q119" s="50">
        <f>IFERROR((d_DL/(Rad_Spec!BB119*d_GSF_s*d_Fam*d_Foffset*acf!G119*d_ET_ow*(1/24)*d_EF_ow*(1/365)))*Rad_Spec!BF119,".")</f>
        <v>33874133.597013064</v>
      </c>
      <c r="R119" s="50">
        <f>IFERROR((d_DL/(Rad_Spec!AY119*d_GSF_s*d_Fam*d_Foffset*acf!C119*d_ET_ow*(1/24)*d_EF_ow*(1/365)))*Rad_Spec!BF119,".")</f>
        <v>5899360.9419815829</v>
      </c>
    </row>
    <row r="120" spans="1:18">
      <c r="A120" s="51" t="s">
        <v>125</v>
      </c>
      <c r="B120" s="48" t="s">
        <v>7</v>
      </c>
      <c r="C120" s="50" t="str">
        <f>IFERROR((d_DL/(Rad_Spec!V120*d_IFD_ow*d_EF_ow))*Rad_Spec!BF120,".")</f>
        <v>.</v>
      </c>
      <c r="D120" s="50" t="str">
        <f>IFERROR((d_DL/(Rad_Spec!AN120*d_IRA_ow*(1/d_PEFm_pp)*d_SLF*d_ET_ow*d_EF_ow))*Rad_Spec!BF120,".")</f>
        <v>.</v>
      </c>
      <c r="E120" s="50" t="str">
        <f>IFERROR((d_DL/(Rad_Spec!AN120*d_IRA_ow*(1/d_PEF)*d_SLF*d_ET_ow*d_EF_ow))*Rad_Spec!BF120,".")</f>
        <v>.</v>
      </c>
      <c r="F120" s="50">
        <f>IFERROR((d_DL/(Rad_Spec!AY120*d_GSF_s*d_Fam*d_Foffset*acf!C120*d_ET_ow*(1/24)*d_EF_ow*(1/365)))*Rad_Spec!BF120,".")</f>
        <v>347375.787824428</v>
      </c>
      <c r="G120" s="50">
        <f t="shared" si="6"/>
        <v>347375.787824428</v>
      </c>
      <c r="H120" s="50">
        <f t="shared" si="7"/>
        <v>347375.787824428</v>
      </c>
      <c r="I120" s="56">
        <f>IFERROR((d_DL/(Rad_Spec!AV120*d_GSF_s*d_Fam*d_Foffset*Fsurf!C120*d_EF_ow*(1/365)*d_ET_ow*(1/24)))*Rad_Spec!BF120,".")</f>
        <v>54895.546354260325</v>
      </c>
      <c r="J120" s="50">
        <f>IFERROR((d_DL/(Rad_Spec!AZ120*d_GSF_s*d_Fam*d_Foffset*Fsurf!C120*d_EF_ow*(1/365)*d_ET_ow*(1/24)))*Rad_Spec!BF120,".")</f>
        <v>300182.78919115372</v>
      </c>
      <c r="K120" s="50">
        <f>IFERROR((d_DL/(Rad_Spec!BA120*d_GSF_s*d_Fam*d_Foffset*Fsurf!C120*d_EF_ow*(1/365)*d_ET_ow*(1/24)))*Rad_Spec!BF120,".")</f>
        <v>104483.51225990434</v>
      </c>
      <c r="L120" s="50">
        <f>IFERROR((d_DL/(Rad_Spec!BB120*d_GSF_s*d_Fam*d_Foffset*Fsurf!C120*d_EF_ow*(1/365)*d_ET_ow*(1/24)))*Rad_Spec!BF120,".")</f>
        <v>65324.752051960924</v>
      </c>
      <c r="M120" s="50">
        <f>IFERROR((d_DL/(Rad_Spec!AY120*d_GSF_s*d_Fam*d_Foffset*Fsurf!C120*d_EF_ow*(1/365)*d_ET_ow*(1/24)))*Rad_Spec!BF120,".")</f>
        <v>299203.95161449432</v>
      </c>
      <c r="N120" s="50">
        <f>IFERROR((d_DL/(Rad_Spec!AV120*d_GSF_s*d_Fam*d_Foffset*acf!D120*d_ET_ow*(1/24)*d_EF_ow*(1/365)))*Rad_Spec!BF120,".")</f>
        <v>63733.729317296238</v>
      </c>
      <c r="O120" s="50">
        <f>IFERROR((d_DL/(Rad_Spec!AZ120*d_GSF_s*d_Fam*d_Foffset*acf!E120*d_ET_ow*(1/24)*d_EF_ow*(1/365)))*Rad_Spec!BF120,".")</f>
        <v>348512.21825092949</v>
      </c>
      <c r="P120" s="50">
        <f>IFERROR((d_DL/(Rad_Spec!BA120*d_GSF_s*d_Fam*d_Foffset*acf!F120*d_ET_ow*(1/24)*d_EF_ow*(1/365)))*Rad_Spec!BF120,".")</f>
        <v>121305.35773374894</v>
      </c>
      <c r="Q120" s="50">
        <f>IFERROR((d_DL/(Rad_Spec!BB120*d_GSF_s*d_Fam*d_Foffset*acf!G120*d_ET_ow*(1/24)*d_EF_ow*(1/365)))*Rad_Spec!BF120,".")</f>
        <v>75842.037132326615</v>
      </c>
      <c r="R120" s="50">
        <f>IFERROR((d_DL/(Rad_Spec!AY120*d_GSF_s*d_Fam*d_Foffset*acf!C120*d_ET_ow*(1/24)*d_EF_ow*(1/365)))*Rad_Spec!BF120,".")</f>
        <v>347375.787824428</v>
      </c>
    </row>
    <row r="121" spans="1:18">
      <c r="A121" s="51" t="s">
        <v>126</v>
      </c>
      <c r="B121" s="53" t="s">
        <v>7</v>
      </c>
      <c r="C121" s="50" t="str">
        <f>IFERROR((d_DL/(Rad_Spec!V121*d_IFD_ow*d_EF_ow))*Rad_Spec!BF121,".")</f>
        <v>.</v>
      </c>
      <c r="D121" s="50" t="str">
        <f>IFERROR((d_DL/(Rad_Spec!AN121*d_IRA_ow*(1/d_PEFm_pp)*d_SLF*d_ET_ow*d_EF_ow))*Rad_Spec!BF121,".")</f>
        <v>.</v>
      </c>
      <c r="E121" s="50" t="str">
        <f>IFERROR((d_DL/(Rad_Spec!AN121*d_IRA_ow*(1/d_PEF)*d_SLF*d_ET_ow*d_EF_ow))*Rad_Spec!BF121,".")</f>
        <v>.</v>
      </c>
      <c r="F121" s="50">
        <f>IFERROR((d_DL/(Rad_Spec!AY121*d_GSF_s*d_Fam*d_Foffset*acf!C121*d_ET_ow*(1/24)*d_EF_ow*(1/365)))*Rad_Spec!BF121,".")</f>
        <v>441833.25656379591</v>
      </c>
      <c r="G121" s="50">
        <f t="shared" si="6"/>
        <v>441833.25656379591</v>
      </c>
      <c r="H121" s="50">
        <f t="shared" si="7"/>
        <v>441833.25656379591</v>
      </c>
      <c r="I121" s="56" t="str">
        <f>IFERROR((d_DL/(Rad_Spec!AV121*d_GSF_s*d_Fam*d_Foffset*Fsurf!C121*d_EF_ow*(1/365)*d_ET_ow*(1/24)))*Rad_Spec!BF121,".")</f>
        <v>.</v>
      </c>
      <c r="J121" s="50" t="str">
        <f>IFERROR((d_DL/(Rad_Spec!AZ121*d_GSF_s*d_Fam*d_Foffset*Fsurf!C121*d_EF_ow*(1/365)*d_ET_ow*(1/24)))*Rad_Spec!BF121,".")</f>
        <v>.</v>
      </c>
      <c r="K121" s="50" t="str">
        <f>IFERROR((d_DL/(Rad_Spec!BA121*d_GSF_s*d_Fam*d_Foffset*Fsurf!C121*d_EF_ow*(1/365)*d_ET_ow*(1/24)))*Rad_Spec!BF121,".")</f>
        <v>.</v>
      </c>
      <c r="L121" s="50" t="str">
        <f>IFERROR((d_DL/(Rad_Spec!BB121*d_GSF_s*d_Fam*d_Foffset*Fsurf!C121*d_EF_ow*(1/365)*d_ET_ow*(1/24)))*Rad_Spec!BF121,".")</f>
        <v>.</v>
      </c>
      <c r="M121" s="50" t="str">
        <f>IFERROR((d_DL/(Rad_Spec!AY121*d_GSF_s*d_Fam*d_Foffset*Fsurf!C121*d_EF_ow*(1/365)*d_ET_ow*(1/24)))*Rad_Spec!BF121,".")</f>
        <v>.</v>
      </c>
      <c r="N121" s="50">
        <f>IFERROR((d_DL/(Rad_Spec!AV121*d_GSF_s*d_Fam*d_Foffset*acf!D121*d_ET_ow*(1/24)*d_EF_ow*(1/365)))*Rad_Spec!BF121,".")</f>
        <v>81287.474609107812</v>
      </c>
      <c r="O121" s="50">
        <f>IFERROR((d_DL/(Rad_Spec!AZ121*d_GSF_s*d_Fam*d_Foffset*acf!E121*d_ET_ow*(1/24)*d_EF_ow*(1/365)))*Rad_Spec!BF121,".")</f>
        <v>445098.48901816353</v>
      </c>
      <c r="P121" s="50">
        <f>IFERROR((d_DL/(Rad_Spec!BA121*d_GSF_s*d_Fam*d_Foffset*acf!F121*d_ET_ow*(1/24)*d_EF_ow*(1/365)))*Rad_Spec!BF121,".")</f>
        <v>154981.2148598276</v>
      </c>
      <c r="Q121" s="50">
        <f>IFERROR((d_DL/(Rad_Spec!BB121*d_GSF_s*d_Fam*d_Foffset*acf!G121*d_ET_ow*(1/24)*d_EF_ow*(1/365)))*Rad_Spec!BF121,".")</f>
        <v>96428.206339470038</v>
      </c>
      <c r="R121" s="50">
        <f>IFERROR((d_DL/(Rad_Spec!AY121*d_GSF_s*d_Fam*d_Foffset*acf!C121*d_ET_ow*(1/24)*d_EF_ow*(1/365)))*Rad_Spec!BF121,".")</f>
        <v>441833.25656379591</v>
      </c>
    </row>
    <row r="122" spans="1:18">
      <c r="A122" s="48" t="s">
        <v>127</v>
      </c>
      <c r="B122" s="48"/>
      <c r="C122" s="50">
        <f>IFERROR((d_DL/(Rad_Spec!V122*d_IFD_ow*d_EF_ow))*Rad_Spec!BF122,".")</f>
        <v>3457.2041396381501</v>
      </c>
      <c r="D122" s="50">
        <f>IFERROR((d_DL/(Rad_Spec!AN122*d_IRA_ow*(1/d_PEFm_pp)*d_SLF*d_ET_ow*d_EF_ow))*Rad_Spec!BF122,".")</f>
        <v>123.39990142041628</v>
      </c>
      <c r="E122" s="50">
        <f>IFERROR((d_DL/(Rad_Spec!AN122*d_IRA_ow*(1/d_PEF)*d_SLF*d_ET_ow*d_EF_ow))*Rad_Spec!BF122,".")</f>
        <v>90216.766202718878</v>
      </c>
      <c r="F122" s="50">
        <f>IFERROR((d_DL/(Rad_Spec!AY122*d_GSF_s*d_Fam*d_Foffset*acf!C122*d_ET_ow*(1/24)*d_EF_ow*(1/365)))*Rad_Spec!BF122,".")</f>
        <v>1607.547319347861</v>
      </c>
      <c r="G122" s="50">
        <f t="shared" si="6"/>
        <v>1084.1270033245523</v>
      </c>
      <c r="H122" s="50">
        <f t="shared" si="7"/>
        <v>110.92560739132884</v>
      </c>
      <c r="I122" s="56" t="str">
        <f>IFERROR((d_DL/(Rad_Spec!AV122*d_GSF_s*d_Fam*d_Foffset*Fsurf!C122*d_EF_ow*(1/365)*d_ET_ow*(1/24)))*Rad_Spec!BF122,".")</f>
        <v>.</v>
      </c>
      <c r="J122" s="50" t="str">
        <f>IFERROR((d_DL/(Rad_Spec!AZ122*d_GSF_s*d_Fam*d_Foffset*Fsurf!C122*d_EF_ow*(1/365)*d_ET_ow*(1/24)))*Rad_Spec!BF122,".")</f>
        <v>.</v>
      </c>
      <c r="K122" s="50" t="str">
        <f>IFERROR((d_DL/(Rad_Spec!BA122*d_GSF_s*d_Fam*d_Foffset*Fsurf!C122*d_EF_ow*(1/365)*d_ET_ow*(1/24)))*Rad_Spec!BF122,".")</f>
        <v>.</v>
      </c>
      <c r="L122" s="50" t="str">
        <f>IFERROR((d_DL/(Rad_Spec!BB122*d_GSF_s*d_Fam*d_Foffset*Fsurf!C122*d_EF_ow*(1/365)*d_ET_ow*(1/24)))*Rad_Spec!BF122,".")</f>
        <v>.</v>
      </c>
      <c r="M122" s="50" t="str">
        <f>IFERROR((d_DL/(Rad_Spec!AY122*d_GSF_s*d_Fam*d_Foffset*Fsurf!C122*d_EF_ow*(1/365)*d_ET_ow*(1/24)))*Rad_Spec!BF122,".")</f>
        <v>.</v>
      </c>
      <c r="N122" s="50">
        <f>IFERROR((d_DL/(Rad_Spec!AV122*d_GSF_s*d_Fam*d_Foffset*acf!D122*d_ET_ow*(1/24)*d_EF_ow*(1/365)))*Rad_Spec!BF122,".")</f>
        <v>353.11553573937988</v>
      </c>
      <c r="O122" s="50">
        <f>IFERROR((d_DL/(Rad_Spec!AZ122*d_GSF_s*d_Fam*d_Foffset*acf!E122*d_ET_ow*(1/24)*d_EF_ow*(1/365)))*Rad_Spec!BF122,".")</f>
        <v>1628.9230596027119</v>
      </c>
      <c r="P122" s="50">
        <f>IFERROR((d_DL/(Rad_Spec!BA122*d_GSF_s*d_Fam*d_Foffset*acf!F122*d_ET_ow*(1/24)*d_EF_ow*(1/365)))*Rad_Spec!BF122,".")</f>
        <v>589.8454576812511</v>
      </c>
      <c r="Q122" s="50">
        <f>IFERROR((d_DL/(Rad_Spec!BB122*d_GSF_s*d_Fam*d_Foffset*acf!G122*d_ET_ow*(1/24)*d_EF_ow*(1/365)))*Rad_Spec!BF122,".")</f>
        <v>389.73492463087103</v>
      </c>
      <c r="R122" s="50">
        <f>IFERROR((d_DL/(Rad_Spec!AY122*d_GSF_s*d_Fam*d_Foffset*acf!C122*d_ET_ow*(1/24)*d_EF_ow*(1/365)))*Rad_Spec!BF122,".")</f>
        <v>1607.547319347861</v>
      </c>
    </row>
    <row r="123" spans="1:18">
      <c r="A123" s="51" t="s">
        <v>128</v>
      </c>
      <c r="B123" s="48" t="s">
        <v>7</v>
      </c>
      <c r="C123" s="50">
        <f>IFERROR((d_DL/(Rad_Spec!V123*d_IFD_ow*d_EF_ow))*Rad_Spec!BF123,".")</f>
        <v>0.11969904093975961</v>
      </c>
      <c r="D123" s="50">
        <f>IFERROR((d_DL/(Rad_Spec!AN123*d_IRA_ow*(1/d_PEFm_pp)*d_SLF*d_ET_ow*d_EF_ow))*Rad_Spec!BF123,".")</f>
        <v>1.6254766363832729E-5</v>
      </c>
      <c r="E123" s="50">
        <f>IFERROR((d_DL/(Rad_Spec!AN123*d_IRA_ow*(1/d_PEF)*d_SLF*d_ET_ow*d_EF_ow))*Rad_Spec!BF123,".")</f>
        <v>1.1883740909399905E-2</v>
      </c>
      <c r="F123" s="50">
        <f>IFERROR((d_DL/(Rad_Spec!AY123*d_GSF_s*d_Fam*d_Foffset*acf!C123*d_ET_ow*(1/24)*d_EF_ow*(1/365)))*Rad_Spec!BF123,".")</f>
        <v>8746.0324112760572</v>
      </c>
      <c r="G123" s="50">
        <f t="shared" si="6"/>
        <v>1.0810461759556496E-2</v>
      </c>
      <c r="H123" s="50">
        <f t="shared" si="7"/>
        <v>1.625255928541724E-5</v>
      </c>
      <c r="I123" s="56">
        <f>IFERROR((d_DL/(Rad_Spec!AV123*d_GSF_s*d_Fam*d_Foffset*Fsurf!C123*d_EF_ow*(1/365)*d_ET_ow*(1/24)))*Rad_Spec!BF123,".")</f>
        <v>3703.0070099444811</v>
      </c>
      <c r="J123" s="50">
        <f>IFERROR((d_DL/(Rad_Spec!AZ123*d_GSF_s*d_Fam*d_Foffset*Fsurf!C123*d_EF_ow*(1/365)*d_ET_ow*(1/24)))*Rad_Spec!BF123,".")</f>
        <v>12564.685854432309</v>
      </c>
      <c r="K123" s="50">
        <f>IFERROR((d_DL/(Rad_Spec!BA123*d_GSF_s*d_Fam*d_Foffset*Fsurf!C123*d_EF_ow*(1/365)*d_ET_ow*(1/24)))*Rad_Spec!BF123,".")</f>
        <v>5190.5397404349997</v>
      </c>
      <c r="L123" s="50">
        <f>IFERROR((d_DL/(Rad_Spec!BB123*d_GSF_s*d_Fam*d_Foffset*Fsurf!C123*d_EF_ow*(1/365)*d_ET_ow*(1/24)))*Rad_Spec!BF123,".")</f>
        <v>3827.477833808161</v>
      </c>
      <c r="M123" s="50">
        <f>IFERROR((d_DL/(Rad_Spec!AY123*d_GSF_s*d_Fam*d_Foffset*Fsurf!C123*d_EF_ow*(1/365)*d_ET_ow*(1/24)))*Rad_Spec!BF123,".")</f>
        <v>6116.1065813119294</v>
      </c>
      <c r="N123" s="50">
        <f>IFERROR((d_DL/(Rad_Spec!AV123*d_GSF_s*d_Fam*d_Foffset*acf!D123*d_ET_ow*(1/24)*d_EF_ow*(1/365)))*Rad_Spec!BF123,".")</f>
        <v>5295.3000242206081</v>
      </c>
      <c r="O123" s="50">
        <f>IFERROR((d_DL/(Rad_Spec!AZ123*d_GSF_s*d_Fam*d_Foffset*acf!E123*d_ET_ow*(1/24)*d_EF_ow*(1/365)))*Rad_Spec!BF123,".")</f>
        <v>17967.500771838197</v>
      </c>
      <c r="P123" s="50">
        <f>IFERROR((d_DL/(Rad_Spec!BA123*d_GSF_s*d_Fam*d_Foffset*acf!F123*d_ET_ow*(1/24)*d_EF_ow*(1/365)))*Rad_Spec!BF123,".")</f>
        <v>7422.4718288220483</v>
      </c>
      <c r="Q123" s="50">
        <f>IFERROR((d_DL/(Rad_Spec!BB123*d_GSF_s*d_Fam*d_Foffset*acf!G123*d_ET_ow*(1/24)*d_EF_ow*(1/365)))*Rad_Spec!BF123,".")</f>
        <v>5473.2933023456699</v>
      </c>
      <c r="R123" s="50">
        <f>IFERROR((d_DL/(Rad_Spec!AY123*d_GSF_s*d_Fam*d_Foffset*acf!C123*d_ET_ow*(1/24)*d_EF_ow*(1/365)))*Rad_Spec!BF123,".")</f>
        <v>8746.0324112760572</v>
      </c>
    </row>
    <row r="124" spans="1:18">
      <c r="A124" s="48" t="s">
        <v>129</v>
      </c>
      <c r="B124" s="48"/>
      <c r="C124" s="50">
        <f>IFERROR((d_DL/(Rad_Spec!V124*d_IFD_ow*d_EF_ow))*Rad_Spec!BF124,".")</f>
        <v>0.12380982236675681</v>
      </c>
      <c r="D124" s="50">
        <f>IFERROR((d_DL/(Rad_Spec!AN124*d_IRA_ow*(1/d_PEFm_pp)*d_SLF*d_ET_ow*d_EF_ow))*Rad_Spec!BF124,".")</f>
        <v>1.6576630242767292E-5</v>
      </c>
      <c r="E124" s="50">
        <f>IFERROR((d_DL/(Rad_Spec!AN124*d_IRA_ow*(1/d_PEF)*d_SLF*d_ET_ow*d_EF_ow))*Rad_Spec!BF124,".")</f>
        <v>1.2119053239318306E-2</v>
      </c>
      <c r="F124" s="50">
        <f>IFERROR((d_DL/(Rad_Spec!AY124*d_GSF_s*d_Fam*d_Foffset*acf!C124*d_ET_ow*(1/24)*d_EF_ow*(1/365)))*Rad_Spec!BF124,".")</f>
        <v>7177.7728320464248</v>
      </c>
      <c r="G124" s="50">
        <f t="shared" si="6"/>
        <v>1.1038534046596229E-2</v>
      </c>
      <c r="H124" s="50">
        <f t="shared" si="7"/>
        <v>1.6574411092314938E-5</v>
      </c>
      <c r="I124" s="56">
        <f>IFERROR((d_DL/(Rad_Spec!AV124*d_GSF_s*d_Fam*d_Foffset*Fsurf!C124*d_EF_ow*(1/365)*d_ET_ow*(1/24)))*Rad_Spec!BF124,".")</f>
        <v>9827.3726207391319</v>
      </c>
      <c r="J124" s="50">
        <f>IFERROR((d_DL/(Rad_Spec!AZ124*d_GSF_s*d_Fam*d_Foffset*Fsurf!C124*d_EF_ow*(1/365)*d_ET_ow*(1/24)))*Rad_Spec!BF124,".")</f>
        <v>21669.415194716796</v>
      </c>
      <c r="K124" s="50">
        <f>IFERROR((d_DL/(Rad_Spec!BA124*d_GSF_s*d_Fam*d_Foffset*Fsurf!C124*d_EF_ow*(1/365)*d_ET_ow*(1/24)))*Rad_Spec!BF124,".")</f>
        <v>11654.255992543198</v>
      </c>
      <c r="L124" s="50">
        <f>IFERROR((d_DL/(Rad_Spec!BB124*d_GSF_s*d_Fam*d_Foffset*Fsurf!C124*d_EF_ow*(1/365)*d_ET_ow*(1/24)))*Rad_Spec!BF124,".")</f>
        <v>9880.7822545474974</v>
      </c>
      <c r="M124" s="50">
        <f>IFERROR((d_DL/(Rad_Spec!AY124*d_GSF_s*d_Fam*d_Foffset*Fsurf!C124*d_EF_ow*(1/365)*d_ET_ow*(1/24)))*Rad_Spec!BF124,".")</f>
        <v>5008.9133510442589</v>
      </c>
      <c r="N124" s="50">
        <f>IFERROR((d_DL/(Rad_Spec!AV124*d_GSF_s*d_Fam*d_Foffset*acf!D124*d_ET_ow*(1/24)*d_EF_ow*(1/365)))*Rad_Spec!BF124,".")</f>
        <v>14082.624965519177</v>
      </c>
      <c r="O124" s="50">
        <f>IFERROR((d_DL/(Rad_Spec!AZ124*d_GSF_s*d_Fam*d_Foffset*acf!E124*d_ET_ow*(1/24)*d_EF_ow*(1/365)))*Rad_Spec!BF124,".")</f>
        <v>31052.271974029176</v>
      </c>
      <c r="P124" s="50">
        <f>IFERROR((d_DL/(Rad_Spec!BA124*d_GSF_s*d_Fam*d_Foffset*acf!F124*d_ET_ow*(1/24)*d_EF_ow*(1/365)))*Rad_Spec!BF124,".")</f>
        <v>16700.548837314407</v>
      </c>
      <c r="Q124" s="50">
        <f>IFERROR((d_DL/(Rad_Spec!BB124*d_GSF_s*d_Fam*d_Foffset*acf!G124*d_ET_ow*(1/24)*d_EF_ow*(1/365)))*Rad_Spec!BF124,".")</f>
        <v>14159.160970766563</v>
      </c>
      <c r="R124" s="50">
        <f>IFERROR((d_DL/(Rad_Spec!AY124*d_GSF_s*d_Fam*d_Foffset*acf!C124*d_ET_ow*(1/24)*d_EF_ow*(1/365)))*Rad_Spec!BF124,".")</f>
        <v>7177.7728320464248</v>
      </c>
    </row>
    <row r="125" spans="1:18">
      <c r="A125" s="48" t="s">
        <v>130</v>
      </c>
      <c r="B125" s="48"/>
      <c r="C125" s="50">
        <f>IFERROR((d_DL/(Rad_Spec!V125*d_IFD_ow*d_EF_ow))*Rad_Spec!BF125,".")</f>
        <v>0.13123292067821571</v>
      </c>
      <c r="D125" s="50">
        <f>IFERROR((d_DL/(Rad_Spec!AN125*d_IRA_ow*(1/d_PEFm_pp)*d_SLF*d_ET_ow*d_EF_ow))*Rad_Spec!BF125,".")</f>
        <v>1.8337757364208221E-5</v>
      </c>
      <c r="E125" s="50">
        <f>IFERROR((d_DL/(Rad_Spec!AN125*d_IRA_ow*(1/d_PEF)*d_SLF*d_ET_ow*d_EF_ow))*Rad_Spec!BF125,".")</f>
        <v>1.3406600408638948E-2</v>
      </c>
      <c r="F125" s="50">
        <f>IFERROR((d_DL/(Rad_Spec!AY125*d_GSF_s*d_Fam*d_Foffset*acf!C125*d_ET_ow*(1/24)*d_EF_ow*(1/365)))*Rad_Spec!BF125,".")</f>
        <v>27.940283604062991</v>
      </c>
      <c r="G125" s="50">
        <f t="shared" si="6"/>
        <v>1.2158652695904515E-2</v>
      </c>
      <c r="H125" s="50">
        <f t="shared" si="7"/>
        <v>1.8335183274083826E-5</v>
      </c>
      <c r="I125" s="56">
        <f>IFERROR((d_DL/(Rad_Spec!AV125*d_GSF_s*d_Fam*d_Foffset*Fsurf!C125*d_EF_ow*(1/365)*d_ET_ow*(1/24)))*Rad_Spec!BF125,".")</f>
        <v>5.3400602056390998</v>
      </c>
      <c r="J125" s="50">
        <f>IFERROR((d_DL/(Rad_Spec!AZ125*d_GSF_s*d_Fam*d_Foffset*Fsurf!C125*d_EF_ow*(1/365)*d_ET_ow*(1/24)))*Rad_Spec!BF125,".")</f>
        <v>21.280792530442746</v>
      </c>
      <c r="K125" s="50">
        <f>IFERROR((d_DL/(Rad_Spec!BA125*d_GSF_s*d_Fam*d_Foffset*Fsurf!C125*d_EF_ow*(1/365)*d_ET_ow*(1/24)))*Rad_Spec!BF125,".")</f>
        <v>7.70200991197947</v>
      </c>
      <c r="L125" s="50">
        <f>IFERROR((d_DL/(Rad_Spec!BB125*d_GSF_s*d_Fam*d_Foffset*Fsurf!C125*d_EF_ow*(1/365)*d_ET_ow*(1/24)))*Rad_Spec!BF125,".")</f>
        <v>5.4863632249716785</v>
      </c>
      <c r="M125" s="50">
        <f>IFERROR((d_DL/(Rad_Spec!AY125*d_GSF_s*d_Fam*d_Foffset*Fsurf!C125*d_EF_ow*(1/365)*d_ET_ow*(1/24)))*Rad_Spec!BF125,".")</f>
        <v>21.476005844783238</v>
      </c>
      <c r="N125" s="50">
        <f>IFERROR((d_DL/(Rad_Spec!AV125*d_GSF_s*d_Fam*d_Foffset*acf!D125*d_ET_ow*(1/24)*d_EF_ow*(1/365)))*Rad_Spec!BF125,".")</f>
        <v>6.9474183275364689</v>
      </c>
      <c r="O125" s="50">
        <f>IFERROR((d_DL/(Rad_Spec!AZ125*d_GSF_s*d_Fam*d_Foffset*acf!E125*d_ET_ow*(1/24)*d_EF_ow*(1/365)))*Rad_Spec!BF125,".")</f>
        <v>27.686311082106005</v>
      </c>
      <c r="P125" s="50">
        <f>IFERROR((d_DL/(Rad_Spec!BA125*d_GSF_s*d_Fam*d_Foffset*acf!F125*d_ET_ow*(1/24)*d_EF_ow*(1/365)))*Rad_Spec!BF125,".")</f>
        <v>10.02031489548529</v>
      </c>
      <c r="Q125" s="50">
        <f>IFERROR((d_DL/(Rad_Spec!BB125*d_GSF_s*d_Fam*d_Foffset*acf!G125*d_ET_ow*(1/24)*d_EF_ow*(1/365)))*Rad_Spec!BF125,".")</f>
        <v>7.1377585556881531</v>
      </c>
      <c r="R125" s="50">
        <f>IFERROR((d_DL/(Rad_Spec!AY125*d_GSF_s*d_Fam*d_Foffset*acf!C125*d_ET_ow*(1/24)*d_EF_ow*(1/365)))*Rad_Spec!BF125,".")</f>
        <v>27.940283604062991</v>
      </c>
    </row>
    <row r="126" spans="1:18">
      <c r="A126" s="48" t="s">
        <v>131</v>
      </c>
      <c r="B126" s="48"/>
      <c r="C126" s="50">
        <f>IFERROR((d_DL/(Rad_Spec!V126*d_IFD_ow*d_EF_ow))*Rad_Spec!BF126,".")</f>
        <v>0.13741207397423078</v>
      </c>
      <c r="D126" s="50">
        <f>IFERROR((d_DL/(Rad_Spec!AN126*d_IRA_ow*(1/d_PEFm_pp)*d_SLF*d_ET_ow*d_EF_ow))*Rad_Spec!BF126,".")</f>
        <v>1.9288451023427433E-5</v>
      </c>
      <c r="E126" s="50">
        <f>IFERROR((d_DL/(Rad_Spec!AN126*d_IRA_ow*(1/d_PEF)*d_SLF*d_ET_ow*d_EF_ow))*Rad_Spec!BF126,".")</f>
        <v>1.4101645595846831E-2</v>
      </c>
      <c r="F126" s="50">
        <f>IFERROR((d_DL/(Rad_Spec!AY126*d_GSF_s*d_Fam*d_Foffset*acf!C126*d_ET_ow*(1/24)*d_EF_ow*(1/365)))*Rad_Spec!BF126,".")</f>
        <v>10647.32226766922</v>
      </c>
      <c r="G126" s="50">
        <f t="shared" si="6"/>
        <v>1.2789165533898467E-2</v>
      </c>
      <c r="H126" s="50">
        <f t="shared" si="7"/>
        <v>1.9285743860104819E-5</v>
      </c>
      <c r="I126" s="56">
        <f>IFERROR((d_DL/(Rad_Spec!AV126*d_GSF_s*d_Fam*d_Foffset*Fsurf!C126*d_EF_ow*(1/365)*d_ET_ow*(1/24)))*Rad_Spec!BF126,".")</f>
        <v>19812.364480329292</v>
      </c>
      <c r="J126" s="50">
        <f>IFERROR((d_DL/(Rad_Spec!AZ126*d_GSF_s*d_Fam*d_Foffset*Fsurf!C126*d_EF_ow*(1/365)*d_ET_ow*(1/24)))*Rad_Spec!BF126,".")</f>
        <v>42647.742320333236</v>
      </c>
      <c r="K126" s="50">
        <f>IFERROR((d_DL/(Rad_Spec!BA126*d_GSF_s*d_Fam*d_Foffset*Fsurf!C126*d_EF_ow*(1/365)*d_ET_ow*(1/24)))*Rad_Spec!BF126,".")</f>
        <v>25409.703816030717</v>
      </c>
      <c r="L126" s="50">
        <f>IFERROR((d_DL/(Rad_Spec!BB126*d_GSF_s*d_Fam*d_Foffset*Fsurf!C126*d_EF_ow*(1/365)*d_ET_ow*(1/24)))*Rad_Spec!BF126,".")</f>
        <v>20979.143450879863</v>
      </c>
      <c r="M126" s="50">
        <f>IFERROR((d_DL/(Rad_Spec!AY126*d_GSF_s*d_Fam*d_Foffset*Fsurf!C126*d_EF_ow*(1/365)*d_ET_ow*(1/24)))*Rad_Spec!BF126,".")</f>
        <v>7424.910925850224</v>
      </c>
      <c r="N126" s="50">
        <f>IFERROR((d_DL/(Rad_Spec!AV126*d_GSF_s*d_Fam*d_Foffset*acf!D126*d_ET_ow*(1/24)*d_EF_ow*(1/365)))*Rad_Spec!BF126,".")</f>
        <v>28410.930664792199</v>
      </c>
      <c r="O126" s="50">
        <f>IFERROR((d_DL/(Rad_Spec!AZ126*d_GSF_s*d_Fam*d_Foffset*acf!E126*d_ET_ow*(1/24)*d_EF_ow*(1/365)))*Rad_Spec!BF126,".")</f>
        <v>61156.862487357859</v>
      </c>
      <c r="P126" s="50">
        <f>IFERROR((d_DL/(Rad_Spec!BA126*d_GSF_s*d_Fam*d_Foffset*acf!F126*d_ET_ow*(1/24)*d_EF_ow*(1/365)))*Rad_Spec!BF126,".")</f>
        <v>36437.515272188044</v>
      </c>
      <c r="Q126" s="50">
        <f>IFERROR((d_DL/(Rad_Spec!BB126*d_GSF_s*d_Fam*d_Foffset*acf!G126*d_ET_ow*(1/24)*d_EF_ow*(1/365)))*Rad_Spec!BF126,".")</f>
        <v>30084.091708561722</v>
      </c>
      <c r="R126" s="50">
        <f>IFERROR((d_DL/(Rad_Spec!AY126*d_GSF_s*d_Fam*d_Foffset*acf!C126*d_ET_ow*(1/24)*d_EF_ow*(1/365)))*Rad_Spec!BF126,".")</f>
        <v>10647.32226766922</v>
      </c>
    </row>
    <row r="127" spans="1:18">
      <c r="A127" s="48" t="s">
        <v>132</v>
      </c>
      <c r="B127" s="48"/>
      <c r="C127" s="50" t="str">
        <f>IFERROR((d_DL/(Rad_Spec!V127*d_IFD_ow*d_EF_ow))*Rad_Spec!BF127,".")</f>
        <v>.</v>
      </c>
      <c r="D127" s="50" t="str">
        <f>IFERROR((d_DL/(Rad_Spec!AN127*d_IRA_ow*(1/d_PEFm_pp)*d_SLF*d_ET_ow*d_EF_ow))*Rad_Spec!BF127,".")</f>
        <v>.</v>
      </c>
      <c r="E127" s="50" t="str">
        <f>IFERROR((d_DL/(Rad_Spec!AN127*d_IRA_ow*(1/d_PEF)*d_SLF*d_ET_ow*d_EF_ow))*Rad_Spec!BF127,".")</f>
        <v>.</v>
      </c>
      <c r="F127" s="50" t="str">
        <f>IFERROR((d_DL/(Rad_Spec!AY127*d_GSF_s*d_Fam*d_Foffset*acf!C127*d_ET_ow*(1/24)*d_EF_ow*(1/365)))*Rad_Spec!BF127,".")</f>
        <v>.</v>
      </c>
      <c r="G127" s="50" t="str">
        <f t="shared" si="6"/>
        <v>.</v>
      </c>
      <c r="H127" s="50" t="str">
        <f t="shared" si="7"/>
        <v>.</v>
      </c>
      <c r="I127" s="56" t="str">
        <f>IFERROR((d_DL/(Rad_Spec!AV127*d_GSF_s*d_Fam*d_Foffset*Fsurf!C127*d_EF_ow*(1/365)*d_ET_ow*(1/24)))*Rad_Spec!BF127,".")</f>
        <v>.</v>
      </c>
      <c r="J127" s="50" t="str">
        <f>IFERROR((d_DL/(Rad_Spec!AZ127*d_GSF_s*d_Fam*d_Foffset*Fsurf!C127*d_EF_ow*(1/365)*d_ET_ow*(1/24)))*Rad_Spec!BF127,".")</f>
        <v>.</v>
      </c>
      <c r="K127" s="50" t="str">
        <f>IFERROR((d_DL/(Rad_Spec!BA127*d_GSF_s*d_Fam*d_Foffset*Fsurf!C127*d_EF_ow*(1/365)*d_ET_ow*(1/24)))*Rad_Spec!BF127,".")</f>
        <v>.</v>
      </c>
      <c r="L127" s="50" t="str">
        <f>IFERROR((d_DL/(Rad_Spec!BB127*d_GSF_s*d_Fam*d_Foffset*Fsurf!C127*d_EF_ow*(1/365)*d_ET_ow*(1/24)))*Rad_Spec!BF127,".")</f>
        <v>.</v>
      </c>
      <c r="M127" s="50" t="str">
        <f>IFERROR((d_DL/(Rad_Spec!AY127*d_GSF_s*d_Fam*d_Foffset*Fsurf!C127*d_EF_ow*(1/365)*d_ET_ow*(1/24)))*Rad_Spec!BF127,".")</f>
        <v>.</v>
      </c>
      <c r="N127" s="50" t="str">
        <f>IFERROR((d_DL/(Rad_Spec!AV127*d_GSF_s*d_Fam*d_Foffset*acf!D127*d_ET_ow*(1/24)*d_EF_ow*(1/365)))*Rad_Spec!BF127,".")</f>
        <v>.</v>
      </c>
      <c r="O127" s="50" t="str">
        <f>IFERROR((d_DL/(Rad_Spec!AZ127*d_GSF_s*d_Fam*d_Foffset*acf!E127*d_ET_ow*(1/24)*d_EF_ow*(1/365)))*Rad_Spec!BF127,".")</f>
        <v>.</v>
      </c>
      <c r="P127" s="50" t="str">
        <f>IFERROR((d_DL/(Rad_Spec!BA127*d_GSF_s*d_Fam*d_Foffset*acf!F127*d_ET_ow*(1/24)*d_EF_ow*(1/365)))*Rad_Spec!BF127,".")</f>
        <v>.</v>
      </c>
      <c r="Q127" s="50" t="str">
        <f>IFERROR((d_DL/(Rad_Spec!BB127*d_GSF_s*d_Fam*d_Foffset*acf!G127*d_ET_ow*(1/24)*d_EF_ow*(1/365)))*Rad_Spec!BF127,".")</f>
        <v>.</v>
      </c>
      <c r="R127" s="50" t="str">
        <f>IFERROR((d_DL/(Rad_Spec!AY127*d_GSF_s*d_Fam*d_Foffset*acf!C127*d_ET_ow*(1/24)*d_EF_ow*(1/365)))*Rad_Spec!BF127,".")</f>
        <v>.</v>
      </c>
    </row>
    <row r="128" spans="1:18">
      <c r="A128" s="48" t="s">
        <v>133</v>
      </c>
      <c r="B128" s="48"/>
      <c r="C128" s="50">
        <f>IFERROR((d_DL/(Rad_Spec!V128*d_IFD_ow*d_EF_ow))*Rad_Spec!BF128,".")</f>
        <v>48.149328493062555</v>
      </c>
      <c r="D128" s="50">
        <f>IFERROR((d_DL/(Rad_Spec!AN128*d_IRA_ow*(1/d_PEFm_pp)*d_SLF*d_ET_ow*d_EF_ow))*Rad_Spec!BF128,".")</f>
        <v>0.13774145707580659</v>
      </c>
      <c r="E128" s="50">
        <f>IFERROR((d_DL/(Rad_Spec!AN128*d_IRA_ow*(1/d_PEF)*d_SLF*d_ET_ow*d_EF_ow))*Rad_Spec!BF128,".")</f>
        <v>100.70177274366868</v>
      </c>
      <c r="F128" s="50">
        <f>IFERROR((d_DL/(Rad_Spec!AY128*d_GSF_s*d_Fam*d_Foffset*acf!C128*d_ET_ow*(1/24)*d_EF_ow*(1/365)))*Rad_Spec!BF128,".")</f>
        <v>86958.919953101256</v>
      </c>
      <c r="G128" s="50">
        <f t="shared" si="6"/>
        <v>32.562117926132949</v>
      </c>
      <c r="H128" s="50">
        <f t="shared" si="7"/>
        <v>0.13734832524443336</v>
      </c>
      <c r="I128" s="56">
        <f>IFERROR((d_DL/(Rad_Spec!AV128*d_GSF_s*d_Fam*d_Foffset*Fsurf!C128*d_EF_ow*(1/365)*d_ET_ow*(1/24)))*Rad_Spec!BF128,".")</f>
        <v>34510.513090046763</v>
      </c>
      <c r="J128" s="50">
        <f>IFERROR((d_DL/(Rad_Spec!AZ128*d_GSF_s*d_Fam*d_Foffset*Fsurf!C128*d_EF_ow*(1/365)*d_ET_ow*(1/24)))*Rad_Spec!BF128,".")</f>
        <v>93990.118181970553</v>
      </c>
      <c r="K128" s="50">
        <f>IFERROR((d_DL/(Rad_Spec!BA128*d_GSF_s*d_Fam*d_Foffset*Fsurf!C128*d_EF_ow*(1/365)*d_ET_ow*(1/24)))*Rad_Spec!BF128,".")</f>
        <v>42706.759948932871</v>
      </c>
      <c r="L128" s="50">
        <f>IFERROR((d_DL/(Rad_Spec!BB128*d_GSF_s*d_Fam*d_Foffset*Fsurf!C128*d_EF_ow*(1/365)*d_ET_ow*(1/24)))*Rad_Spec!BF128,".")</f>
        <v>34862.661182802345</v>
      </c>
      <c r="M128" s="50">
        <f>IFERROR((d_DL/(Rad_Spec!AY128*d_GSF_s*d_Fam*d_Foffset*Fsurf!C128*d_EF_ow*(1/365)*d_ET_ow*(1/24)))*Rad_Spec!BF128,".")</f>
        <v>65382.646581279128</v>
      </c>
      <c r="N128" s="50">
        <f>IFERROR((d_DL/(Rad_Spec!AV128*d_GSF_s*d_Fam*d_Foffset*acf!D128*d_ET_ow*(1/24)*d_EF_ow*(1/365)))*Rad_Spec!BF128,".")</f>
        <v>45898.982409762197</v>
      </c>
      <c r="O128" s="50">
        <f>IFERROR((d_DL/(Rad_Spec!AZ128*d_GSF_s*d_Fam*d_Foffset*acf!E128*d_ET_ow*(1/24)*d_EF_ow*(1/365)))*Rad_Spec!BF128,".")</f>
        <v>125006.85718202085</v>
      </c>
      <c r="P128" s="50">
        <f>IFERROR((d_DL/(Rad_Spec!BA128*d_GSF_s*d_Fam*d_Foffset*acf!F128*d_ET_ow*(1/24)*d_EF_ow*(1/365)))*Rad_Spec!BF128,".")</f>
        <v>56799.990732080725</v>
      </c>
      <c r="Q128" s="50">
        <f>IFERROR((d_DL/(Rad_Spec!BB128*d_GSF_s*d_Fam*d_Foffset*acf!G128*d_ET_ow*(1/24)*d_EF_ow*(1/365)))*Rad_Spec!BF128,".")</f>
        <v>46367.339373127114</v>
      </c>
      <c r="R128" s="50">
        <f>IFERROR((d_DL/(Rad_Spec!AY128*d_GSF_s*d_Fam*d_Foffset*acf!C128*d_ET_ow*(1/24)*d_EF_ow*(1/365)))*Rad_Spec!BF128,".")</f>
        <v>86958.919953101256</v>
      </c>
    </row>
    <row r="129" spans="1:18">
      <c r="A129" s="48" t="s">
        <v>134</v>
      </c>
      <c r="B129" s="48"/>
      <c r="C129" s="50" t="str">
        <f>IFERROR((d_DL/(Rad_Spec!V129*d_IFD_ow*d_EF_ow))*Rad_Spec!BF129,".")</f>
        <v>.</v>
      </c>
      <c r="D129" s="50" t="str">
        <f>IFERROR((d_DL/(Rad_Spec!AN129*d_IRA_ow*(1/d_PEFm_pp)*d_SLF*d_ET_ow*d_EF_ow))*Rad_Spec!BF129,".")</f>
        <v>.</v>
      </c>
      <c r="E129" s="50" t="str">
        <f>IFERROR((d_DL/(Rad_Spec!AN129*d_IRA_ow*(1/d_PEF)*d_SLF*d_ET_ow*d_EF_ow))*Rad_Spec!BF129,".")</f>
        <v>.</v>
      </c>
      <c r="F129" s="50">
        <f>IFERROR((d_DL/(Rad_Spec!AY129*d_GSF_s*d_Fam*d_Foffset*acf!C129*d_ET_ow*(1/24)*d_EF_ow*(1/365)))*Rad_Spec!BF129,".")</f>
        <v>102181.38386300177</v>
      </c>
      <c r="G129" s="50">
        <f t="shared" si="6"/>
        <v>102181.38386300177</v>
      </c>
      <c r="H129" s="50">
        <f t="shared" si="7"/>
        <v>102181.38386300177</v>
      </c>
      <c r="I129" s="56">
        <f>IFERROR((d_DL/(Rad_Spec!AV129*d_GSF_s*d_Fam*d_Foffset*Fsurf!C129*d_EF_ow*(1/365)*d_ET_ow*(1/24)))*Rad_Spec!BF129,".")</f>
        <v>18384.090406190157</v>
      </c>
      <c r="J129" s="50">
        <f>IFERROR((d_DL/(Rad_Spec!AZ129*d_GSF_s*d_Fam*d_Foffset*Fsurf!C129*d_EF_ow*(1/365)*d_ET_ow*(1/24)))*Rad_Spec!BF129,".")</f>
        <v>86951.778948196734</v>
      </c>
      <c r="K129" s="50">
        <f>IFERROR((d_DL/(Rad_Spec!BA129*d_GSF_s*d_Fam*d_Foffset*Fsurf!C129*d_EF_ow*(1/365)*d_ET_ow*(1/24)))*Rad_Spec!BF129,".")</f>
        <v>31184.644469304796</v>
      </c>
      <c r="L129" s="50">
        <f>IFERROR((d_DL/(Rad_Spec!BB129*d_GSF_s*d_Fam*d_Foffset*Fsurf!C129*d_EF_ow*(1/365)*d_ET_ow*(1/24)))*Rad_Spec!BF129,".")</f>
        <v>20383.627166314331</v>
      </c>
      <c r="M129" s="50">
        <f>IFERROR((d_DL/(Rad_Spec!AY129*d_GSF_s*d_Fam*d_Foffset*Fsurf!C129*d_EF_ow*(1/365)*d_ET_ow*(1/24)))*Rad_Spec!BF129,".")</f>
        <v>83141.890856795566</v>
      </c>
      <c r="N129" s="50">
        <f>IFERROR((d_DL/(Rad_Spec!AV129*d_GSF_s*d_Fam*d_Foffset*acf!D129*d_ET_ow*(1/24)*d_EF_ow*(1/365)))*Rad_Spec!BF129,".")</f>
        <v>22594.047109207713</v>
      </c>
      <c r="O129" s="50">
        <f>IFERROR((d_DL/(Rad_Spec!AZ129*d_GSF_s*d_Fam*d_Foffset*acf!E129*d_ET_ow*(1/24)*d_EF_ow*(1/365)))*Rad_Spec!BF129,".")</f>
        <v>106863.73632733377</v>
      </c>
      <c r="P129" s="50">
        <f>IFERROR((d_DL/(Rad_Spec!BA129*d_GSF_s*d_Fam*d_Foffset*acf!F129*d_ET_ow*(1/24)*d_EF_ow*(1/365)))*Rad_Spec!BF129,".")</f>
        <v>38325.928052775598</v>
      </c>
      <c r="Q129" s="50">
        <f>IFERROR((d_DL/(Rad_Spec!BB129*d_GSF_s*d_Fam*d_Foffset*acf!G129*d_ET_ow*(1/24)*d_EF_ow*(1/365)))*Rad_Spec!BF129,".")</f>
        <v>25051.477787400316</v>
      </c>
      <c r="R129" s="50">
        <f>IFERROR((d_DL/(Rad_Spec!AY129*d_GSF_s*d_Fam*d_Foffset*acf!C129*d_ET_ow*(1/24)*d_EF_ow*(1/365)))*Rad_Spec!BF129,".")</f>
        <v>102181.38386300177</v>
      </c>
    </row>
    <row r="130" spans="1:18">
      <c r="A130" s="48" t="s">
        <v>135</v>
      </c>
      <c r="B130" s="48"/>
      <c r="C130" s="50">
        <f>IFERROR((d_DL/(Rad_Spec!V130*d_IFD_ow*d_EF_ow))*Rad_Spec!BF130,".")</f>
        <v>75859.703948766764</v>
      </c>
      <c r="D130" s="50">
        <f>IFERROR((d_DL/(Rad_Spec!AN130*d_IRA_ow*(1/d_PEFm_pp)*d_SLF*d_ET_ow*d_EF_ow))*Rad_Spec!BF130,".")</f>
        <v>3269.3511453138635</v>
      </c>
      <c r="E130" s="50">
        <f>IFERROR((d_DL/(Rad_Spec!AN130*d_IRA_ow*(1/d_PEF)*d_SLF*d_ET_ow*d_EF_ow))*Rad_Spec!BF130,".")</f>
        <v>2390198.7320597083</v>
      </c>
      <c r="F130" s="50">
        <f>IFERROR((d_DL/(Rad_Spec!AY130*d_GSF_s*d_Fam*d_Foffset*acf!C130*d_ET_ow*(1/24)*d_EF_ow*(1/365)))*Rad_Spec!BF130,".")</f>
        <v>8651.5343952653311</v>
      </c>
      <c r="G130" s="50">
        <f t="shared" si="6"/>
        <v>7740.7147096268982</v>
      </c>
      <c r="H130" s="50">
        <f t="shared" si="7"/>
        <v>2300.7559574306238</v>
      </c>
      <c r="I130" s="56" t="str">
        <f>IFERROR((d_DL/(Rad_Spec!AV130*d_GSF_s*d_Fam*d_Foffset*Fsurf!C130*d_EF_ow*(1/365)*d_ET_ow*(1/24)))*Rad_Spec!BF130,".")</f>
        <v>.</v>
      </c>
      <c r="J130" s="50" t="str">
        <f>IFERROR((d_DL/(Rad_Spec!AZ130*d_GSF_s*d_Fam*d_Foffset*Fsurf!C130*d_EF_ow*(1/365)*d_ET_ow*(1/24)))*Rad_Spec!BF130,".")</f>
        <v>.</v>
      </c>
      <c r="K130" s="50" t="str">
        <f>IFERROR((d_DL/(Rad_Spec!BA130*d_GSF_s*d_Fam*d_Foffset*Fsurf!C130*d_EF_ow*(1/365)*d_ET_ow*(1/24)))*Rad_Spec!BF130,".")</f>
        <v>.</v>
      </c>
      <c r="L130" s="50" t="str">
        <f>IFERROR((d_DL/(Rad_Spec!BB130*d_GSF_s*d_Fam*d_Foffset*Fsurf!C130*d_EF_ow*(1/365)*d_ET_ow*(1/24)))*Rad_Spec!BF130,".")</f>
        <v>.</v>
      </c>
      <c r="M130" s="50" t="str">
        <f>IFERROR((d_DL/(Rad_Spec!AY130*d_GSF_s*d_Fam*d_Foffset*Fsurf!C130*d_EF_ow*(1/365)*d_ET_ow*(1/24)))*Rad_Spec!BF130,".")</f>
        <v>.</v>
      </c>
      <c r="N130" s="50">
        <f>IFERROR((d_DL/(Rad_Spec!AV130*d_GSF_s*d_Fam*d_Foffset*acf!D130*d_ET_ow*(1/24)*d_EF_ow*(1/365)))*Rad_Spec!BF130,".")</f>
        <v>1849.9781238531541</v>
      </c>
      <c r="O130" s="50">
        <f>IFERROR((d_DL/(Rad_Spec!AZ130*d_GSF_s*d_Fam*d_Foffset*acf!E130*d_ET_ow*(1/24)*d_EF_ow*(1/365)))*Rad_Spec!BF130,".")</f>
        <v>8968.7389287105798</v>
      </c>
      <c r="P130" s="50">
        <f>IFERROR((d_DL/(Rad_Spec!BA130*d_GSF_s*d_Fam*d_Foffset*acf!F130*d_ET_ow*(1/24)*d_EF_ow*(1/365)))*Rad_Spec!BF130,".")</f>
        <v>3155.8450348083211</v>
      </c>
      <c r="Q130" s="50">
        <f>IFERROR((d_DL/(Rad_Spec!BB130*d_GSF_s*d_Fam*d_Foffset*acf!G130*d_ET_ow*(1/24)*d_EF_ow*(1/365)))*Rad_Spec!BF130,".")</f>
        <v>2049.107713573459</v>
      </c>
      <c r="R130" s="50">
        <f>IFERROR((d_DL/(Rad_Spec!AY130*d_GSF_s*d_Fam*d_Foffset*acf!C130*d_ET_ow*(1/24)*d_EF_ow*(1/365)))*Rad_Spec!BF130,".")</f>
        <v>8651.5343952653311</v>
      </c>
    </row>
    <row r="131" spans="1:18">
      <c r="A131" s="48" t="s">
        <v>136</v>
      </c>
      <c r="B131" s="48"/>
      <c r="C131" s="50">
        <f>IFERROR((d_DL/(Rad_Spec!V131*d_IFD_ow*d_EF_ow))*Rad_Spec!BF131,".")</f>
        <v>321501.94033338589</v>
      </c>
      <c r="D131" s="50">
        <f>IFERROR((d_DL/(Rad_Spec!AN131*d_IRA_ow*(1/d_PEFm_pp)*d_SLF*d_ET_ow*d_EF_ow))*Rad_Spec!BF131,".")</f>
        <v>15151.02014005299</v>
      </c>
      <c r="E131" s="50">
        <f>IFERROR((d_DL/(Rad_Spec!AN131*d_IRA_ow*(1/d_PEF)*d_SLF*d_ET_ow*d_EF_ow))*Rad_Spec!BF131,".")</f>
        <v>11076800.11064983</v>
      </c>
      <c r="F131" s="50">
        <f>IFERROR((d_DL/(Rad_Spec!AY131*d_GSF_s*d_Fam*d_Foffset*acf!C131*d_ET_ow*(1/24)*d_EF_ow*(1/365)))*Rad_Spec!BF131,".")</f>
        <v>419390.02465025644</v>
      </c>
      <c r="G131" s="50">
        <f t="shared" si="6"/>
        <v>179047.97643047298</v>
      </c>
      <c r="H131" s="50">
        <f t="shared" si="7"/>
        <v>13986.606158297807</v>
      </c>
      <c r="I131" s="56" t="str">
        <f>IFERROR((d_DL/(Rad_Spec!AV131*d_GSF_s*d_Fam*d_Foffset*Fsurf!C131*d_EF_ow*(1/365)*d_ET_ow*(1/24)))*Rad_Spec!BF131,".")</f>
        <v>.</v>
      </c>
      <c r="J131" s="50" t="str">
        <f>IFERROR((d_DL/(Rad_Spec!AZ131*d_GSF_s*d_Fam*d_Foffset*Fsurf!C131*d_EF_ow*(1/365)*d_ET_ow*(1/24)))*Rad_Spec!BF131,".")</f>
        <v>.</v>
      </c>
      <c r="K131" s="50" t="str">
        <f>IFERROR((d_DL/(Rad_Spec!BA131*d_GSF_s*d_Fam*d_Foffset*Fsurf!C131*d_EF_ow*(1/365)*d_ET_ow*(1/24)))*Rad_Spec!BF131,".")</f>
        <v>.</v>
      </c>
      <c r="L131" s="50" t="str">
        <f>IFERROR((d_DL/(Rad_Spec!BB131*d_GSF_s*d_Fam*d_Foffset*Fsurf!C131*d_EF_ow*(1/365)*d_ET_ow*(1/24)))*Rad_Spec!BF131,".")</f>
        <v>.</v>
      </c>
      <c r="M131" s="50" t="str">
        <f>IFERROR((d_DL/(Rad_Spec!AY131*d_GSF_s*d_Fam*d_Foffset*Fsurf!C131*d_EF_ow*(1/365)*d_ET_ow*(1/24)))*Rad_Spec!BF131,".")</f>
        <v>.</v>
      </c>
      <c r="N131" s="50">
        <f>IFERROR((d_DL/(Rad_Spec!AV131*d_GSF_s*d_Fam*d_Foffset*acf!D131*d_ET_ow*(1/24)*d_EF_ow*(1/365)))*Rad_Spec!BF131,".")</f>
        <v>198401.4105404421</v>
      </c>
      <c r="O131" s="50">
        <f>IFERROR((d_DL/(Rad_Spec!AZ131*d_GSF_s*d_Fam*d_Foffset*acf!E131*d_ET_ow*(1/24)*d_EF_ow*(1/365)))*Rad_Spec!BF131,".")</f>
        <v>535005.51303854259</v>
      </c>
      <c r="P131" s="50">
        <f>IFERROR((d_DL/(Rad_Spec!BA131*d_GSF_s*d_Fam*d_Foffset*acf!F131*d_ET_ow*(1/24)*d_EF_ow*(1/365)))*Rad_Spec!BF131,".")</f>
        <v>260815.18760628949</v>
      </c>
      <c r="Q131" s="50">
        <f>IFERROR((d_DL/(Rad_Spec!BB131*d_GSF_s*d_Fam*d_Foffset*acf!G131*d_ET_ow*(1/24)*d_EF_ow*(1/365)))*Rad_Spec!BF131,".")</f>
        <v>209000.48422540724</v>
      </c>
      <c r="R131" s="50">
        <f>IFERROR((d_DL/(Rad_Spec!AY131*d_GSF_s*d_Fam*d_Foffset*acf!C131*d_ET_ow*(1/24)*d_EF_ow*(1/365)))*Rad_Spec!BF131,".")</f>
        <v>419390.02465025644</v>
      </c>
    </row>
    <row r="132" spans="1:18">
      <c r="A132" s="48" t="s">
        <v>137</v>
      </c>
      <c r="B132" s="48"/>
      <c r="C132" s="50">
        <f>IFERROR((d_DL/(Rad_Spec!V132*d_IFD_ow*d_EF_ow))*Rad_Spec!BF132,".")</f>
        <v>2.5110771260489737</v>
      </c>
      <c r="D132" s="50">
        <f>IFERROR((d_DL/(Rad_Spec!AN132*d_IRA_ow*(1/d_PEFm_pp)*d_SLF*d_ET_ow*d_EF_ow))*Rad_Spec!BF132,".")</f>
        <v>0.10504212000137149</v>
      </c>
      <c r="E132" s="50">
        <f>IFERROR((d_DL/(Rad_Spec!AN132*d_IRA_ow*(1/d_PEF)*d_SLF*d_ET_ow*d_EF_ow))*Rad_Spec!BF132,".")</f>
        <v>76.795526353911583</v>
      </c>
      <c r="F132" s="50">
        <f>IFERROR((d_DL/(Rad_Spec!AY132*d_GSF_s*d_Fam*d_Foffset*acf!C132*d_ET_ow*(1/24)*d_EF_ow*(1/365)))*Rad_Spec!BF132,".")</f>
        <v>12.451716861543183</v>
      </c>
      <c r="G132" s="50">
        <f t="shared" si="6"/>
        <v>2.0343095238583473</v>
      </c>
      <c r="H132" s="50">
        <f t="shared" si="7"/>
        <v>0.10001463878340892</v>
      </c>
      <c r="I132" s="56">
        <f>IFERROR((d_DL/(Rad_Spec!AV132*d_GSF_s*d_Fam*d_Foffset*Fsurf!C132*d_EF_ow*(1/365)*d_ET_ow*(1/24)))*Rad_Spec!BF132,".")</f>
        <v>1.9257212691638392</v>
      </c>
      <c r="J132" s="50">
        <f>IFERROR((d_DL/(Rad_Spec!AZ132*d_GSF_s*d_Fam*d_Foffset*Fsurf!C132*d_EF_ow*(1/365)*d_ET_ow*(1/24)))*Rad_Spec!BF132,".")</f>
        <v>10.498830242963207</v>
      </c>
      <c r="K132" s="50">
        <f>IFERROR((d_DL/(Rad_Spec!BA132*d_GSF_s*d_Fam*d_Foffset*Fsurf!C132*d_EF_ow*(1/365)*d_ET_ow*(1/24)))*Rad_Spec!BF132,".")</f>
        <v>3.6338030003394342</v>
      </c>
      <c r="L132" s="50">
        <f>IFERROR((d_DL/(Rad_Spec!BB132*d_GSF_s*d_Fam*d_Foffset*Fsurf!C132*d_EF_ow*(1/365)*d_ET_ow*(1/24)))*Rad_Spec!BF132,".")</f>
        <v>2.2648419958090433</v>
      </c>
      <c r="M132" s="50">
        <f>IFERROR((d_DL/(Rad_Spec!AY132*d_GSF_s*d_Fam*d_Foffset*Fsurf!C132*d_EF_ow*(1/365)*d_ET_ow*(1/24)))*Rad_Spec!BF132,".")</f>
        <v>10.715763219916681</v>
      </c>
      <c r="N132" s="50">
        <f>IFERROR((d_DL/(Rad_Spec!AV132*d_GSF_s*d_Fam*d_Foffset*acf!D132*d_ET_ow*(1/24)*d_EF_ow*(1/365)))*Rad_Spec!BF132,".")</f>
        <v>2.2376881147683805</v>
      </c>
      <c r="O132" s="50">
        <f>IFERROR((d_DL/(Rad_Spec!AZ132*d_GSF_s*d_Fam*d_Foffset*acf!E132*d_ET_ow*(1/24)*d_EF_ow*(1/365)))*Rad_Spec!BF132,".")</f>
        <v>12.199640742323245</v>
      </c>
      <c r="P132" s="50">
        <f>IFERROR((d_DL/(Rad_Spec!BA132*d_GSF_s*d_Fam*d_Foffset*acf!F132*d_ET_ow*(1/24)*d_EF_ow*(1/365)))*Rad_Spec!BF132,".")</f>
        <v>4.2224790863944222</v>
      </c>
      <c r="Q132" s="50">
        <f>IFERROR((d_DL/(Rad_Spec!BB132*d_GSF_s*d_Fam*d_Foffset*acf!G132*d_ET_ow*(1/24)*d_EF_ow*(1/365)))*Rad_Spec!BF132,".")</f>
        <v>2.6317463991301082</v>
      </c>
      <c r="R132" s="50">
        <f>IFERROR((d_DL/(Rad_Spec!AY132*d_GSF_s*d_Fam*d_Foffset*acf!C132*d_ET_ow*(1/24)*d_EF_ow*(1/365)))*Rad_Spec!BF132,".")</f>
        <v>12.451716861543183</v>
      </c>
    </row>
    <row r="133" spans="1:18">
      <c r="A133" s="48" t="s">
        <v>138</v>
      </c>
      <c r="B133" s="48"/>
      <c r="C133" s="50">
        <f>IFERROR((d_DL/(Rad_Spec!V133*d_IFD_ow*d_EF_ow))*Rad_Spec!BF133,".")</f>
        <v>5.7276438742099467</v>
      </c>
      <c r="D133" s="50">
        <f>IFERROR((d_DL/(Rad_Spec!AN133*d_IRA_ow*(1/d_PEFm_pp)*d_SLF*d_ET_ow*d_EF_ow))*Rad_Spec!BF133,".")</f>
        <v>7.6101712305281875E-3</v>
      </c>
      <c r="E133" s="50">
        <f>IFERROR((d_DL/(Rad_Spec!AN133*d_IRA_ow*(1/d_PEF)*d_SLF*d_ET_ow*d_EF_ow))*Rad_Spec!BF133,".")</f>
        <v>5.5637405764866195</v>
      </c>
      <c r="F133" s="50" t="str">
        <f>IFERROR((d_DL/(Rad_Spec!AY133*d_GSF_s*d_Fam*d_Foffset*acf!C133*d_ET_ow*(1/24)*d_EF_ow*(1/365)))*Rad_Spec!BF133,".")</f>
        <v>.</v>
      </c>
      <c r="G133" s="50">
        <f t="shared" si="6"/>
        <v>2.8222513164575687</v>
      </c>
      <c r="H133" s="50">
        <f t="shared" si="7"/>
        <v>7.60007321120784E-3</v>
      </c>
      <c r="I133" s="56" t="str">
        <f>IFERROR((d_DL/(Rad_Spec!AV133*d_GSF_s*d_Fam*d_Foffset*Fsurf!C133*d_EF_ow*(1/365)*d_ET_ow*(1/24)))*Rad_Spec!BF133,".")</f>
        <v>.</v>
      </c>
      <c r="J133" s="50" t="str">
        <f>IFERROR((d_DL/(Rad_Spec!AZ133*d_GSF_s*d_Fam*d_Foffset*Fsurf!C133*d_EF_ow*(1/365)*d_ET_ow*(1/24)))*Rad_Spec!BF133,".")</f>
        <v>.</v>
      </c>
      <c r="K133" s="50" t="str">
        <f>IFERROR((d_DL/(Rad_Spec!BA133*d_GSF_s*d_Fam*d_Foffset*Fsurf!C133*d_EF_ow*(1/365)*d_ET_ow*(1/24)))*Rad_Spec!BF133,".")</f>
        <v>.</v>
      </c>
      <c r="L133" s="50" t="str">
        <f>IFERROR((d_DL/(Rad_Spec!BB133*d_GSF_s*d_Fam*d_Foffset*Fsurf!C133*d_EF_ow*(1/365)*d_ET_ow*(1/24)))*Rad_Spec!BF133,".")</f>
        <v>.</v>
      </c>
      <c r="M133" s="50" t="str">
        <f>IFERROR((d_DL/(Rad_Spec!AY133*d_GSF_s*d_Fam*d_Foffset*Fsurf!C133*d_EF_ow*(1/365)*d_ET_ow*(1/24)))*Rad_Spec!BF133,".")</f>
        <v>.</v>
      </c>
      <c r="N133" s="50" t="str">
        <f>IFERROR((d_DL/(Rad_Spec!AV133*d_GSF_s*d_Fam*d_Foffset*acf!D133*d_ET_ow*(1/24)*d_EF_ow*(1/365)))*Rad_Spec!BF133,".")</f>
        <v>.</v>
      </c>
      <c r="O133" s="50" t="str">
        <f>IFERROR((d_DL/(Rad_Spec!AZ133*d_GSF_s*d_Fam*d_Foffset*acf!E133*d_ET_ow*(1/24)*d_EF_ow*(1/365)))*Rad_Spec!BF133,".")</f>
        <v>.</v>
      </c>
      <c r="P133" s="50" t="str">
        <f>IFERROR((d_DL/(Rad_Spec!BA133*d_GSF_s*d_Fam*d_Foffset*acf!F133*d_ET_ow*(1/24)*d_EF_ow*(1/365)))*Rad_Spec!BF133,".")</f>
        <v>.</v>
      </c>
      <c r="Q133" s="50" t="str">
        <f>IFERROR((d_DL/(Rad_Spec!BB133*d_GSF_s*d_Fam*d_Foffset*acf!G133*d_ET_ow*(1/24)*d_EF_ow*(1/365)))*Rad_Spec!BF133,".")</f>
        <v>.</v>
      </c>
      <c r="R133" s="50" t="str">
        <f>IFERROR((d_DL/(Rad_Spec!AY133*d_GSF_s*d_Fam*d_Foffset*acf!C133*d_ET_ow*(1/24)*d_EF_ow*(1/365)))*Rad_Spec!BF133,".")</f>
        <v>.</v>
      </c>
    </row>
    <row r="134" spans="1:18">
      <c r="A134" s="48" t="s">
        <v>139</v>
      </c>
      <c r="B134" s="48"/>
      <c r="C134" s="50">
        <f>IFERROR((d_DL/(Rad_Spec!V134*d_IFD_ow*d_EF_ow))*Rad_Spec!BF134,".")</f>
        <v>1078.6252720763978</v>
      </c>
      <c r="D134" s="50">
        <f>IFERROR((d_DL/(Rad_Spec!AN134*d_IRA_ow*(1/d_PEFm_pp)*d_SLF*d_ET_ow*d_EF_ow))*Rad_Spec!BF134,".")</f>
        <v>51.881111848978463</v>
      </c>
      <c r="E134" s="50">
        <f>IFERROR((d_DL/(Rad_Spec!AN134*d_IRA_ow*(1/d_PEF)*d_SLF*d_ET_ow*d_EF_ow))*Rad_Spec!BF134,".")</f>
        <v>37929.901759565029</v>
      </c>
      <c r="F134" s="50">
        <f>IFERROR((d_DL/(Rad_Spec!AY134*d_GSF_s*d_Fam*d_Foffset*acf!C134*d_ET_ow*(1/24)*d_EF_ow*(1/365)))*Rad_Spec!BF134,".")</f>
        <v>1644.1920128153815</v>
      </c>
      <c r="G134" s="50">
        <f t="shared" si="6"/>
        <v>640.33935736494516</v>
      </c>
      <c r="H134" s="50">
        <f t="shared" si="7"/>
        <v>48.053485446376342</v>
      </c>
      <c r="I134" s="56">
        <f>IFERROR((d_DL/(Rad_Spec!AV134*d_GSF_s*d_Fam*d_Foffset*Fsurf!C134*d_EF_ow*(1/365)*d_ET_ow*(1/24)))*Rad_Spec!BF134,".")</f>
        <v>295.72248421771025</v>
      </c>
      <c r="J134" s="50">
        <f>IFERROR((d_DL/(Rad_Spec!AZ134*d_GSF_s*d_Fam*d_Foffset*Fsurf!C134*d_EF_ow*(1/365)*d_ET_ow*(1/24)))*Rad_Spec!BF134,".")</f>
        <v>1506.1984737207999</v>
      </c>
      <c r="K134" s="50">
        <f>IFERROR((d_DL/(Rad_Spec!BA134*d_GSF_s*d_Fam*d_Foffset*Fsurf!C134*d_EF_ow*(1/365)*d_ET_ow*(1/24)))*Rad_Spec!BF134,".")</f>
        <v>527.66168752571821</v>
      </c>
      <c r="L134" s="50">
        <f>IFERROR((d_DL/(Rad_Spec!BB134*d_GSF_s*d_Fam*d_Foffset*Fsurf!C134*d_EF_ow*(1/365)*d_ET_ow*(1/24)))*Rad_Spec!BF134,".")</f>
        <v>336.38432579764537</v>
      </c>
      <c r="M134" s="50">
        <f>IFERROR((d_DL/(Rad_Spec!AY134*d_GSF_s*d_Fam*d_Foffset*Fsurf!C134*d_EF_ow*(1/365)*d_ET_ow*(1/24)))*Rad_Spec!BF134,".")</f>
        <v>1405.2923186456253</v>
      </c>
      <c r="N134" s="50">
        <f>IFERROR((d_DL/(Rad_Spec!AV134*d_GSF_s*d_Fam*d_Foffset*acf!D134*d_ET_ow*(1/24)*d_EF_ow*(1/365)))*Rad_Spec!BF134,".")</f>
        <v>345.99530653472101</v>
      </c>
      <c r="O134" s="50">
        <f>IFERROR((d_DL/(Rad_Spec!AZ134*d_GSF_s*d_Fam*d_Foffset*acf!E134*d_ET_ow*(1/24)*d_EF_ow*(1/365)))*Rad_Spec!BF134,".")</f>
        <v>1762.252214253336</v>
      </c>
      <c r="P134" s="50">
        <f>IFERROR((d_DL/(Rad_Spec!BA134*d_GSF_s*d_Fam*d_Foffset*acf!F134*d_ET_ow*(1/24)*d_EF_ow*(1/365)))*Rad_Spec!BF134,".")</f>
        <v>617.36417440509035</v>
      </c>
      <c r="Q134" s="50">
        <f>IFERROR((d_DL/(Rad_Spec!BB134*d_GSF_s*d_Fam*d_Foffset*acf!G134*d_ET_ow*(1/24)*d_EF_ow*(1/365)))*Rad_Spec!BF134,".")</f>
        <v>393.56966118324505</v>
      </c>
      <c r="R134" s="50">
        <f>IFERROR((d_DL/(Rad_Spec!AY134*d_GSF_s*d_Fam*d_Foffset*acf!C134*d_ET_ow*(1/24)*d_EF_ow*(1/365)))*Rad_Spec!BF134,".")</f>
        <v>1644.1920128153815</v>
      </c>
    </row>
  </sheetData>
  <sheetProtection algorithmName="SHA-512" hashValue="V/jFtf4s3taK+f+7kCwpfHndh/m6VB1vb0Ezm+a8EMrAp6EgcJ4bFlc+VcAPAXonc+eo4d9DRfpnR4ORtDFIrA==" saltValue="fBI5Y/RiE2cFzFAuY2rt3A==" spinCount="100000" sheet="1" objects="1" scenarios="1"/>
  <autoFilter ref="A1:R134" xr:uid="{00000000-0009-0000-0000-00000700000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198</vt:i4>
      </vt:variant>
    </vt:vector>
  </HeadingPairs>
  <TitlesOfParts>
    <vt:vector size="217" baseType="lpstr">
      <vt:lpstr>Instructions</vt:lpstr>
      <vt:lpstr>Rad_Spec</vt:lpstr>
      <vt:lpstr>Fsurf</vt:lpstr>
      <vt:lpstr>acf</vt:lpstr>
      <vt:lpstr>pef</vt:lpstr>
      <vt:lpstr>d</vt:lpstr>
      <vt:lpstr>d_res</vt:lpstr>
      <vt:lpstr>d_ind</vt:lpstr>
      <vt:lpstr>d_out</vt:lpstr>
      <vt:lpstr>d_com</vt:lpstr>
      <vt:lpstr>st</vt:lpstr>
      <vt:lpstr>st_res</vt:lpstr>
      <vt:lpstr>st_ind</vt:lpstr>
      <vt:lpstr>st_out</vt:lpstr>
      <vt:lpstr>st_com</vt:lpstr>
      <vt:lpstr>st_res_dose</vt:lpstr>
      <vt:lpstr>st_ind_dose</vt:lpstr>
      <vt:lpstr>st_out_dose</vt:lpstr>
      <vt:lpstr>st_com_dose</vt:lpstr>
      <vt:lpstr>a_i</vt:lpstr>
      <vt:lpstr>a_p</vt:lpstr>
      <vt:lpstr>b_i</vt:lpstr>
      <vt:lpstr>c_p</vt:lpstr>
      <vt:lpstr>C_wear</vt:lpstr>
      <vt:lpstr>d__p</vt:lpstr>
      <vt:lpstr>d_A</vt:lpstr>
      <vt:lpstr>d_AAFres_a</vt:lpstr>
      <vt:lpstr>d_AAFres_c</vt:lpstr>
      <vt:lpstr>d_AR</vt:lpstr>
      <vt:lpstr>d_As</vt:lpstr>
      <vt:lpstr>d_Asw</vt:lpstr>
      <vt:lpstr>d_AVK__CA_urban_interstate</vt:lpstr>
      <vt:lpstr>d_Aw</vt:lpstr>
      <vt:lpstr>d_B</vt:lpstr>
      <vt:lpstr>d_Bw</vt:lpstr>
      <vt:lpstr>d_C</vt:lpstr>
      <vt:lpstr>d_Cw</vt:lpstr>
      <vt:lpstr>d_DL</vt:lpstr>
      <vt:lpstr>d_ED</vt:lpstr>
      <vt:lpstr>d_ED_iw</vt:lpstr>
      <vt:lpstr>d_ED_ow</vt:lpstr>
      <vt:lpstr>d_ED_res</vt:lpstr>
      <vt:lpstr>d_ED_res_a</vt:lpstr>
      <vt:lpstr>d_ED_res_c</vt:lpstr>
      <vt:lpstr>d_ED_w</vt:lpstr>
      <vt:lpstr>d_EF_iw</vt:lpstr>
      <vt:lpstr>d_EF_ow</vt:lpstr>
      <vt:lpstr>d_EF_res</vt:lpstr>
      <vt:lpstr>d_EF_res_a</vt:lpstr>
      <vt:lpstr>d_EF_res_c</vt:lpstr>
      <vt:lpstr>d_EF_w</vt:lpstr>
      <vt:lpstr>d_ET_iw</vt:lpstr>
      <vt:lpstr>d_ET_ow</vt:lpstr>
      <vt:lpstr>d_ET_res_a_h</vt:lpstr>
      <vt:lpstr>d_ET_res_c_h</vt:lpstr>
      <vt:lpstr>d_ET_res_i</vt:lpstr>
      <vt:lpstr>d_ET_res_o</vt:lpstr>
      <vt:lpstr>d_ET_w</vt:lpstr>
      <vt:lpstr>d_Fam</vt:lpstr>
      <vt:lpstr>d_Foffset</vt:lpstr>
      <vt:lpstr>d_FQ_iw</vt:lpstr>
      <vt:lpstr>d_FQ_ow</vt:lpstr>
      <vt:lpstr>d_FQ_res_a</vt:lpstr>
      <vt:lpstr>d_FQ_res_c</vt:lpstr>
      <vt:lpstr>d_FQ_w</vt:lpstr>
      <vt:lpstr>d_FTSS_h</vt:lpstr>
      <vt:lpstr>d_GSF_i</vt:lpstr>
      <vt:lpstr>d_GSF_s</vt:lpstr>
      <vt:lpstr>d_HR__w</vt:lpstr>
      <vt:lpstr>d_HR_iw</vt:lpstr>
      <vt:lpstr>d_HR_ow</vt:lpstr>
      <vt:lpstr>d_IFAres_adj</vt:lpstr>
      <vt:lpstr>d_IFD_iw</vt:lpstr>
      <vt:lpstr>d_IFD_ow</vt:lpstr>
      <vt:lpstr>d_IFD_w</vt:lpstr>
      <vt:lpstr>d_IFDres_adj</vt:lpstr>
      <vt:lpstr>d_IRA_iw</vt:lpstr>
      <vt:lpstr>d_IRA_ow</vt:lpstr>
      <vt:lpstr>d_IRA_res_a</vt:lpstr>
      <vt:lpstr>d_IRA_res_c</vt:lpstr>
      <vt:lpstr>d_IRA_w</vt:lpstr>
      <vt:lpstr>d_k</vt:lpstr>
      <vt:lpstr>d_k_pp</vt:lpstr>
      <vt:lpstr>d_Km__CA_urban_interstate</vt:lpstr>
      <vt:lpstr>d_LR</vt:lpstr>
      <vt:lpstr>d_LS</vt:lpstr>
      <vt:lpstr>d_p</vt:lpstr>
      <vt:lpstr>d_PEF</vt:lpstr>
      <vt:lpstr>d_PEFm_pp</vt:lpstr>
      <vt:lpstr>d_Q_Cm</vt:lpstr>
      <vt:lpstr>d_SA_iw</vt:lpstr>
      <vt:lpstr>d_SA_ow</vt:lpstr>
      <vt:lpstr>d_SA_res_a</vt:lpstr>
      <vt:lpstr>d_SA_res_c</vt:lpstr>
      <vt:lpstr>d_SA_w</vt:lpstr>
      <vt:lpstr>d_SE</vt:lpstr>
      <vt:lpstr>d_sL</vt:lpstr>
      <vt:lpstr>d_SLF</vt:lpstr>
      <vt:lpstr>d_T</vt:lpstr>
      <vt:lpstr>d_VKT</vt:lpstr>
      <vt:lpstr>d_W</vt:lpstr>
      <vt:lpstr>d_WR</vt:lpstr>
      <vt:lpstr>day_wk</vt:lpstr>
      <vt:lpstr>k_decay_iw_state</vt:lpstr>
      <vt:lpstr>k_decay_ow_state</vt:lpstr>
      <vt:lpstr>k_decay_res_state</vt:lpstr>
      <vt:lpstr>k_decay_w_state</vt:lpstr>
      <vt:lpstr>km_trip</vt:lpstr>
      <vt:lpstr>LS</vt:lpstr>
      <vt:lpstr>number_cars</vt:lpstr>
      <vt:lpstr>number_trucks</vt:lpstr>
      <vt:lpstr>s_A</vt:lpstr>
      <vt:lpstr>s_AR</vt:lpstr>
      <vt:lpstr>s_As</vt:lpstr>
      <vt:lpstr>s_Asw</vt:lpstr>
      <vt:lpstr>s_AVK__TN_rural_interstate</vt:lpstr>
      <vt:lpstr>s_Aw</vt:lpstr>
      <vt:lpstr>s_B</vt:lpstr>
      <vt:lpstr>s_Bw</vt:lpstr>
      <vt:lpstr>s_C</vt:lpstr>
      <vt:lpstr>s_Cw</vt:lpstr>
      <vt:lpstr>s_ED</vt:lpstr>
      <vt:lpstr>s_F_x_w</vt:lpstr>
      <vt:lpstr>s_k_pp</vt:lpstr>
      <vt:lpstr>s_k_ui</vt:lpstr>
      <vt:lpstr>s_k_up</vt:lpstr>
      <vt:lpstr>s_Km_TN_rural_interstate</vt:lpstr>
      <vt:lpstr>s_LR</vt:lpstr>
      <vt:lpstr>s_LS</vt:lpstr>
      <vt:lpstr>s_M_moisture</vt:lpstr>
      <vt:lpstr>s_p</vt:lpstr>
      <vt:lpstr>s_PEF</vt:lpstr>
      <vt:lpstr>s_PEFm_pp</vt:lpstr>
      <vt:lpstr>s_PEFm_pp_state</vt:lpstr>
      <vt:lpstr>s_PEFm_ui</vt:lpstr>
      <vt:lpstr>s_PEFm_up</vt:lpstr>
      <vt:lpstr>s_Q_Cm</vt:lpstr>
      <vt:lpstr>s_Q_Cw</vt:lpstr>
      <vt:lpstr>s_S_speed</vt:lpstr>
      <vt:lpstr>s_silt</vt:lpstr>
      <vt:lpstr>s_sL</vt:lpstr>
      <vt:lpstr>s_T</vt:lpstr>
      <vt:lpstr>s_Umw</vt:lpstr>
      <vt:lpstr>s_Utw</vt:lpstr>
      <vt:lpstr>s_VKT_up</vt:lpstr>
      <vt:lpstr>s_VKTm_pp</vt:lpstr>
      <vt:lpstr>s_VKTm_st</vt:lpstr>
      <vt:lpstr>s_Vw</vt:lpstr>
      <vt:lpstr>s_W</vt:lpstr>
      <vt:lpstr>s_WR</vt:lpstr>
      <vt:lpstr>ss_ED</vt:lpstr>
      <vt:lpstr>ss_sL</vt:lpstr>
      <vt:lpstr>ss_T</vt:lpstr>
      <vt:lpstr>st_AAFres_a</vt:lpstr>
      <vt:lpstr>st_AAFres_c</vt:lpstr>
      <vt:lpstr>st_DL</vt:lpstr>
      <vt:lpstr>st_ED_iw</vt:lpstr>
      <vt:lpstr>st_ED_ow</vt:lpstr>
      <vt:lpstr>st_ED_res</vt:lpstr>
      <vt:lpstr>st_ED_res_a</vt:lpstr>
      <vt:lpstr>st_ED_res_c</vt:lpstr>
      <vt:lpstr>st_ED_w</vt:lpstr>
      <vt:lpstr>st_EF_iw</vt:lpstr>
      <vt:lpstr>st_EF_ow</vt:lpstr>
      <vt:lpstr>st_EF_res</vt:lpstr>
      <vt:lpstr>st_EF_res_a</vt:lpstr>
      <vt:lpstr>st_EF_res_c</vt:lpstr>
      <vt:lpstr>st_EF_w</vt:lpstr>
      <vt:lpstr>st_ET_iw</vt:lpstr>
      <vt:lpstr>st_ET_ow</vt:lpstr>
      <vt:lpstr>st_ET_res_a_h</vt:lpstr>
      <vt:lpstr>st_ET_res_c_h</vt:lpstr>
      <vt:lpstr>st_ET_res_i</vt:lpstr>
      <vt:lpstr>st_ET_res_o</vt:lpstr>
      <vt:lpstr>st_ET_w</vt:lpstr>
      <vt:lpstr>st_Fam</vt:lpstr>
      <vt:lpstr>st_Foffset</vt:lpstr>
      <vt:lpstr>st_FQ_iw</vt:lpstr>
      <vt:lpstr>st_FQ_ow</vt:lpstr>
      <vt:lpstr>st_FQ_res_a</vt:lpstr>
      <vt:lpstr>st_FQ_res_c</vt:lpstr>
      <vt:lpstr>st_FQ_w</vt:lpstr>
      <vt:lpstr>st_FTSS_h</vt:lpstr>
      <vt:lpstr>st_GSF_i</vt:lpstr>
      <vt:lpstr>st_GSF_s</vt:lpstr>
      <vt:lpstr>st_HR__w</vt:lpstr>
      <vt:lpstr>st_HR_iw</vt:lpstr>
      <vt:lpstr>st_HR_ow</vt:lpstr>
      <vt:lpstr>st_IFAres_adj</vt:lpstr>
      <vt:lpstr>st_IFD_iw</vt:lpstr>
      <vt:lpstr>st_IFD_ow</vt:lpstr>
      <vt:lpstr>st_IFD_w</vt:lpstr>
      <vt:lpstr>st_IFDres_adj</vt:lpstr>
      <vt:lpstr>st_IRA_iw</vt:lpstr>
      <vt:lpstr>st_IRA_ow</vt:lpstr>
      <vt:lpstr>st_IRA_res_a</vt:lpstr>
      <vt:lpstr>st_IRA_res_c</vt:lpstr>
      <vt:lpstr>st_IRA_w</vt:lpstr>
      <vt:lpstr>st_k</vt:lpstr>
      <vt:lpstr>st_SA_iw</vt:lpstr>
      <vt:lpstr>st_SA_ow</vt:lpstr>
      <vt:lpstr>st_SA_res_a</vt:lpstr>
      <vt:lpstr>st_SA_res_c</vt:lpstr>
      <vt:lpstr>st_SA_w</vt:lpstr>
      <vt:lpstr>st_SE</vt:lpstr>
      <vt:lpstr>st_SLF</vt:lpstr>
      <vt:lpstr>st_t_com</vt:lpstr>
      <vt:lpstr>st_t_ind</vt:lpstr>
      <vt:lpstr>st_t_out</vt:lpstr>
      <vt:lpstr>st_t_res</vt:lpstr>
      <vt:lpstr>t_com</vt:lpstr>
      <vt:lpstr>t_ind</vt:lpstr>
      <vt:lpstr>t_out</vt:lpstr>
      <vt:lpstr>t_res</vt:lpstr>
      <vt:lpstr>total_vehic</vt:lpstr>
      <vt:lpstr>trip_day</vt:lpstr>
      <vt:lpstr>wk_yr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Manning, Karessa L.</dc:creator>
  <cp:lastModifiedBy>Manning, Karessa L.</cp:lastModifiedBy>
  <dcterms:created xsi:type="dcterms:W3CDTF">2017-03-21T13:52:00Z</dcterms:created>
  <dcterms:modified xsi:type="dcterms:W3CDTF">2020-03-13T20:11:36Z</dcterms:modified>
</cp:coreProperties>
</file>